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activeTab="3"/>
  </bookViews>
  <sheets>
    <sheet name="初审意见" sheetId="8" r:id="rId1"/>
    <sheet name="1鲜食" sheetId="12" r:id="rId2"/>
    <sheet name="2省统一夏大豆综合表" sheetId="2" r:id="rId3"/>
    <sheet name="3联合、扩区综合" sheetId="6" r:id="rId4"/>
    <sheet name="省鲜食品种各试点数据" sheetId="9" r:id="rId5"/>
    <sheet name="省粒用品种各试点数据" sheetId="10" r:id="rId6"/>
    <sheet name="联合体、扩区品种各试点数据" sheetId="11" r:id="rId7"/>
  </sheets>
  <definedNames>
    <definedName name="_xlnm.Print_Area" localSheetId="2">'2省统一夏大豆综合表'!$A$1:$AO$23</definedName>
    <definedName name="_xlnm.Print_Area" localSheetId="3">'3联合、扩区综合'!$A$1:$AO$17</definedName>
  </definedNames>
  <calcPr calcId="144525"/>
</workbook>
</file>

<file path=xl/sharedStrings.xml><?xml version="1.0" encoding="utf-8"?>
<sst xmlns="http://schemas.openxmlformats.org/spreadsheetml/2006/main" count="12281" uniqueCount="990">
  <si>
    <t>2022年大豆新品种初审意见</t>
  </si>
  <si>
    <t>序号</t>
  </si>
  <si>
    <t>试验类型</t>
  </si>
  <si>
    <t>品种类型</t>
  </si>
  <si>
    <t>审定拟定名称</t>
  </si>
  <si>
    <t>参试名称</t>
  </si>
  <si>
    <t>申请者</t>
  </si>
  <si>
    <t>育种者</t>
  </si>
  <si>
    <t>亲本来源</t>
  </si>
  <si>
    <t>初审意见</t>
  </si>
  <si>
    <t>省统一试验</t>
  </si>
  <si>
    <r>
      <rPr>
        <sz val="10"/>
        <color theme="1"/>
        <rFont val="宋体"/>
        <charset val="134"/>
      </rPr>
      <t>鲜食春大豆</t>
    </r>
  </si>
  <si>
    <r>
      <rPr>
        <sz val="10"/>
        <color theme="1"/>
        <rFont val="宋体"/>
        <charset val="134"/>
      </rPr>
      <t>苏早</t>
    </r>
    <r>
      <rPr>
        <sz val="10"/>
        <color theme="1"/>
        <rFont val="Times New Roman"/>
        <charset val="134"/>
      </rPr>
      <t>3</t>
    </r>
    <r>
      <rPr>
        <sz val="10"/>
        <color theme="1"/>
        <rFont val="宋体"/>
        <charset val="134"/>
      </rPr>
      <t>号</t>
    </r>
  </si>
  <si>
    <r>
      <rPr>
        <sz val="10"/>
        <color theme="1"/>
        <rFont val="宋体"/>
        <charset val="134"/>
      </rPr>
      <t>苏春</t>
    </r>
    <r>
      <rPr>
        <sz val="10"/>
        <color theme="1"/>
        <rFont val="Times New Roman"/>
        <charset val="0"/>
      </rPr>
      <t xml:space="preserve"> HT019</t>
    </r>
  </si>
  <si>
    <r>
      <rPr>
        <sz val="10"/>
        <color theme="1"/>
        <rFont val="宋体"/>
        <charset val="134"/>
      </rPr>
      <t>江苏省农业科学院经济作物研究所</t>
    </r>
  </si>
  <si>
    <r>
      <rPr>
        <sz val="10"/>
        <color theme="1"/>
        <rFont val="宋体"/>
        <charset val="134"/>
      </rPr>
      <t>江苏省农业科学院经济作物研究所、铁岭市维奎大豆科学研究所、开原市雨农种业有限公司</t>
    </r>
  </si>
  <si>
    <r>
      <rPr>
        <sz val="10"/>
        <color theme="1"/>
        <rFont val="宋体"/>
        <charset val="134"/>
      </rPr>
      <t>辽鲜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号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日本</t>
    </r>
    <r>
      <rPr>
        <sz val="10"/>
        <color theme="1"/>
        <rFont val="Times New Roman"/>
        <charset val="134"/>
      </rPr>
      <t>30</t>
    </r>
  </si>
  <si>
    <r>
      <rPr>
        <sz val="10"/>
        <color theme="1"/>
        <rFont val="宋体"/>
        <charset val="134"/>
      </rPr>
      <t>初审通过，适宜在江苏省作鲜食春大豆种植。</t>
    </r>
  </si>
  <si>
    <r>
      <rPr>
        <sz val="10"/>
        <color theme="1"/>
        <rFont val="宋体"/>
        <charset val="134"/>
      </rPr>
      <t>鲜食夏大豆</t>
    </r>
  </si>
  <si>
    <r>
      <rPr>
        <sz val="10"/>
        <color theme="1"/>
        <rFont val="宋体"/>
        <charset val="134"/>
      </rPr>
      <t>淮鲜豆</t>
    </r>
    <r>
      <rPr>
        <sz val="10"/>
        <color theme="1"/>
        <rFont val="Times New Roman"/>
        <charset val="134"/>
      </rPr>
      <t>10</t>
    </r>
    <r>
      <rPr>
        <sz val="10"/>
        <color theme="1"/>
        <rFont val="宋体"/>
        <charset val="134"/>
      </rPr>
      <t>号</t>
    </r>
  </si>
  <si>
    <r>
      <rPr>
        <sz val="10"/>
        <color theme="1"/>
        <rFont val="宋体"/>
        <charset val="134"/>
      </rPr>
      <t>淮鲜</t>
    </r>
    <r>
      <rPr>
        <sz val="10"/>
        <color theme="1"/>
        <rFont val="Times New Roman"/>
        <charset val="0"/>
      </rPr>
      <t>17-49</t>
    </r>
  </si>
  <si>
    <r>
      <rPr>
        <sz val="10"/>
        <color theme="1"/>
        <rFont val="宋体"/>
        <charset val="134"/>
      </rPr>
      <t>江苏徐淮地区淮阴农业科学研究所</t>
    </r>
  </si>
  <si>
    <r>
      <rPr>
        <sz val="10"/>
        <color theme="1"/>
        <rFont val="Times New Roman"/>
        <charset val="134"/>
      </rPr>
      <t>H229/</t>
    </r>
    <r>
      <rPr>
        <sz val="10"/>
        <color theme="1"/>
        <rFont val="宋体"/>
        <charset val="134"/>
      </rPr>
      <t>楚秀</t>
    </r>
  </si>
  <si>
    <r>
      <rPr>
        <sz val="10"/>
        <color theme="1"/>
        <rFont val="宋体"/>
        <charset val="134"/>
      </rPr>
      <t>初审通过，适宜在江苏省淮南地区作鲜食夏大豆种植。</t>
    </r>
  </si>
  <si>
    <r>
      <rPr>
        <sz val="10"/>
        <color theme="1"/>
        <rFont val="宋体"/>
        <charset val="134"/>
      </rPr>
      <t>苏豆</t>
    </r>
    <r>
      <rPr>
        <sz val="10"/>
        <color theme="1"/>
        <rFont val="Times New Roman"/>
        <charset val="134"/>
      </rPr>
      <t>22</t>
    </r>
  </si>
  <si>
    <r>
      <rPr>
        <sz val="10"/>
        <color theme="1"/>
        <rFont val="宋体"/>
        <charset val="134"/>
      </rPr>
      <t>苏鲜</t>
    </r>
    <r>
      <rPr>
        <sz val="10"/>
        <color theme="1"/>
        <rFont val="Times New Roman"/>
        <charset val="0"/>
      </rPr>
      <t>19-905</t>
    </r>
  </si>
  <si>
    <r>
      <rPr>
        <sz val="10"/>
        <color theme="1"/>
        <rFont val="宋体"/>
        <charset val="134"/>
      </rPr>
      <t>苏鲜</t>
    </r>
    <r>
      <rPr>
        <sz val="10"/>
        <color theme="1"/>
        <rFont val="Times New Roman"/>
        <charset val="134"/>
      </rPr>
      <t>15-5/</t>
    </r>
    <r>
      <rPr>
        <sz val="10"/>
        <color theme="1"/>
        <rFont val="宋体"/>
        <charset val="134"/>
      </rPr>
      <t>辽鲜</t>
    </r>
    <r>
      <rPr>
        <sz val="10"/>
        <color theme="1"/>
        <rFont val="Times New Roman"/>
        <charset val="134"/>
      </rPr>
      <t>3</t>
    </r>
    <r>
      <rPr>
        <sz val="10"/>
        <color theme="1"/>
        <rFont val="宋体"/>
        <charset val="134"/>
      </rPr>
      <t>号</t>
    </r>
  </si>
  <si>
    <r>
      <rPr>
        <sz val="10"/>
        <color theme="1"/>
        <rFont val="宋体"/>
        <charset val="134"/>
      </rPr>
      <t>苏豆</t>
    </r>
    <r>
      <rPr>
        <sz val="10"/>
        <color theme="1"/>
        <rFont val="Times New Roman"/>
        <charset val="134"/>
      </rPr>
      <t>23</t>
    </r>
  </si>
  <si>
    <r>
      <rPr>
        <sz val="10"/>
        <color theme="1"/>
        <rFont val="宋体"/>
        <charset val="134"/>
      </rPr>
      <t>苏夏鲜</t>
    </r>
    <r>
      <rPr>
        <sz val="10"/>
        <color theme="1"/>
        <rFont val="Times New Roman"/>
        <charset val="0"/>
      </rPr>
      <t>18-01</t>
    </r>
  </si>
  <si>
    <r>
      <rPr>
        <sz val="10"/>
        <color theme="1"/>
        <rFont val="宋体"/>
        <charset val="134"/>
      </rPr>
      <t>苏豆</t>
    </r>
    <r>
      <rPr>
        <sz val="10"/>
        <color theme="1"/>
        <rFont val="Times New Roman"/>
        <charset val="134"/>
      </rPr>
      <t>7</t>
    </r>
    <r>
      <rPr>
        <sz val="10"/>
        <color theme="1"/>
        <rFont val="宋体"/>
        <charset val="134"/>
      </rPr>
      <t>号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苏鲜</t>
    </r>
    <r>
      <rPr>
        <sz val="10"/>
        <color theme="1"/>
        <rFont val="Times New Roman"/>
        <charset val="134"/>
      </rPr>
      <t>21</t>
    </r>
  </si>
  <si>
    <r>
      <rPr>
        <sz val="10"/>
        <rFont val="宋体"/>
        <charset val="0"/>
      </rPr>
      <t>南农</t>
    </r>
    <r>
      <rPr>
        <sz val="10"/>
        <rFont val="Times New Roman"/>
        <charset val="0"/>
      </rPr>
      <t>67</t>
    </r>
  </si>
  <si>
    <r>
      <rPr>
        <sz val="10"/>
        <rFont val="宋体"/>
        <charset val="134"/>
      </rPr>
      <t>南农</t>
    </r>
    <r>
      <rPr>
        <sz val="10"/>
        <rFont val="Times New Roman"/>
        <charset val="0"/>
      </rPr>
      <t>1821</t>
    </r>
  </si>
  <si>
    <r>
      <rPr>
        <sz val="10"/>
        <color theme="1"/>
        <rFont val="宋体"/>
        <charset val="134"/>
      </rPr>
      <t>南京农业大学</t>
    </r>
  </si>
  <si>
    <r>
      <rPr>
        <sz val="10"/>
        <color theme="1"/>
        <rFont val="宋体"/>
        <charset val="134"/>
      </rPr>
      <t>南京农业大学大豆研究所</t>
    </r>
  </si>
  <si>
    <r>
      <rPr>
        <sz val="10"/>
        <color theme="1"/>
        <rFont val="宋体"/>
        <charset val="134"/>
      </rPr>
      <t>南农</t>
    </r>
    <r>
      <rPr>
        <sz val="10"/>
        <color theme="1"/>
        <rFont val="Times New Roman"/>
        <charset val="134"/>
      </rPr>
      <t>95C-13/</t>
    </r>
    <r>
      <rPr>
        <sz val="10"/>
        <color theme="1"/>
        <rFont val="方正仿宋_GBK"/>
        <charset val="134"/>
      </rPr>
      <t>南农</t>
    </r>
    <r>
      <rPr>
        <sz val="10"/>
        <color theme="1"/>
        <rFont val="Times New Roman"/>
        <charset val="134"/>
      </rPr>
      <t>026</t>
    </r>
  </si>
  <si>
    <r>
      <rPr>
        <sz val="10"/>
        <color theme="1"/>
        <rFont val="宋体"/>
        <charset val="134"/>
      </rPr>
      <t>粒用淮南夏大豆</t>
    </r>
  </si>
  <si>
    <r>
      <rPr>
        <sz val="10"/>
        <color theme="1"/>
        <rFont val="宋体"/>
        <charset val="134"/>
      </rPr>
      <t>南农</t>
    </r>
    <r>
      <rPr>
        <sz val="10"/>
        <color theme="1"/>
        <rFont val="Times New Roman"/>
        <charset val="134"/>
      </rPr>
      <t>71</t>
    </r>
  </si>
  <si>
    <r>
      <rPr>
        <sz val="10"/>
        <color theme="1"/>
        <rFont val="宋体"/>
        <charset val="134"/>
      </rPr>
      <t>南农</t>
    </r>
    <r>
      <rPr>
        <sz val="10"/>
        <color theme="1"/>
        <rFont val="Times New Roman"/>
        <charset val="0"/>
      </rPr>
      <t>G7-2</t>
    </r>
  </si>
  <si>
    <r>
      <rPr>
        <sz val="10"/>
        <color theme="1"/>
        <rFont val="宋体"/>
        <charset val="134"/>
      </rPr>
      <t>晋大</t>
    </r>
    <r>
      <rPr>
        <sz val="10"/>
        <color theme="1"/>
        <rFont val="Times New Roman"/>
        <charset val="134"/>
      </rPr>
      <t>53/</t>
    </r>
    <r>
      <rPr>
        <sz val="10"/>
        <color theme="1"/>
        <rFont val="宋体"/>
        <charset val="134"/>
      </rPr>
      <t>徐豆</t>
    </r>
    <r>
      <rPr>
        <sz val="10"/>
        <color theme="1"/>
        <rFont val="Times New Roman"/>
        <charset val="134"/>
      </rPr>
      <t>10</t>
    </r>
    <r>
      <rPr>
        <sz val="10"/>
        <color theme="1"/>
        <rFont val="宋体"/>
        <charset val="134"/>
      </rPr>
      <t>号</t>
    </r>
  </si>
  <si>
    <r>
      <rPr>
        <sz val="10"/>
        <color theme="1"/>
        <rFont val="宋体"/>
        <charset val="134"/>
      </rPr>
      <t>初审通过，适宜在江苏淮南地区作夏大豆栽培。</t>
    </r>
  </si>
  <si>
    <r>
      <rPr>
        <sz val="10"/>
        <color theme="1"/>
        <rFont val="宋体"/>
        <charset val="134"/>
      </rPr>
      <t>淮豆</t>
    </r>
    <r>
      <rPr>
        <sz val="10"/>
        <color theme="1"/>
        <rFont val="Times New Roman"/>
        <charset val="134"/>
      </rPr>
      <t>19</t>
    </r>
  </si>
  <si>
    <r>
      <rPr>
        <sz val="10"/>
        <color theme="1"/>
        <rFont val="宋体"/>
        <charset val="134"/>
      </rPr>
      <t>淮</t>
    </r>
    <r>
      <rPr>
        <sz val="10"/>
        <color theme="1"/>
        <rFont val="Times New Roman"/>
        <charset val="134"/>
      </rPr>
      <t>18-11</t>
    </r>
  </si>
  <si>
    <t>江苏徐淮地区淮阴农业科学研究所</t>
  </si>
  <si>
    <r>
      <rPr>
        <sz val="10"/>
        <color theme="1"/>
        <rFont val="宋体"/>
        <charset val="134"/>
      </rPr>
      <t>淮豆</t>
    </r>
    <r>
      <rPr>
        <sz val="10"/>
        <color theme="1"/>
        <rFont val="Times New Roman"/>
        <charset val="134"/>
      </rPr>
      <t>9</t>
    </r>
    <r>
      <rPr>
        <sz val="10"/>
        <color theme="1"/>
        <rFont val="宋体"/>
        <charset val="134"/>
      </rPr>
      <t>号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中黄</t>
    </r>
    <r>
      <rPr>
        <sz val="10"/>
        <color theme="1"/>
        <rFont val="Times New Roman"/>
        <charset val="134"/>
      </rPr>
      <t>39</t>
    </r>
  </si>
  <si>
    <r>
      <rPr>
        <sz val="10"/>
        <color theme="1"/>
        <rFont val="宋体"/>
        <charset val="134"/>
      </rPr>
      <t>苏豆</t>
    </r>
    <r>
      <rPr>
        <sz val="10"/>
        <color theme="1"/>
        <rFont val="Times New Roman"/>
        <charset val="134"/>
      </rPr>
      <t>28</t>
    </r>
  </si>
  <si>
    <r>
      <rPr>
        <sz val="10"/>
        <color theme="1"/>
        <rFont val="宋体"/>
        <charset val="134"/>
      </rPr>
      <t>苏夏</t>
    </r>
    <r>
      <rPr>
        <sz val="10"/>
        <color theme="1"/>
        <rFont val="Times New Roman"/>
        <charset val="0"/>
      </rPr>
      <t>19-787</t>
    </r>
  </si>
  <si>
    <t>江苏省农业科学院经济作物研究所</t>
  </si>
  <si>
    <r>
      <rPr>
        <sz val="10"/>
        <color theme="1"/>
        <rFont val="宋体"/>
        <charset val="134"/>
      </rPr>
      <t>苏豆</t>
    </r>
    <r>
      <rPr>
        <sz val="10"/>
        <color theme="1"/>
        <rFont val="Times New Roman"/>
        <charset val="134"/>
      </rPr>
      <t>7</t>
    </r>
    <r>
      <rPr>
        <sz val="10"/>
        <color theme="1"/>
        <rFont val="宋体"/>
        <charset val="134"/>
      </rPr>
      <t>号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山宁</t>
    </r>
    <r>
      <rPr>
        <sz val="10"/>
        <color theme="1"/>
        <rFont val="Times New Roman"/>
        <charset val="134"/>
      </rPr>
      <t>17</t>
    </r>
  </si>
  <si>
    <r>
      <rPr>
        <sz val="10"/>
        <color theme="1"/>
        <rFont val="宋体"/>
        <charset val="134"/>
      </rPr>
      <t>洛豆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号</t>
    </r>
  </si>
  <si>
    <r>
      <rPr>
        <sz val="10"/>
        <color theme="1"/>
        <rFont val="宋体"/>
        <charset val="134"/>
      </rPr>
      <t>洛豆</t>
    </r>
    <r>
      <rPr>
        <sz val="10"/>
        <color theme="1"/>
        <rFont val="Times New Roman"/>
        <charset val="0"/>
      </rPr>
      <t>1</t>
    </r>
    <r>
      <rPr>
        <sz val="10"/>
        <color theme="1"/>
        <rFont val="宋体"/>
        <charset val="134"/>
      </rPr>
      <t>号</t>
    </r>
  </si>
  <si>
    <t>洛阳农林科学院</t>
  </si>
  <si>
    <r>
      <rPr>
        <sz val="10"/>
        <color theme="1"/>
        <rFont val="宋体"/>
        <charset val="134"/>
      </rPr>
      <t>徐豆</t>
    </r>
    <r>
      <rPr>
        <sz val="10"/>
        <color theme="1"/>
        <rFont val="Times New Roman"/>
        <charset val="134"/>
      </rPr>
      <t>9</t>
    </r>
    <r>
      <rPr>
        <sz val="10"/>
        <color theme="1"/>
        <rFont val="宋体"/>
        <charset val="134"/>
      </rPr>
      <t>号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周豆</t>
    </r>
    <r>
      <rPr>
        <sz val="10"/>
        <color theme="1"/>
        <rFont val="Times New Roman"/>
        <charset val="134"/>
      </rPr>
      <t>11</t>
    </r>
    <r>
      <rPr>
        <sz val="10"/>
        <color theme="1"/>
        <rFont val="宋体"/>
        <charset val="134"/>
      </rPr>
      <t>号</t>
    </r>
  </si>
  <si>
    <r>
      <rPr>
        <sz val="10"/>
        <color theme="1"/>
        <rFont val="宋体"/>
        <charset val="134"/>
      </rPr>
      <t>粒用淮北夏大豆</t>
    </r>
  </si>
  <si>
    <r>
      <rPr>
        <sz val="10"/>
        <color theme="1"/>
        <rFont val="宋体"/>
        <charset val="134"/>
      </rPr>
      <t>徐豆</t>
    </r>
    <r>
      <rPr>
        <sz val="10"/>
        <color theme="1"/>
        <rFont val="Times New Roman"/>
        <charset val="134"/>
      </rPr>
      <t>29</t>
    </r>
  </si>
  <si>
    <r>
      <rPr>
        <sz val="10"/>
        <color theme="1"/>
        <rFont val="宋体"/>
        <charset val="134"/>
      </rPr>
      <t>徐</t>
    </r>
    <r>
      <rPr>
        <sz val="10"/>
        <color theme="1"/>
        <rFont val="Times New Roman"/>
        <charset val="0"/>
      </rPr>
      <t>0118-9</t>
    </r>
  </si>
  <si>
    <t>江苏徐淮地区徐州农业科学研究所</t>
  </si>
  <si>
    <r>
      <rPr>
        <sz val="10"/>
        <color theme="1"/>
        <rFont val="宋体"/>
        <charset val="134"/>
      </rPr>
      <t>徐豆</t>
    </r>
    <r>
      <rPr>
        <sz val="10"/>
        <color theme="1"/>
        <rFont val="Times New Roman"/>
        <charset val="134"/>
      </rPr>
      <t>9</t>
    </r>
    <r>
      <rPr>
        <sz val="10"/>
        <color theme="1"/>
        <rFont val="宋体"/>
        <charset val="134"/>
      </rPr>
      <t>号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豫豆</t>
    </r>
    <r>
      <rPr>
        <sz val="10"/>
        <color theme="1"/>
        <rFont val="Times New Roman"/>
        <charset val="134"/>
      </rPr>
      <t>25</t>
    </r>
  </si>
  <si>
    <r>
      <rPr>
        <sz val="10"/>
        <color theme="1"/>
        <rFont val="宋体"/>
        <charset val="134"/>
      </rPr>
      <t>初审通过，适宜在江苏淮北地区作夏大豆栽培。</t>
    </r>
  </si>
  <si>
    <r>
      <rPr>
        <sz val="10"/>
        <color theme="1"/>
        <rFont val="宋体"/>
        <charset val="134"/>
      </rPr>
      <t>灌豆</t>
    </r>
    <r>
      <rPr>
        <sz val="10"/>
        <color theme="1"/>
        <rFont val="Times New Roman"/>
        <charset val="134"/>
      </rPr>
      <t>5</t>
    </r>
    <r>
      <rPr>
        <sz val="10"/>
        <color theme="1"/>
        <rFont val="宋体"/>
        <charset val="134"/>
      </rPr>
      <t>号</t>
    </r>
  </si>
  <si>
    <r>
      <rPr>
        <sz val="10"/>
        <color theme="1"/>
        <rFont val="宋体"/>
        <charset val="134"/>
      </rPr>
      <t>灌云</t>
    </r>
    <r>
      <rPr>
        <sz val="10"/>
        <color theme="1"/>
        <rFont val="Times New Roman"/>
        <charset val="134"/>
      </rPr>
      <t>11-68</t>
    </r>
  </si>
  <si>
    <t>灌云县大豆原种场、连云港丰华种苗有限公司</t>
  </si>
  <si>
    <r>
      <rPr>
        <sz val="10"/>
        <color theme="1"/>
        <rFont val="宋体"/>
        <charset val="134"/>
      </rPr>
      <t>东辛</t>
    </r>
    <r>
      <rPr>
        <sz val="10"/>
        <color theme="1"/>
        <rFont val="Times New Roman"/>
        <charset val="134"/>
      </rPr>
      <t>3</t>
    </r>
    <r>
      <rPr>
        <sz val="10"/>
        <color theme="1"/>
        <rFont val="宋体"/>
        <charset val="134"/>
      </rPr>
      <t>号/淮豆</t>
    </r>
    <r>
      <rPr>
        <sz val="10"/>
        <color theme="1"/>
        <rFont val="Times New Roman"/>
        <charset val="134"/>
      </rPr>
      <t>7</t>
    </r>
    <r>
      <rPr>
        <sz val="10"/>
        <color theme="1"/>
        <rFont val="宋体"/>
        <charset val="134"/>
      </rPr>
      <t>号</t>
    </r>
  </si>
  <si>
    <r>
      <rPr>
        <sz val="10"/>
        <color theme="1"/>
        <rFont val="宋体"/>
        <charset val="134"/>
      </rPr>
      <t>苏豆</t>
    </r>
    <r>
      <rPr>
        <sz val="10"/>
        <color theme="1"/>
        <rFont val="Times New Roman"/>
        <charset val="134"/>
      </rPr>
      <t>27</t>
    </r>
  </si>
  <si>
    <r>
      <rPr>
        <sz val="10"/>
        <color theme="1"/>
        <rFont val="宋体"/>
        <charset val="134"/>
      </rPr>
      <t>苏夏</t>
    </r>
    <r>
      <rPr>
        <sz val="10"/>
        <color theme="1"/>
        <rFont val="Times New Roman"/>
        <charset val="0"/>
      </rPr>
      <t>HT038</t>
    </r>
  </si>
  <si>
    <t>江苏省农业科学院经济作物研究所，国立研究开发法人国际农林水产业研究中心</t>
  </si>
  <si>
    <t>1138-2/NILs72-T</t>
  </si>
  <si>
    <r>
      <rPr>
        <sz val="10"/>
        <color theme="1"/>
        <rFont val="宋体"/>
        <charset val="134"/>
      </rPr>
      <t>神州豆</t>
    </r>
    <r>
      <rPr>
        <sz val="10"/>
        <color theme="1"/>
        <rFont val="Times New Roman"/>
        <charset val="134"/>
      </rPr>
      <t>4</t>
    </r>
    <r>
      <rPr>
        <sz val="10"/>
        <color theme="1"/>
        <rFont val="宋体"/>
        <charset val="134"/>
      </rPr>
      <t>号</t>
    </r>
  </si>
  <si>
    <t>连云港神州种业有限公司</t>
  </si>
  <si>
    <r>
      <rPr>
        <sz val="10"/>
        <color theme="1"/>
        <rFont val="Times New Roman"/>
        <charset val="134"/>
      </rPr>
      <t>02-34/</t>
    </r>
    <r>
      <rPr>
        <sz val="10"/>
        <color theme="1"/>
        <rFont val="宋体"/>
        <charset val="134"/>
      </rPr>
      <t>齐黄</t>
    </r>
    <r>
      <rPr>
        <sz val="10"/>
        <color theme="1"/>
        <rFont val="Times New Roman"/>
        <charset val="134"/>
      </rPr>
      <t>34</t>
    </r>
  </si>
  <si>
    <r>
      <rPr>
        <sz val="10"/>
        <color theme="1"/>
        <rFont val="宋体"/>
        <charset val="134"/>
      </rPr>
      <t>天成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号</t>
    </r>
  </si>
  <si>
    <r>
      <rPr>
        <sz val="10"/>
        <color theme="1"/>
        <rFont val="宋体"/>
        <charset val="134"/>
      </rPr>
      <t>天成</t>
    </r>
    <r>
      <rPr>
        <sz val="10"/>
        <color theme="1"/>
        <rFont val="Times New Roman"/>
        <charset val="0"/>
      </rPr>
      <t>1</t>
    </r>
    <r>
      <rPr>
        <sz val="10"/>
        <color theme="1"/>
        <rFont val="宋体"/>
        <charset val="134"/>
      </rPr>
      <t>号</t>
    </r>
  </si>
  <si>
    <t>山东劲豆种业有限公司</t>
  </si>
  <si>
    <r>
      <rPr>
        <sz val="10"/>
        <color theme="1"/>
        <rFont val="宋体"/>
        <charset val="134"/>
      </rPr>
      <t>科丰</t>
    </r>
    <r>
      <rPr>
        <sz val="10"/>
        <color theme="1"/>
        <rFont val="Times New Roman"/>
        <charset val="134"/>
      </rPr>
      <t>14/</t>
    </r>
    <r>
      <rPr>
        <sz val="10"/>
        <color theme="1"/>
        <rFont val="宋体"/>
        <charset val="134"/>
      </rPr>
      <t>化诱</t>
    </r>
    <r>
      <rPr>
        <sz val="10"/>
        <color theme="1"/>
        <rFont val="Times New Roman"/>
        <charset val="134"/>
      </rPr>
      <t>5</t>
    </r>
    <r>
      <rPr>
        <sz val="10"/>
        <color theme="1"/>
        <rFont val="宋体"/>
        <charset val="134"/>
      </rPr>
      <t>号</t>
    </r>
  </si>
  <si>
    <t>农科院科企体淮南联合体</t>
  </si>
  <si>
    <t>粒用淮南夏大豆</t>
  </si>
  <si>
    <r>
      <rPr>
        <sz val="10"/>
        <color theme="1"/>
        <rFont val="宋体"/>
        <charset val="134"/>
      </rPr>
      <t>南农</t>
    </r>
    <r>
      <rPr>
        <sz val="10"/>
        <color theme="1"/>
        <rFont val="Times New Roman"/>
        <charset val="134"/>
      </rPr>
      <t>64</t>
    </r>
  </si>
  <si>
    <r>
      <rPr>
        <sz val="10"/>
        <color theme="1"/>
        <rFont val="宋体"/>
        <charset val="134"/>
      </rPr>
      <t>南农</t>
    </r>
    <r>
      <rPr>
        <sz val="10"/>
        <color theme="1"/>
        <rFont val="Times New Roman"/>
        <charset val="134"/>
      </rPr>
      <t>W182</t>
    </r>
  </si>
  <si>
    <t>南京农业大学</t>
  </si>
  <si>
    <t>南京农业大学大豆研究所</t>
  </si>
  <si>
    <r>
      <rPr>
        <sz val="10"/>
        <color theme="1"/>
        <rFont val="宋体"/>
        <charset val="134"/>
      </rPr>
      <t>淮豆</t>
    </r>
    <r>
      <rPr>
        <sz val="10"/>
        <color theme="1"/>
        <rFont val="Times New Roman"/>
        <charset val="134"/>
      </rPr>
      <t>9</t>
    </r>
    <r>
      <rPr>
        <sz val="10"/>
        <color theme="1"/>
        <rFont val="宋体"/>
        <charset val="134"/>
      </rPr>
      <t>号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阜豆</t>
    </r>
    <r>
      <rPr>
        <sz val="10"/>
        <color theme="1"/>
        <rFont val="Times New Roman"/>
        <charset val="134"/>
      </rPr>
      <t>9675</t>
    </r>
  </si>
  <si>
    <r>
      <rPr>
        <sz val="10"/>
        <color theme="1"/>
        <rFont val="宋体"/>
        <charset val="134"/>
      </rPr>
      <t>苏黄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号</t>
    </r>
  </si>
  <si>
    <r>
      <rPr>
        <sz val="10"/>
        <color theme="1"/>
        <rFont val="宋体"/>
        <charset val="134"/>
      </rPr>
      <t>苏</t>
    </r>
    <r>
      <rPr>
        <sz val="10"/>
        <color theme="1"/>
        <rFont val="Times New Roman"/>
        <charset val="134"/>
      </rPr>
      <t>X19011</t>
    </r>
  </si>
  <si>
    <r>
      <rPr>
        <sz val="10"/>
        <color theme="1"/>
        <rFont val="宋体"/>
        <charset val="134"/>
      </rPr>
      <t>苏</t>
    </r>
    <r>
      <rPr>
        <sz val="10"/>
        <color theme="1"/>
        <rFont val="Times New Roman"/>
        <charset val="134"/>
      </rPr>
      <t>0911/</t>
    </r>
    <r>
      <rPr>
        <sz val="10"/>
        <color theme="1"/>
        <rFont val="宋体"/>
        <charset val="134"/>
      </rPr>
      <t>苏豆</t>
    </r>
    <r>
      <rPr>
        <sz val="10"/>
        <color theme="1"/>
        <rFont val="Times New Roman"/>
        <charset val="134"/>
      </rPr>
      <t>13</t>
    </r>
  </si>
  <si>
    <t>省农科院科企淮北联合体</t>
  </si>
  <si>
    <r>
      <rPr>
        <sz val="10"/>
        <color theme="1"/>
        <rFont val="宋体"/>
        <charset val="134"/>
      </rPr>
      <t>南农</t>
    </r>
    <r>
      <rPr>
        <sz val="10"/>
        <color theme="1"/>
        <rFont val="Times New Roman"/>
        <charset val="134"/>
      </rPr>
      <t>69</t>
    </r>
  </si>
  <si>
    <r>
      <rPr>
        <sz val="10"/>
        <color theme="1"/>
        <rFont val="宋体"/>
        <charset val="134"/>
      </rPr>
      <t>南农</t>
    </r>
    <r>
      <rPr>
        <sz val="10"/>
        <color theme="1"/>
        <rFont val="Times New Roman"/>
        <charset val="134"/>
      </rPr>
      <t>1609</t>
    </r>
  </si>
  <si>
    <r>
      <rPr>
        <sz val="10"/>
        <color theme="1"/>
        <rFont val="宋体"/>
        <charset val="134"/>
      </rPr>
      <t>济</t>
    </r>
    <r>
      <rPr>
        <sz val="10"/>
        <color theme="1"/>
        <rFont val="Times New Roman"/>
        <charset val="134"/>
      </rPr>
      <t>4103/</t>
    </r>
    <r>
      <rPr>
        <sz val="10"/>
        <color theme="1"/>
        <rFont val="宋体"/>
        <charset val="134"/>
      </rPr>
      <t>齐黄</t>
    </r>
    <r>
      <rPr>
        <sz val="10"/>
        <color theme="1"/>
        <rFont val="Times New Roman"/>
        <charset val="134"/>
      </rPr>
      <t>34</t>
    </r>
  </si>
  <si>
    <r>
      <rPr>
        <sz val="10"/>
        <color theme="1"/>
        <rFont val="宋体"/>
        <charset val="134"/>
      </rPr>
      <t>神州豆</t>
    </r>
    <r>
      <rPr>
        <sz val="10"/>
        <color theme="1"/>
        <rFont val="Times New Roman"/>
        <charset val="134"/>
      </rPr>
      <t>5</t>
    </r>
    <r>
      <rPr>
        <sz val="10"/>
        <color theme="1"/>
        <rFont val="宋体"/>
        <charset val="134"/>
      </rPr>
      <t>号</t>
    </r>
  </si>
  <si>
    <r>
      <rPr>
        <sz val="10"/>
        <color theme="1"/>
        <rFont val="宋体"/>
        <charset val="134"/>
      </rPr>
      <t>东海</t>
    </r>
    <r>
      <rPr>
        <sz val="10"/>
        <color theme="1"/>
        <rFont val="Times New Roman"/>
        <charset val="134"/>
      </rPr>
      <t>10-6</t>
    </r>
  </si>
  <si>
    <t>DH2619/DH0908</t>
  </si>
  <si>
    <r>
      <rPr>
        <sz val="10"/>
        <color theme="1"/>
        <rFont val="宋体"/>
        <charset val="134"/>
      </rPr>
      <t>瑞华豆</t>
    </r>
    <r>
      <rPr>
        <sz val="10"/>
        <color theme="1"/>
        <rFont val="Times New Roman"/>
        <charset val="134"/>
      </rPr>
      <t>919</t>
    </r>
  </si>
  <si>
    <t>江苏瑞华农业科技有限公司</t>
  </si>
  <si>
    <r>
      <rPr>
        <sz val="10"/>
        <color theme="1"/>
        <rFont val="Times New Roman"/>
        <charset val="134"/>
      </rPr>
      <t>04012-16/</t>
    </r>
    <r>
      <rPr>
        <sz val="10"/>
        <color theme="1"/>
        <rFont val="宋体"/>
        <charset val="134"/>
      </rPr>
      <t>阜</t>
    </r>
    <r>
      <rPr>
        <sz val="10"/>
        <color theme="1"/>
        <rFont val="Times New Roman"/>
        <charset val="134"/>
      </rPr>
      <t>04035</t>
    </r>
  </si>
  <si>
    <r>
      <rPr>
        <sz val="10"/>
        <color theme="1"/>
        <rFont val="宋体"/>
        <charset val="134"/>
      </rPr>
      <t>苏豆</t>
    </r>
    <r>
      <rPr>
        <sz val="10"/>
        <color theme="1"/>
        <rFont val="Times New Roman"/>
        <charset val="134"/>
      </rPr>
      <t>13</t>
    </r>
  </si>
  <si>
    <r>
      <rPr>
        <sz val="10"/>
        <color theme="1"/>
        <rFont val="宋体"/>
        <charset val="134"/>
      </rPr>
      <t>苏系</t>
    </r>
    <r>
      <rPr>
        <sz val="10"/>
        <color theme="1"/>
        <rFont val="Times New Roman"/>
        <charset val="134"/>
      </rPr>
      <t>5</t>
    </r>
    <r>
      <rPr>
        <sz val="10"/>
        <color theme="1"/>
        <rFont val="宋体"/>
        <charset val="134"/>
      </rPr>
      <t>号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巨丰辐射</t>
    </r>
    <r>
      <rPr>
        <sz val="10"/>
        <color theme="1"/>
        <rFont val="Times New Roman"/>
        <charset val="134"/>
      </rPr>
      <t>M6</t>
    </r>
  </si>
  <si>
    <r>
      <rPr>
        <sz val="10"/>
        <color theme="1"/>
        <rFont val="宋体"/>
        <charset val="134"/>
      </rPr>
      <t>徐豆</t>
    </r>
    <r>
      <rPr>
        <sz val="10"/>
        <color theme="1"/>
        <rFont val="Times New Roman"/>
        <charset val="134"/>
      </rPr>
      <t>28</t>
    </r>
  </si>
  <si>
    <r>
      <rPr>
        <sz val="10"/>
        <color theme="1"/>
        <rFont val="宋体"/>
        <charset val="134"/>
      </rPr>
      <t>徐</t>
    </r>
    <r>
      <rPr>
        <sz val="10"/>
        <color theme="1"/>
        <rFont val="Times New Roman"/>
        <charset val="134"/>
      </rPr>
      <t>0117-17</t>
    </r>
  </si>
  <si>
    <r>
      <rPr>
        <sz val="10"/>
        <color theme="1"/>
        <rFont val="宋体"/>
        <charset val="134"/>
      </rPr>
      <t>徐豆</t>
    </r>
    <r>
      <rPr>
        <sz val="10"/>
        <color theme="1"/>
        <rFont val="Times New Roman"/>
        <charset val="134"/>
      </rPr>
      <t>9</t>
    </r>
    <r>
      <rPr>
        <sz val="10"/>
        <color theme="1"/>
        <rFont val="宋体"/>
        <charset val="134"/>
      </rPr>
      <t>号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郑</t>
    </r>
    <r>
      <rPr>
        <sz val="10"/>
        <color theme="1"/>
        <rFont val="Times New Roman"/>
        <charset val="134"/>
      </rPr>
      <t>90007</t>
    </r>
  </si>
  <si>
    <t>淮阴农科所科企业淮北联合体</t>
  </si>
  <si>
    <t>粒用淮北夏大豆</t>
  </si>
  <si>
    <r>
      <rPr>
        <sz val="10"/>
        <color theme="1"/>
        <rFont val="宋体"/>
        <charset val="134"/>
      </rPr>
      <t>淮豆</t>
    </r>
    <r>
      <rPr>
        <sz val="10"/>
        <color theme="1"/>
        <rFont val="Times New Roman"/>
        <charset val="134"/>
      </rPr>
      <t>20</t>
    </r>
  </si>
  <si>
    <r>
      <rPr>
        <sz val="10"/>
        <color theme="1"/>
        <rFont val="宋体"/>
        <charset val="134"/>
      </rPr>
      <t>淮</t>
    </r>
    <r>
      <rPr>
        <sz val="10"/>
        <color theme="1"/>
        <rFont val="Times New Roman"/>
        <charset val="134"/>
      </rPr>
      <t>18-47</t>
    </r>
  </si>
  <si>
    <t>江苏徐淮地区淮阴农业科学研究所、南京农业大学</t>
  </si>
  <si>
    <r>
      <rPr>
        <sz val="10"/>
        <color theme="1"/>
        <rFont val="宋体"/>
        <charset val="134"/>
      </rPr>
      <t>周</t>
    </r>
    <r>
      <rPr>
        <sz val="10"/>
        <color theme="1"/>
        <rFont val="Times New Roman"/>
        <charset val="134"/>
      </rPr>
      <t>04012-6/</t>
    </r>
    <r>
      <rPr>
        <sz val="10"/>
        <color theme="1"/>
        <rFont val="宋体"/>
        <charset val="134"/>
      </rPr>
      <t>齐黄</t>
    </r>
    <r>
      <rPr>
        <sz val="10"/>
        <color theme="1"/>
        <rFont val="Times New Roman"/>
        <charset val="134"/>
      </rPr>
      <t>34</t>
    </r>
  </si>
  <si>
    <r>
      <rPr>
        <sz val="10"/>
        <color theme="1"/>
        <rFont val="宋体"/>
        <charset val="0"/>
      </rPr>
      <t>南农</t>
    </r>
    <r>
      <rPr>
        <sz val="10"/>
        <color theme="1"/>
        <rFont val="Times New Roman"/>
        <charset val="0"/>
      </rPr>
      <t>70</t>
    </r>
  </si>
  <si>
    <r>
      <rPr>
        <sz val="10"/>
        <color theme="1"/>
        <rFont val="宋体"/>
        <charset val="134"/>
      </rPr>
      <t>南农</t>
    </r>
    <r>
      <rPr>
        <sz val="10"/>
        <color theme="1"/>
        <rFont val="Times New Roman"/>
        <charset val="0"/>
      </rPr>
      <t>1803</t>
    </r>
  </si>
  <si>
    <r>
      <rPr>
        <sz val="10"/>
        <color theme="1"/>
        <rFont val="宋体"/>
        <charset val="134"/>
      </rPr>
      <t>皖豆</t>
    </r>
    <r>
      <rPr>
        <sz val="10"/>
        <color theme="1"/>
        <rFont val="Times New Roman"/>
        <charset val="134"/>
      </rPr>
      <t>28/</t>
    </r>
    <r>
      <rPr>
        <sz val="10"/>
        <color theme="1"/>
        <rFont val="宋体"/>
        <charset val="134"/>
      </rPr>
      <t>冀豆</t>
    </r>
    <r>
      <rPr>
        <sz val="10"/>
        <color theme="1"/>
        <rFont val="Times New Roman"/>
        <charset val="134"/>
      </rPr>
      <t>12</t>
    </r>
  </si>
  <si>
    <r>
      <rPr>
        <sz val="10"/>
        <color theme="1"/>
        <rFont val="宋体"/>
        <charset val="134"/>
      </rPr>
      <t>嘉豆</t>
    </r>
    <r>
      <rPr>
        <sz val="10"/>
        <color theme="1"/>
        <rFont val="Times New Roman"/>
        <charset val="0"/>
      </rPr>
      <t>6</t>
    </r>
    <r>
      <rPr>
        <sz val="10"/>
        <color theme="1"/>
        <rFont val="宋体"/>
        <charset val="134"/>
      </rPr>
      <t>号</t>
    </r>
  </si>
  <si>
    <t>连云港神州种业有限公司、山东祥丰种业有限责任公司</t>
  </si>
  <si>
    <r>
      <rPr>
        <sz val="10"/>
        <color theme="1"/>
        <rFont val="宋体"/>
        <charset val="134"/>
      </rPr>
      <t>嘉豆</t>
    </r>
    <r>
      <rPr>
        <sz val="10"/>
        <color theme="1"/>
        <rFont val="Times New Roman"/>
        <charset val="134"/>
      </rPr>
      <t>18/</t>
    </r>
    <r>
      <rPr>
        <sz val="10"/>
        <color theme="1"/>
        <rFont val="宋体"/>
        <charset val="134"/>
      </rPr>
      <t>齐黄</t>
    </r>
    <r>
      <rPr>
        <sz val="10"/>
        <color theme="1"/>
        <rFont val="Times New Roman"/>
        <charset val="134"/>
      </rPr>
      <t>34</t>
    </r>
  </si>
  <si>
    <t>扩区试验</t>
  </si>
  <si>
    <r>
      <rPr>
        <sz val="10"/>
        <color theme="1"/>
        <rFont val="宋体"/>
        <charset val="134"/>
      </rPr>
      <t>徐豆</t>
    </r>
    <r>
      <rPr>
        <sz val="10"/>
        <color theme="1"/>
        <rFont val="Times New Roman"/>
        <charset val="134"/>
      </rPr>
      <t>13</t>
    </r>
    <r>
      <rPr>
        <sz val="10"/>
        <color theme="1"/>
        <rFont val="宋体"/>
        <charset val="134"/>
      </rPr>
      <t>号</t>
    </r>
  </si>
  <si>
    <r>
      <rPr>
        <sz val="10"/>
        <color theme="1"/>
        <rFont val="宋体"/>
        <charset val="134"/>
      </rPr>
      <t>徐豆</t>
    </r>
    <r>
      <rPr>
        <sz val="10"/>
        <color theme="1"/>
        <rFont val="Times New Roman"/>
        <charset val="134"/>
      </rPr>
      <t>9</t>
    </r>
    <r>
      <rPr>
        <sz val="10"/>
        <color theme="1"/>
        <rFont val="宋体"/>
        <charset val="134"/>
      </rPr>
      <t>号</t>
    </r>
    <r>
      <rPr>
        <sz val="10"/>
        <color theme="1"/>
        <rFont val="Times New Roman"/>
        <charset val="134"/>
      </rPr>
      <t>//</t>
    </r>
    <r>
      <rPr>
        <sz val="10"/>
        <color theme="1"/>
        <rFont val="宋体"/>
        <charset val="134"/>
      </rPr>
      <t>徐豆</t>
    </r>
    <r>
      <rPr>
        <sz val="10"/>
        <color theme="1"/>
        <rFont val="Times New Roman"/>
        <charset val="134"/>
      </rPr>
      <t>7</t>
    </r>
    <r>
      <rPr>
        <sz val="10"/>
        <color theme="1"/>
        <rFont val="宋体"/>
        <charset val="134"/>
      </rPr>
      <t>号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泗豆</t>
    </r>
    <r>
      <rPr>
        <sz val="10"/>
        <color theme="1"/>
        <rFont val="Times New Roman"/>
        <charset val="134"/>
      </rPr>
      <t>11</t>
    </r>
  </si>
  <si>
    <r>
      <rPr>
        <sz val="16"/>
        <rFont val="Times New Roman"/>
        <charset val="0"/>
      </rPr>
      <t>2022</t>
    </r>
    <r>
      <rPr>
        <sz val="16"/>
        <rFont val="宋体"/>
        <charset val="0"/>
      </rPr>
      <t>年鲜食大豆报审品种综合性状表</t>
    </r>
  </si>
  <si>
    <t>审定 定名</t>
  </si>
  <si>
    <t>参试   名称</t>
  </si>
  <si>
    <t>年份</t>
  </si>
  <si>
    <t>鲜荚产量</t>
  </si>
  <si>
    <r>
      <rPr>
        <sz val="10"/>
        <rFont val="宋体"/>
        <charset val="134"/>
      </rPr>
      <t>出仁率</t>
    </r>
    <r>
      <rPr>
        <sz val="10"/>
        <rFont val="Times New Roman"/>
        <charset val="0"/>
      </rPr>
      <t>(%)</t>
    </r>
  </si>
  <si>
    <t>鲜粒产量</t>
  </si>
  <si>
    <t>病毒病</t>
  </si>
  <si>
    <t>炭疽病</t>
  </si>
  <si>
    <t>倒伏</t>
  </si>
  <si>
    <r>
      <rPr>
        <sz val="10"/>
        <rFont val="宋体"/>
        <charset val="134"/>
      </rPr>
      <t>生长日数</t>
    </r>
    <r>
      <rPr>
        <sz val="10"/>
        <rFont val="Times New Roman"/>
        <charset val="0"/>
      </rPr>
      <t>(</t>
    </r>
    <r>
      <rPr>
        <sz val="10"/>
        <rFont val="宋体"/>
        <charset val="134"/>
      </rPr>
      <t>天</t>
    </r>
    <r>
      <rPr>
        <sz val="10"/>
        <rFont val="Times New Roman"/>
        <charset val="0"/>
      </rPr>
      <t>)</t>
    </r>
  </si>
  <si>
    <t>多粒荚个数百分率</t>
  </si>
  <si>
    <t>单株荚重（克）</t>
  </si>
  <si>
    <r>
      <rPr>
        <sz val="10"/>
        <rFont val="宋体"/>
        <charset val="134"/>
      </rPr>
      <t>标准荚数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个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公斤</t>
    </r>
    <r>
      <rPr>
        <sz val="10"/>
        <rFont val="Times New Roman"/>
        <charset val="134"/>
      </rPr>
      <t>)</t>
    </r>
  </si>
  <si>
    <r>
      <rPr>
        <sz val="10"/>
        <rFont val="宋体"/>
        <charset val="134"/>
      </rPr>
      <t>鲜百粒重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)</t>
    </r>
  </si>
  <si>
    <t>二粒荚（厘米）</t>
  </si>
  <si>
    <t>试点口感品质</t>
  </si>
  <si>
    <t>标准荚二粒（厘米）</t>
  </si>
  <si>
    <r>
      <rPr>
        <sz val="10"/>
        <color rgb="FFFF0000"/>
        <rFont val="宋体"/>
        <charset val="134"/>
      </rPr>
      <t>标准荚数（个</t>
    </r>
    <r>
      <rPr>
        <sz val="10"/>
        <color rgb="FFFF0000"/>
        <rFont val="Times New Roman"/>
        <charset val="134"/>
      </rPr>
      <t>/</t>
    </r>
    <r>
      <rPr>
        <sz val="10"/>
        <color rgb="FFFF0000"/>
        <rFont val="宋体"/>
        <charset val="134"/>
      </rPr>
      <t>500克）</t>
    </r>
  </si>
  <si>
    <t>鲜百粒重（克）</t>
  </si>
  <si>
    <r>
      <rPr>
        <sz val="10"/>
        <color rgb="FFFF0000"/>
        <rFont val="宋体"/>
        <charset val="134"/>
      </rPr>
      <t>出仁率</t>
    </r>
    <r>
      <rPr>
        <sz val="10"/>
        <color rgb="FFFF0000"/>
        <rFont val="Times New Roman"/>
        <charset val="0"/>
      </rPr>
      <t>(%)</t>
    </r>
  </si>
  <si>
    <t>口感评价</t>
  </si>
  <si>
    <t>外观</t>
  </si>
  <si>
    <t>综合评价</t>
  </si>
  <si>
    <t>叶形</t>
  </si>
  <si>
    <t>花色</t>
  </si>
  <si>
    <t>茸毛色</t>
  </si>
  <si>
    <t>青荚色</t>
  </si>
  <si>
    <t>株型</t>
  </si>
  <si>
    <t>结荚习性</t>
  </si>
  <si>
    <r>
      <rPr>
        <sz val="10"/>
        <rFont val="宋体"/>
        <charset val="134"/>
      </rPr>
      <t>株高</t>
    </r>
    <r>
      <rPr>
        <sz val="10"/>
        <rFont val="Times New Roman"/>
        <charset val="134"/>
      </rPr>
      <t>(cm)</t>
    </r>
  </si>
  <si>
    <r>
      <rPr>
        <sz val="10"/>
        <rFont val="宋体"/>
        <charset val="134"/>
      </rPr>
      <t>主茎节数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节</t>
    </r>
    <r>
      <rPr>
        <sz val="10"/>
        <rFont val="Times New Roman"/>
        <charset val="134"/>
      </rPr>
      <t>)</t>
    </r>
  </si>
  <si>
    <r>
      <rPr>
        <sz val="10"/>
        <rFont val="宋体"/>
        <charset val="134"/>
      </rPr>
      <t>分枝数</t>
    </r>
    <r>
      <rPr>
        <sz val="10"/>
        <rFont val="Times New Roman"/>
        <charset val="0"/>
      </rPr>
      <t>(</t>
    </r>
    <r>
      <rPr>
        <sz val="10"/>
        <rFont val="宋体"/>
        <charset val="134"/>
      </rPr>
      <t>个）</t>
    </r>
  </si>
  <si>
    <t>单株荚数（个）</t>
  </si>
  <si>
    <r>
      <rPr>
        <sz val="10"/>
        <rFont val="宋体"/>
        <charset val="134"/>
      </rPr>
      <t>各种荚重量百分率（</t>
    </r>
    <r>
      <rPr>
        <sz val="10"/>
        <rFont val="Times New Roman"/>
        <charset val="0"/>
      </rPr>
      <t>%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</si>
  <si>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公斤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亩</t>
    </r>
  </si>
  <si>
    <r>
      <rPr>
        <sz val="10"/>
        <rFont val="宋体"/>
        <charset val="134"/>
      </rPr>
      <t>较</t>
    </r>
    <r>
      <rPr>
        <sz val="10"/>
        <rFont val="Times New Roman"/>
        <charset val="0"/>
      </rPr>
      <t>ck±%</t>
    </r>
  </si>
  <si>
    <r>
      <rPr>
        <sz val="10"/>
        <rFont val="宋体"/>
        <charset val="134"/>
      </rPr>
      <t>增</t>
    </r>
    <r>
      <rPr>
        <sz val="10"/>
        <rFont val="Times New Roman"/>
        <charset val="0"/>
      </rPr>
      <t>/</t>
    </r>
    <r>
      <rPr>
        <sz val="10"/>
        <rFont val="宋体"/>
        <charset val="134"/>
      </rPr>
      <t>减点数</t>
    </r>
  </si>
  <si>
    <r>
      <rPr>
        <sz val="10"/>
        <rFont val="宋体"/>
        <charset val="134"/>
      </rPr>
      <t>位</t>
    </r>
    <r>
      <rPr>
        <sz val="10"/>
        <rFont val="Times New Roman"/>
        <charset val="0"/>
      </rPr>
      <t xml:space="preserve"> </t>
    </r>
    <r>
      <rPr>
        <sz val="10"/>
        <rFont val="宋体"/>
        <charset val="134"/>
      </rPr>
      <t>次</t>
    </r>
  </si>
  <si>
    <t>位次</t>
  </si>
  <si>
    <r>
      <rPr>
        <sz val="10"/>
        <rFont val="Times New Roman"/>
        <charset val="0"/>
      </rPr>
      <t>SC3</t>
    </r>
    <r>
      <rPr>
        <sz val="10"/>
        <rFont val="宋体"/>
        <charset val="134"/>
      </rPr>
      <t>病指</t>
    </r>
  </si>
  <si>
    <r>
      <rPr>
        <sz val="10"/>
        <rFont val="Times New Roman"/>
        <charset val="0"/>
      </rPr>
      <t>SC3</t>
    </r>
    <r>
      <rPr>
        <sz val="10"/>
        <rFont val="宋体"/>
        <charset val="134"/>
      </rPr>
      <t>结论</t>
    </r>
  </si>
  <si>
    <r>
      <rPr>
        <sz val="10"/>
        <rFont val="Times New Roman"/>
        <charset val="0"/>
      </rPr>
      <t>SC7</t>
    </r>
    <r>
      <rPr>
        <sz val="10"/>
        <rFont val="宋体"/>
        <charset val="134"/>
      </rPr>
      <t>病指</t>
    </r>
  </si>
  <si>
    <r>
      <rPr>
        <sz val="10"/>
        <rFont val="Times New Roman"/>
        <charset val="0"/>
      </rPr>
      <t>SC7</t>
    </r>
    <r>
      <rPr>
        <sz val="10"/>
        <rFont val="宋体"/>
        <charset val="134"/>
      </rPr>
      <t>结论</t>
    </r>
  </si>
  <si>
    <t>病情指数</t>
  </si>
  <si>
    <t>抗性结论</t>
  </si>
  <si>
    <t>天数</t>
  </si>
  <si>
    <t>比ck长</t>
  </si>
  <si>
    <t>长</t>
  </si>
  <si>
    <t>宽</t>
  </si>
  <si>
    <t>平均</t>
  </si>
  <si>
    <t>级别</t>
  </si>
  <si>
    <t>总分</t>
  </si>
  <si>
    <t>评级</t>
  </si>
  <si>
    <t>秕荚数</t>
  </si>
  <si>
    <t>单粒荚</t>
  </si>
  <si>
    <t>标准荚</t>
  </si>
  <si>
    <r>
      <rPr>
        <sz val="10"/>
        <rFont val="宋体"/>
        <charset val="134"/>
      </rPr>
      <t>荚数</t>
    </r>
    <r>
      <rPr>
        <sz val="10"/>
        <rFont val="Times New Roman"/>
        <charset val="0"/>
      </rPr>
      <t xml:space="preserve">  </t>
    </r>
    <r>
      <rPr>
        <sz val="10"/>
        <rFont val="宋体"/>
        <charset val="134"/>
      </rPr>
      <t>合计</t>
    </r>
  </si>
  <si>
    <t>标准</t>
  </si>
  <si>
    <t>虫食</t>
  </si>
  <si>
    <t>病害</t>
  </si>
  <si>
    <t>其它</t>
  </si>
  <si>
    <r>
      <rPr>
        <sz val="10"/>
        <rFont val="宋体"/>
        <charset val="134"/>
      </rPr>
      <t>苏早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号</t>
    </r>
  </si>
  <si>
    <r>
      <rPr>
        <sz val="10"/>
        <color rgb="FF000000"/>
        <rFont val="宋体"/>
        <charset val="134"/>
      </rPr>
      <t>苏春</t>
    </r>
    <r>
      <rPr>
        <sz val="10"/>
        <color indexed="8"/>
        <rFont val="Times New Roman"/>
        <charset val="0"/>
      </rPr>
      <t xml:space="preserve"> HT019</t>
    </r>
  </si>
  <si>
    <r>
      <rPr>
        <sz val="10"/>
        <rFont val="Times New Roman"/>
        <charset val="0"/>
      </rPr>
      <t>2019</t>
    </r>
    <r>
      <rPr>
        <sz val="10"/>
        <rFont val="宋体"/>
        <charset val="134"/>
      </rPr>
      <t>区</t>
    </r>
  </si>
  <si>
    <t>7/0</t>
  </si>
  <si>
    <r>
      <rPr>
        <sz val="10"/>
        <rFont val="宋体"/>
        <charset val="134"/>
      </rPr>
      <t>抗病</t>
    </r>
  </si>
  <si>
    <t>香甜柔糯</t>
  </si>
  <si>
    <t>卵圆</t>
  </si>
  <si>
    <t>白</t>
  </si>
  <si>
    <t>灰</t>
  </si>
  <si>
    <t>绿色</t>
  </si>
  <si>
    <t>紧凑</t>
  </si>
  <si>
    <t>有限</t>
  </si>
  <si>
    <r>
      <rPr>
        <sz val="10"/>
        <rFont val="Times New Roman"/>
        <charset val="0"/>
      </rPr>
      <t>2020</t>
    </r>
    <r>
      <rPr>
        <sz val="10"/>
        <rFont val="宋体"/>
        <charset val="134"/>
      </rPr>
      <t>区</t>
    </r>
  </si>
  <si>
    <t>7/1</t>
  </si>
  <si>
    <r>
      <rPr>
        <sz val="10"/>
        <color theme="1"/>
        <rFont val="宋体"/>
        <charset val="134"/>
      </rPr>
      <t>抗病</t>
    </r>
  </si>
  <si>
    <r>
      <rPr>
        <sz val="10"/>
        <color rgb="FF000000"/>
        <rFont val="宋体"/>
        <charset val="134"/>
      </rPr>
      <t>感病</t>
    </r>
  </si>
  <si>
    <t>A</t>
  </si>
  <si>
    <t>II</t>
  </si>
  <si>
    <t>收敛</t>
  </si>
  <si>
    <r>
      <rPr>
        <sz val="10"/>
        <rFont val="宋体"/>
        <charset val="134"/>
      </rPr>
      <t>区平均</t>
    </r>
  </si>
  <si>
    <r>
      <rPr>
        <sz val="10"/>
        <rFont val="Times New Roman"/>
        <charset val="0"/>
      </rPr>
      <t>2021</t>
    </r>
    <r>
      <rPr>
        <sz val="10"/>
        <rFont val="宋体"/>
        <charset val="0"/>
      </rPr>
      <t>生</t>
    </r>
  </si>
  <si>
    <t>I</t>
  </si>
  <si>
    <t>深绿</t>
  </si>
  <si>
    <r>
      <rPr>
        <sz val="10"/>
        <rFont val="宋体"/>
        <charset val="0"/>
      </rPr>
      <t>对照</t>
    </r>
  </si>
  <si>
    <r>
      <rPr>
        <sz val="10"/>
        <color indexed="8"/>
        <rFont val="等线"/>
        <charset val="134"/>
      </rPr>
      <t>台湾</t>
    </r>
    <r>
      <rPr>
        <sz val="10"/>
        <color rgb="FF000000"/>
        <rFont val="Times New Roman"/>
        <charset val="0"/>
      </rPr>
      <t>292</t>
    </r>
  </si>
  <si>
    <r>
      <rPr>
        <sz val="10"/>
        <rFont val="宋体"/>
        <charset val="134"/>
      </rPr>
      <t>中抗</t>
    </r>
  </si>
  <si>
    <t>紫</t>
  </si>
  <si>
    <r>
      <rPr>
        <sz val="10"/>
        <color theme="1"/>
        <rFont val="宋体"/>
        <charset val="134"/>
      </rPr>
      <t>中感</t>
    </r>
  </si>
  <si>
    <r>
      <rPr>
        <b/>
        <sz val="10"/>
        <rFont val="宋体"/>
        <charset val="134"/>
      </rPr>
      <t>区平均</t>
    </r>
  </si>
  <si>
    <t>/</t>
  </si>
  <si>
    <r>
      <rPr>
        <sz val="10"/>
        <rFont val="宋体"/>
        <charset val="134"/>
      </rPr>
      <t>淮鲜豆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</si>
  <si>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淮鲜</t>
    </r>
    <r>
      <rPr>
        <sz val="10"/>
        <rFont val="Times New Roman"/>
        <charset val="0"/>
      </rPr>
      <t>17-49</t>
    </r>
  </si>
  <si>
    <r>
      <rPr>
        <sz val="10"/>
        <rFont val="Times New Roman"/>
        <charset val="0"/>
      </rPr>
      <t>2018</t>
    </r>
    <r>
      <rPr>
        <sz val="10"/>
        <rFont val="宋体"/>
        <charset val="134"/>
      </rPr>
      <t>区</t>
    </r>
  </si>
  <si>
    <r>
      <rPr>
        <sz val="10"/>
        <rFont val="宋体"/>
        <charset val="134"/>
      </rPr>
      <t>中感</t>
    </r>
  </si>
  <si>
    <r>
      <rPr>
        <sz val="10"/>
        <rFont val="宋体"/>
        <charset val="134"/>
      </rPr>
      <t>感病</t>
    </r>
  </si>
  <si>
    <t>绿</t>
  </si>
  <si>
    <t>半开张</t>
  </si>
  <si>
    <r>
      <rPr>
        <sz val="10"/>
        <rFont val="Times New Roman"/>
        <charset val="0"/>
      </rPr>
      <t>8</t>
    </r>
    <r>
      <rPr>
        <sz val="10"/>
        <rFont val="Times New Roman"/>
        <charset val="134"/>
      </rPr>
      <t>/</t>
    </r>
    <r>
      <rPr>
        <sz val="10"/>
        <rFont val="Times New Roman"/>
        <charset val="0"/>
      </rPr>
      <t>0</t>
    </r>
  </si>
  <si>
    <t>香甜糯</t>
  </si>
  <si>
    <t>淡绿</t>
  </si>
  <si>
    <r>
      <rPr>
        <b/>
        <sz val="10"/>
        <rFont val="宋体"/>
        <charset val="134"/>
      </rPr>
      <t>中感</t>
    </r>
    <r>
      <rPr>
        <b/>
        <sz val="10"/>
        <rFont val="Times New Roman"/>
        <charset val="0"/>
      </rPr>
      <t xml:space="preserve"> </t>
    </r>
  </si>
  <si>
    <r>
      <rPr>
        <b/>
        <sz val="10"/>
        <rFont val="宋体"/>
        <charset val="134"/>
      </rPr>
      <t>感病</t>
    </r>
  </si>
  <si>
    <r>
      <rPr>
        <sz val="10"/>
        <rFont val="Times New Roman"/>
        <charset val="0"/>
      </rPr>
      <t>2019</t>
    </r>
    <r>
      <rPr>
        <sz val="10"/>
        <rFont val="宋体"/>
        <charset val="134"/>
      </rPr>
      <t>生</t>
    </r>
  </si>
  <si>
    <r>
      <rPr>
        <sz val="10"/>
        <rFont val="宋体"/>
        <charset val="0"/>
      </rPr>
      <t>对照</t>
    </r>
    <r>
      <rPr>
        <sz val="10"/>
        <rFont val="Times New Roman"/>
        <charset val="0"/>
      </rPr>
      <t xml:space="preserve"> </t>
    </r>
  </si>
  <si>
    <r>
      <rPr>
        <sz val="10"/>
        <rFont val="宋体"/>
        <charset val="134"/>
      </rPr>
      <t>通豆</t>
    </r>
    <r>
      <rPr>
        <sz val="10"/>
        <rFont val="Times New Roman"/>
        <charset val="0"/>
      </rPr>
      <t>6</t>
    </r>
    <r>
      <rPr>
        <sz val="10"/>
        <rFont val="宋体"/>
        <charset val="134"/>
      </rPr>
      <t>号</t>
    </r>
  </si>
  <si>
    <t>1-</t>
  </si>
  <si>
    <r>
      <rPr>
        <b/>
        <sz val="10"/>
        <rFont val="宋体"/>
        <charset val="134"/>
      </rPr>
      <t>区平均</t>
    </r>
    <r>
      <rPr>
        <b/>
        <sz val="10"/>
        <rFont val="Times New Roman"/>
        <charset val="0"/>
      </rPr>
      <t xml:space="preserve"> </t>
    </r>
  </si>
  <si>
    <r>
      <rPr>
        <sz val="10"/>
        <rFont val="宋体"/>
        <charset val="134"/>
      </rPr>
      <t>苏豆</t>
    </r>
    <r>
      <rPr>
        <sz val="10"/>
        <rFont val="Times New Roman"/>
        <charset val="134"/>
      </rPr>
      <t>22</t>
    </r>
  </si>
  <si>
    <r>
      <rPr>
        <sz val="10"/>
        <rFont val="宋体"/>
        <charset val="134"/>
      </rPr>
      <t>苏鲜</t>
    </r>
    <r>
      <rPr>
        <sz val="10"/>
        <rFont val="Times New Roman"/>
        <charset val="0"/>
      </rPr>
      <t>19-905</t>
    </r>
  </si>
  <si>
    <t>6/2</t>
  </si>
  <si>
    <t>5/0</t>
  </si>
  <si>
    <r>
      <rPr>
        <sz val="10"/>
        <color rgb="FF000000"/>
        <rFont val="宋体"/>
        <charset val="134"/>
      </rPr>
      <t>中感</t>
    </r>
  </si>
  <si>
    <t>0+</t>
  </si>
  <si>
    <t>香甜</t>
  </si>
  <si>
    <r>
      <rPr>
        <b/>
        <sz val="10"/>
        <rFont val="宋体"/>
        <charset val="134"/>
      </rPr>
      <t>中抗</t>
    </r>
  </si>
  <si>
    <r>
      <rPr>
        <sz val="10"/>
        <color theme="1"/>
        <rFont val="Times New Roman"/>
        <charset val="134"/>
      </rPr>
      <t>2021</t>
    </r>
    <r>
      <rPr>
        <sz val="10"/>
        <color theme="1"/>
        <rFont val="宋体"/>
        <charset val="134"/>
      </rPr>
      <t>生</t>
    </r>
  </si>
  <si>
    <t>6/0</t>
  </si>
  <si>
    <r>
      <rPr>
        <sz val="10"/>
        <rFont val="宋体"/>
        <charset val="134"/>
      </rPr>
      <t>苏豆</t>
    </r>
    <r>
      <rPr>
        <sz val="10"/>
        <rFont val="Times New Roman"/>
        <charset val="134"/>
      </rPr>
      <t>23</t>
    </r>
  </si>
  <si>
    <r>
      <rPr>
        <sz val="10"/>
        <rFont val="宋体"/>
        <charset val="134"/>
      </rPr>
      <t>苏夏鲜</t>
    </r>
    <r>
      <rPr>
        <sz val="10"/>
        <rFont val="Times New Roman"/>
        <charset val="0"/>
      </rPr>
      <t>18-01</t>
    </r>
  </si>
  <si>
    <r>
      <rPr>
        <sz val="10"/>
        <rFont val="Times New Roman"/>
        <charset val="0"/>
      </rPr>
      <t>2021</t>
    </r>
    <r>
      <rPr>
        <sz val="10"/>
        <rFont val="宋体"/>
        <charset val="0"/>
      </rPr>
      <t>区</t>
    </r>
  </si>
  <si>
    <r>
      <rPr>
        <sz val="10"/>
        <color rgb="FF000000"/>
        <rFont val="宋体"/>
        <charset val="134"/>
      </rPr>
      <t>抗病</t>
    </r>
  </si>
  <si>
    <r>
      <rPr>
        <sz val="10"/>
        <color theme="1"/>
        <rFont val="宋体"/>
        <charset val="134"/>
      </rPr>
      <t>感病</t>
    </r>
  </si>
  <si>
    <t>2-</t>
  </si>
  <si>
    <r>
      <rPr>
        <sz val="10"/>
        <rFont val="宋体"/>
        <charset val="0"/>
      </rPr>
      <t>区平均</t>
    </r>
  </si>
  <si>
    <r>
      <rPr>
        <b/>
        <sz val="10"/>
        <color rgb="FF000000"/>
        <rFont val="宋体"/>
        <charset val="134"/>
      </rPr>
      <t>抗病</t>
    </r>
  </si>
  <si>
    <t>香脆</t>
  </si>
  <si>
    <r>
      <rPr>
        <sz val="10"/>
        <rFont val="Times New Roman"/>
        <charset val="0"/>
      </rPr>
      <t>2020</t>
    </r>
    <r>
      <rPr>
        <sz val="10"/>
        <rFont val="宋体"/>
        <charset val="134"/>
      </rPr>
      <t>生</t>
    </r>
  </si>
  <si>
    <r>
      <rPr>
        <sz val="10"/>
        <rFont val="宋体"/>
        <charset val="134"/>
      </rPr>
      <t>对照</t>
    </r>
    <r>
      <rPr>
        <sz val="10"/>
        <rFont val="Times New Roman"/>
        <charset val="134"/>
      </rPr>
      <t xml:space="preserve"> </t>
    </r>
  </si>
  <si>
    <r>
      <rPr>
        <sz val="10"/>
        <rFont val="宋体"/>
        <charset val="134"/>
      </rPr>
      <t>通豆</t>
    </r>
    <r>
      <rPr>
        <sz val="10"/>
        <rFont val="Times New Roman"/>
        <charset val="134"/>
      </rPr>
      <t>6</t>
    </r>
    <r>
      <rPr>
        <sz val="10"/>
        <rFont val="宋体"/>
        <charset val="134"/>
      </rPr>
      <t>号</t>
    </r>
  </si>
  <si>
    <r>
      <rPr>
        <b/>
        <sz val="8"/>
        <rFont val="宋体"/>
        <charset val="0"/>
      </rPr>
      <t>1920平均</t>
    </r>
    <r>
      <rPr>
        <b/>
        <sz val="8"/>
        <rFont val="Times New Roman"/>
        <charset val="0"/>
      </rPr>
      <t xml:space="preserve"> </t>
    </r>
  </si>
  <si>
    <r>
      <rPr>
        <b/>
        <sz val="8"/>
        <rFont val="宋体"/>
        <charset val="0"/>
      </rPr>
      <t>19</t>
    </r>
    <r>
      <rPr>
        <b/>
        <sz val="8"/>
        <rFont val="Times New Roman"/>
        <charset val="0"/>
      </rPr>
      <t>21</t>
    </r>
    <r>
      <rPr>
        <b/>
        <sz val="8"/>
        <rFont val="宋体"/>
        <charset val="0"/>
      </rPr>
      <t>平均</t>
    </r>
    <r>
      <rPr>
        <b/>
        <sz val="8"/>
        <rFont val="Times New Roman"/>
        <charset val="0"/>
      </rPr>
      <t xml:space="preserve"> </t>
    </r>
  </si>
  <si>
    <r>
      <rPr>
        <b/>
        <sz val="10"/>
        <color rgb="FF000000"/>
        <rFont val="宋体"/>
        <charset val="134"/>
      </rPr>
      <t>中感</t>
    </r>
  </si>
  <si>
    <r>
      <rPr>
        <b/>
        <sz val="10"/>
        <color rgb="FF000000"/>
        <rFont val="宋体"/>
        <charset val="134"/>
      </rPr>
      <t>感病</t>
    </r>
  </si>
  <si>
    <t>2022年淮南夏大豆报审品种综合性状表(统一试验)</t>
  </si>
  <si>
    <t>审定定名</t>
  </si>
  <si>
    <t>产量</t>
  </si>
  <si>
    <t>SC3</t>
  </si>
  <si>
    <t>SC7</t>
  </si>
  <si>
    <t>倒伏度</t>
  </si>
  <si>
    <t>品质%</t>
  </si>
  <si>
    <t>生育期（天）</t>
  </si>
  <si>
    <r>
      <rPr>
        <sz val="10"/>
        <rFont val="宋体"/>
        <charset val="134"/>
      </rPr>
      <t>株高(</t>
    </r>
    <r>
      <rPr>
        <sz val="10"/>
        <rFont val="Times New Roman"/>
        <charset val="134"/>
      </rPr>
      <t>cm</t>
    </r>
    <r>
      <rPr>
        <sz val="10"/>
        <rFont val="宋体"/>
        <charset val="134"/>
      </rPr>
      <t>)</t>
    </r>
  </si>
  <si>
    <r>
      <rPr>
        <sz val="10"/>
        <rFont val="宋体"/>
        <charset val="134"/>
      </rPr>
      <t>结荚高度(</t>
    </r>
    <r>
      <rPr>
        <sz val="10"/>
        <rFont val="Times New Roman"/>
        <charset val="134"/>
      </rPr>
      <t>cm</t>
    </r>
    <r>
      <rPr>
        <sz val="10"/>
        <rFont val="宋体"/>
        <charset val="134"/>
      </rPr>
      <t>)</t>
    </r>
  </si>
  <si>
    <r>
      <rPr>
        <sz val="10"/>
        <rFont val="宋体"/>
        <charset val="134"/>
      </rPr>
      <t>有效分枝数</t>
    </r>
    <r>
      <rPr>
        <sz val="10"/>
        <rFont val="Times New Roman"/>
        <charset val="0"/>
      </rPr>
      <t>(</t>
    </r>
    <r>
      <rPr>
        <sz val="10"/>
        <rFont val="宋体"/>
        <charset val="134"/>
      </rPr>
      <t>个</t>
    </r>
    <r>
      <rPr>
        <sz val="10"/>
        <rFont val="Times New Roman"/>
        <charset val="0"/>
      </rPr>
      <t>)</t>
    </r>
  </si>
  <si>
    <r>
      <rPr>
        <sz val="10"/>
        <rFont val="宋体"/>
        <charset val="134"/>
      </rPr>
      <t>主茎节数</t>
    </r>
    <r>
      <rPr>
        <sz val="10"/>
        <rFont val="Times New Roman"/>
        <charset val="0"/>
      </rPr>
      <t>(</t>
    </r>
    <r>
      <rPr>
        <sz val="10"/>
        <rFont val="宋体"/>
        <charset val="134"/>
      </rPr>
      <t>个</t>
    </r>
    <r>
      <rPr>
        <sz val="10"/>
        <rFont val="Times New Roman"/>
        <charset val="0"/>
      </rPr>
      <t>)</t>
    </r>
  </si>
  <si>
    <r>
      <rPr>
        <sz val="10"/>
        <rFont val="宋体"/>
        <charset val="134"/>
      </rPr>
      <t>单株有效荚数</t>
    </r>
    <r>
      <rPr>
        <sz val="10"/>
        <rFont val="Times New Roman"/>
        <charset val="0"/>
      </rPr>
      <t>(</t>
    </r>
    <r>
      <rPr>
        <sz val="10"/>
        <rFont val="宋体"/>
        <charset val="134"/>
      </rPr>
      <t>个</t>
    </r>
    <r>
      <rPr>
        <sz val="10"/>
        <rFont val="Times New Roman"/>
        <charset val="0"/>
      </rPr>
      <t>)</t>
    </r>
  </si>
  <si>
    <r>
      <rPr>
        <sz val="10"/>
        <rFont val="宋体"/>
        <charset val="134"/>
      </rPr>
      <t>单株粒数</t>
    </r>
    <r>
      <rPr>
        <sz val="10"/>
        <rFont val="Times New Roman"/>
        <charset val="0"/>
      </rPr>
      <t>(</t>
    </r>
    <r>
      <rPr>
        <sz val="10"/>
        <rFont val="宋体"/>
        <charset val="134"/>
      </rPr>
      <t>粒</t>
    </r>
    <r>
      <rPr>
        <sz val="10"/>
        <rFont val="Times New Roman"/>
        <charset val="0"/>
      </rPr>
      <t>)</t>
    </r>
  </si>
  <si>
    <r>
      <rPr>
        <sz val="10"/>
        <color theme="1"/>
        <rFont val="宋体"/>
        <charset val="134"/>
      </rPr>
      <t>单荚粒数</t>
    </r>
    <r>
      <rPr>
        <sz val="10"/>
        <color theme="1"/>
        <rFont val="Calibri"/>
        <charset val="0"/>
      </rPr>
      <t>(</t>
    </r>
    <r>
      <rPr>
        <sz val="10"/>
        <color theme="1"/>
        <rFont val="宋体"/>
        <charset val="134"/>
      </rPr>
      <t>粒</t>
    </r>
    <r>
      <rPr>
        <sz val="10"/>
        <color theme="1"/>
        <rFont val="Calibri"/>
        <charset val="0"/>
      </rPr>
      <t>)</t>
    </r>
  </si>
  <si>
    <t>单株粒重(克)</t>
  </si>
  <si>
    <t>百粒重(克)</t>
  </si>
  <si>
    <t>落叶性</t>
  </si>
  <si>
    <t>裂荚性</t>
  </si>
  <si>
    <t>荚形</t>
  </si>
  <si>
    <t>荚色</t>
  </si>
  <si>
    <t>粒形</t>
  </si>
  <si>
    <t>种皮色</t>
  </si>
  <si>
    <t>种皮光泽</t>
  </si>
  <si>
    <t>种脐色</t>
  </si>
  <si>
    <t>子叶色</t>
  </si>
  <si>
    <r>
      <rPr>
        <sz val="10"/>
        <color theme="1"/>
        <rFont val="宋体"/>
        <charset val="134"/>
      </rPr>
      <t>公斤</t>
    </r>
    <r>
      <rPr>
        <sz val="10"/>
        <color theme="1"/>
        <rFont val="Times New Roman"/>
        <charset val="0"/>
      </rPr>
      <t>/</t>
    </r>
    <r>
      <rPr>
        <sz val="10"/>
        <color theme="1"/>
        <rFont val="宋体"/>
        <charset val="134"/>
      </rPr>
      <t>亩</t>
    </r>
  </si>
  <si>
    <r>
      <rPr>
        <sz val="10"/>
        <color theme="1"/>
        <rFont val="宋体"/>
        <charset val="134"/>
      </rPr>
      <t>较</t>
    </r>
    <r>
      <rPr>
        <sz val="10"/>
        <color theme="1"/>
        <rFont val="Times New Roman"/>
        <charset val="134"/>
      </rPr>
      <t>CK</t>
    </r>
    <r>
      <rPr>
        <sz val="10"/>
        <color theme="1"/>
        <rFont val="宋体"/>
        <charset val="134"/>
      </rPr>
      <t>±</t>
    </r>
    <r>
      <rPr>
        <sz val="10"/>
        <color theme="1"/>
        <rFont val="Times New Roman"/>
        <charset val="134"/>
      </rPr>
      <t>%</t>
    </r>
  </si>
  <si>
    <r>
      <rPr>
        <sz val="10"/>
        <color theme="1"/>
        <rFont val="宋体"/>
        <charset val="134"/>
      </rPr>
      <t>增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减产点数</t>
    </r>
  </si>
  <si>
    <t>粗蛋白质</t>
  </si>
  <si>
    <t>粗脂肪</t>
  </si>
  <si>
    <t>蛋+油</t>
  </si>
  <si>
    <t>南农71</t>
  </si>
  <si>
    <r>
      <rPr>
        <sz val="10"/>
        <color theme="1"/>
        <rFont val="Times New Roman"/>
        <charset val="0"/>
      </rPr>
      <t>2019</t>
    </r>
    <r>
      <rPr>
        <sz val="10"/>
        <color theme="1"/>
        <rFont val="宋体"/>
        <charset val="134"/>
      </rPr>
      <t>区</t>
    </r>
  </si>
  <si>
    <t>中感</t>
  </si>
  <si>
    <t>棕</t>
  </si>
  <si>
    <t>亚有</t>
  </si>
  <si>
    <t>落</t>
  </si>
  <si>
    <t>不裂</t>
  </si>
  <si>
    <t>弯镰</t>
  </si>
  <si>
    <t>褐</t>
  </si>
  <si>
    <t>椭圆</t>
  </si>
  <si>
    <t>黄</t>
  </si>
  <si>
    <t>强光</t>
  </si>
  <si>
    <t>黑</t>
  </si>
  <si>
    <r>
      <rPr>
        <sz val="10"/>
        <color theme="1"/>
        <rFont val="Times New Roman"/>
        <charset val="0"/>
      </rPr>
      <t>2020</t>
    </r>
    <r>
      <rPr>
        <sz val="10"/>
        <color theme="1"/>
        <rFont val="宋体"/>
        <charset val="134"/>
      </rPr>
      <t>区</t>
    </r>
  </si>
  <si>
    <t>中抗</t>
  </si>
  <si>
    <t>有</t>
  </si>
  <si>
    <t>圆</t>
  </si>
  <si>
    <t>强</t>
  </si>
  <si>
    <t>区平均</t>
  </si>
  <si>
    <t>8/0</t>
  </si>
  <si>
    <t>淮豆19</t>
  </si>
  <si>
    <t>5/3</t>
  </si>
  <si>
    <t>高抗</t>
  </si>
  <si>
    <t>抗病</t>
  </si>
  <si>
    <t>无光</t>
  </si>
  <si>
    <t>微光</t>
  </si>
  <si>
    <t>深褐</t>
  </si>
  <si>
    <t>苏豆28</t>
  </si>
  <si>
    <t>淡褐</t>
  </si>
  <si>
    <t>微</t>
  </si>
  <si>
    <t>洛豆1号</t>
  </si>
  <si>
    <t>灰褐</t>
  </si>
  <si>
    <t>对照</t>
  </si>
  <si>
    <r>
      <rPr>
        <sz val="10"/>
        <color theme="1"/>
        <rFont val="宋体"/>
        <charset val="0"/>
      </rPr>
      <t>苏豆</t>
    </r>
    <r>
      <rPr>
        <sz val="10"/>
        <color theme="1"/>
        <rFont val="Times New Roman"/>
        <charset val="0"/>
      </rPr>
      <t>13</t>
    </r>
  </si>
  <si>
    <r>
      <rPr>
        <sz val="10"/>
        <color theme="1"/>
        <rFont val="宋体"/>
        <charset val="134"/>
      </rPr>
      <t>苏豆</t>
    </r>
    <r>
      <rPr>
        <sz val="10"/>
        <color theme="1"/>
        <rFont val="Times New Roman"/>
        <charset val="134"/>
      </rPr>
      <t>13CK</t>
    </r>
  </si>
  <si>
    <t>披针</t>
  </si>
  <si>
    <t>2021年淮北夏大豆报审品种综合性状表（统一试验）</t>
  </si>
  <si>
    <t>全生育期（天）</t>
  </si>
  <si>
    <r>
      <rPr>
        <sz val="10"/>
        <rFont val="宋体"/>
        <charset val="134"/>
      </rPr>
      <t>公斤</t>
    </r>
    <r>
      <rPr>
        <sz val="10"/>
        <rFont val="Times New Roman"/>
        <charset val="0"/>
      </rPr>
      <t>/</t>
    </r>
    <r>
      <rPr>
        <sz val="10"/>
        <rFont val="宋体"/>
        <charset val="134"/>
      </rPr>
      <t>亩</t>
    </r>
  </si>
  <si>
    <r>
      <rPr>
        <sz val="10"/>
        <rFont val="宋体"/>
        <charset val="134"/>
      </rPr>
      <t>较</t>
    </r>
    <r>
      <rPr>
        <sz val="10"/>
        <rFont val="Times New Roman"/>
        <charset val="134"/>
      </rPr>
      <t>CK±%</t>
    </r>
  </si>
  <si>
    <r>
      <rPr>
        <sz val="10"/>
        <rFont val="宋体"/>
        <charset val="134"/>
      </rPr>
      <t>增</t>
    </r>
    <r>
      <rPr>
        <sz val="10"/>
        <rFont val="Times New Roman"/>
        <charset val="0"/>
      </rPr>
      <t>/</t>
    </r>
    <r>
      <rPr>
        <sz val="10"/>
        <rFont val="宋体"/>
        <charset val="134"/>
      </rPr>
      <t>减产点数</t>
    </r>
  </si>
  <si>
    <t>徐豆29</t>
  </si>
  <si>
    <r>
      <rPr>
        <sz val="10"/>
        <color rgb="FF000000"/>
        <rFont val="宋体"/>
        <charset val="134"/>
      </rPr>
      <t>徐</t>
    </r>
    <r>
      <rPr>
        <sz val="10"/>
        <color indexed="8"/>
        <rFont val="Times New Roman"/>
        <charset val="0"/>
      </rPr>
      <t>0118-9</t>
    </r>
  </si>
  <si>
    <t>灌豆5号</t>
  </si>
  <si>
    <r>
      <rPr>
        <sz val="10"/>
        <color rgb="FF000000"/>
        <rFont val="宋体"/>
        <charset val="134"/>
      </rPr>
      <t>灌云</t>
    </r>
    <r>
      <rPr>
        <sz val="10"/>
        <color rgb="FF000000"/>
        <rFont val="Times New Roman"/>
        <charset val="134"/>
      </rPr>
      <t>11-68</t>
    </r>
  </si>
  <si>
    <t>5/1</t>
  </si>
  <si>
    <t>感病</t>
  </si>
  <si>
    <t>亚</t>
  </si>
  <si>
    <t>半开</t>
  </si>
  <si>
    <t>苏豆27</t>
  </si>
  <si>
    <r>
      <rPr>
        <sz val="10"/>
        <color rgb="FF000000"/>
        <rFont val="宋体"/>
        <charset val="134"/>
      </rPr>
      <t>苏夏</t>
    </r>
    <r>
      <rPr>
        <sz val="10"/>
        <color indexed="8"/>
        <rFont val="Times New Roman"/>
        <charset val="0"/>
      </rPr>
      <t>HT038</t>
    </r>
  </si>
  <si>
    <t>4/2</t>
  </si>
  <si>
    <t>神州豆4号</t>
  </si>
  <si>
    <r>
      <rPr>
        <sz val="10"/>
        <color rgb="FF000000"/>
        <rFont val="宋体"/>
        <charset val="134"/>
      </rPr>
      <t>神州豆</t>
    </r>
    <r>
      <rPr>
        <sz val="10"/>
        <color rgb="FF000000"/>
        <rFont val="Times New Roman"/>
        <charset val="134"/>
      </rPr>
      <t>4</t>
    </r>
    <r>
      <rPr>
        <sz val="10"/>
        <color rgb="FF000000"/>
        <rFont val="宋体"/>
        <charset val="134"/>
      </rPr>
      <t>号</t>
    </r>
  </si>
  <si>
    <t>天成1号</t>
  </si>
  <si>
    <r>
      <rPr>
        <sz val="10"/>
        <color rgb="FF000000"/>
        <rFont val="宋体"/>
        <charset val="134"/>
      </rPr>
      <t>天成</t>
    </r>
    <r>
      <rPr>
        <sz val="10"/>
        <color indexed="8"/>
        <rFont val="Times New Roman"/>
        <charset val="0"/>
      </rPr>
      <t>1</t>
    </r>
    <r>
      <rPr>
        <sz val="10"/>
        <color indexed="8"/>
        <rFont val="宋体"/>
        <charset val="134"/>
      </rPr>
      <t>号</t>
    </r>
  </si>
  <si>
    <r>
      <rPr>
        <sz val="10"/>
        <color theme="1"/>
        <rFont val="宋体"/>
        <charset val="134"/>
      </rPr>
      <t>徐豆</t>
    </r>
    <r>
      <rPr>
        <sz val="10"/>
        <color theme="1"/>
        <rFont val="Times New Roman"/>
        <charset val="134"/>
      </rPr>
      <t>13</t>
    </r>
  </si>
  <si>
    <t>2022年淮南夏大豆报审品种综合性状表（省农科院科企联合体）</t>
  </si>
  <si>
    <r>
      <rPr>
        <sz val="10"/>
        <color theme="1"/>
        <rFont val="宋体"/>
        <charset val="134"/>
      </rPr>
      <t>公斤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亩</t>
    </r>
  </si>
  <si>
    <t>南农64</t>
  </si>
  <si>
    <t>南农W182</t>
  </si>
  <si>
    <r>
      <rPr>
        <sz val="10"/>
        <color theme="1"/>
        <rFont val="Times New Roman"/>
        <charset val="134"/>
      </rPr>
      <t>2019</t>
    </r>
    <r>
      <rPr>
        <sz val="10"/>
        <color theme="1"/>
        <rFont val="宋体"/>
        <charset val="134"/>
      </rPr>
      <t>区</t>
    </r>
  </si>
  <si>
    <t>4/1</t>
  </si>
  <si>
    <t>2021区</t>
  </si>
  <si>
    <t>2+</t>
  </si>
  <si>
    <t>中等</t>
  </si>
  <si>
    <t>11/1</t>
  </si>
  <si>
    <t>2021生</t>
  </si>
  <si>
    <t>苏黄1号</t>
  </si>
  <si>
    <t>苏X19011</t>
  </si>
  <si>
    <r>
      <rPr>
        <sz val="10"/>
        <color theme="1"/>
        <rFont val="Times New Roman"/>
        <charset val="134"/>
      </rPr>
      <t>2020</t>
    </r>
    <r>
      <rPr>
        <sz val="10"/>
        <color theme="1"/>
        <rFont val="宋体"/>
        <charset val="134"/>
      </rPr>
      <t>区</t>
    </r>
  </si>
  <si>
    <t>1+</t>
  </si>
  <si>
    <t>长椭</t>
  </si>
  <si>
    <t>9/1</t>
  </si>
  <si>
    <t>苏豆13（CK）</t>
  </si>
  <si>
    <t>红褐</t>
  </si>
  <si>
    <r>
      <t>2021</t>
    </r>
    <r>
      <rPr>
        <sz val="10"/>
        <color theme="1"/>
        <rFont val="宋体"/>
        <charset val="134"/>
      </rPr>
      <t>区</t>
    </r>
  </si>
  <si>
    <t>19、20年区平均</t>
  </si>
  <si>
    <t>20、21年区平均</t>
  </si>
  <si>
    <t>2022年淮北夏大豆报审品种综合性状表（省农科院科企联合体）</t>
  </si>
  <si>
    <r>
      <rPr>
        <sz val="10"/>
        <rFont val="宋体"/>
        <charset val="134"/>
      </rPr>
      <t>增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减产点数</t>
    </r>
  </si>
  <si>
    <r>
      <rPr>
        <sz val="10"/>
        <color theme="1"/>
        <rFont val="宋体"/>
        <charset val="134"/>
      </rPr>
      <t>南农6</t>
    </r>
    <r>
      <rPr>
        <sz val="11"/>
        <color theme="1"/>
        <rFont val="宋体"/>
        <charset val="134"/>
        <scheme val="minor"/>
      </rPr>
      <t>9</t>
    </r>
  </si>
  <si>
    <t>南农1609</t>
  </si>
  <si>
    <r>
      <rPr>
        <sz val="10"/>
        <rFont val="Times New Roman"/>
        <charset val="134"/>
      </rPr>
      <t>2019</t>
    </r>
    <r>
      <rPr>
        <sz val="10"/>
        <rFont val="宋体"/>
        <charset val="134"/>
      </rPr>
      <t>区</t>
    </r>
  </si>
  <si>
    <r>
      <rPr>
        <sz val="10"/>
        <rFont val="Times New Roman"/>
        <charset val="134"/>
      </rPr>
      <t>2020</t>
    </r>
    <r>
      <rPr>
        <sz val="10"/>
        <rFont val="宋体"/>
        <charset val="134"/>
      </rPr>
      <t>区</t>
    </r>
  </si>
  <si>
    <t>10/1</t>
  </si>
  <si>
    <r>
      <rPr>
        <sz val="10"/>
        <rFont val="Times New Roman"/>
        <charset val="134"/>
      </rPr>
      <t>2021</t>
    </r>
    <r>
      <rPr>
        <sz val="10"/>
        <rFont val="宋体"/>
        <charset val="134"/>
      </rPr>
      <t>生</t>
    </r>
  </si>
  <si>
    <t>6/1</t>
  </si>
  <si>
    <t>神州豆5号</t>
  </si>
  <si>
    <t>东海10-6</t>
  </si>
  <si>
    <t>浅褐</t>
  </si>
  <si>
    <r>
      <rPr>
        <sz val="10"/>
        <rFont val="Times New Roman"/>
        <charset val="134"/>
      </rPr>
      <t>2020</t>
    </r>
    <r>
      <rPr>
        <sz val="10"/>
        <rFont val="宋体"/>
        <charset val="134"/>
      </rPr>
      <t>生</t>
    </r>
  </si>
  <si>
    <t>瑞华豆919</t>
  </si>
  <si>
    <t>苏豆13</t>
  </si>
  <si>
    <t>收剑</t>
  </si>
  <si>
    <t>9/2</t>
  </si>
  <si>
    <r>
      <rPr>
        <sz val="10"/>
        <color theme="1"/>
        <rFont val="宋体"/>
        <charset val="134"/>
      </rPr>
      <t>徐豆2</t>
    </r>
    <r>
      <rPr>
        <sz val="11"/>
        <color theme="1"/>
        <rFont val="宋体"/>
        <charset val="134"/>
        <scheme val="minor"/>
      </rPr>
      <t>8</t>
    </r>
  </si>
  <si>
    <t>徐0117-17</t>
  </si>
  <si>
    <t xml:space="preserve">抗病 </t>
  </si>
  <si>
    <t xml:space="preserve">淡褐 </t>
  </si>
  <si>
    <t>徐豆13（CK）</t>
  </si>
  <si>
    <t>徐豆13</t>
  </si>
  <si>
    <r>
      <rPr>
        <sz val="16"/>
        <rFont val="黑体"/>
        <charset val="134"/>
      </rPr>
      <t>2022年淮北夏大豆报审品种综合性状表</t>
    </r>
    <r>
      <rPr>
        <sz val="16"/>
        <rFont val="宋体"/>
        <charset val="134"/>
      </rPr>
      <t>（淮阴农科所科企联合体试验）</t>
    </r>
  </si>
  <si>
    <r>
      <rPr>
        <sz val="10"/>
        <rFont val="宋体"/>
        <charset val="134"/>
      </rPr>
      <t>较ck1±</t>
    </r>
    <r>
      <rPr>
        <sz val="10"/>
        <rFont val="Times New Roman"/>
        <charset val="134"/>
      </rPr>
      <t>%</t>
    </r>
  </si>
  <si>
    <t>增/减产点数</t>
  </si>
  <si>
    <t>淮豆20</t>
  </si>
  <si>
    <t>淮18-47</t>
  </si>
  <si>
    <r>
      <rPr>
        <sz val="10"/>
        <rFont val="宋体"/>
        <charset val="134"/>
      </rPr>
      <t>卵圆</t>
    </r>
  </si>
  <si>
    <r>
      <rPr>
        <sz val="10"/>
        <rFont val="宋体"/>
        <charset val="134"/>
      </rPr>
      <t>白</t>
    </r>
  </si>
  <si>
    <r>
      <rPr>
        <sz val="10"/>
        <rFont val="宋体"/>
        <charset val="134"/>
      </rPr>
      <t>棕</t>
    </r>
  </si>
  <si>
    <r>
      <rPr>
        <sz val="10"/>
        <rFont val="宋体"/>
        <charset val="134"/>
      </rPr>
      <t>收敛</t>
    </r>
  </si>
  <si>
    <r>
      <rPr>
        <sz val="10"/>
        <rFont val="宋体"/>
        <charset val="134"/>
      </rPr>
      <t>落</t>
    </r>
  </si>
  <si>
    <r>
      <rPr>
        <sz val="10"/>
        <rFont val="宋体"/>
        <charset val="134"/>
      </rPr>
      <t>弯镰</t>
    </r>
  </si>
  <si>
    <r>
      <rPr>
        <sz val="10"/>
        <rFont val="宋体"/>
        <charset val="134"/>
      </rPr>
      <t>淡褐</t>
    </r>
  </si>
  <si>
    <r>
      <rPr>
        <sz val="10"/>
        <rFont val="宋体"/>
        <charset val="134"/>
      </rPr>
      <t>圆</t>
    </r>
  </si>
  <si>
    <r>
      <rPr>
        <sz val="10"/>
        <rFont val="宋体"/>
        <charset val="134"/>
      </rPr>
      <t>黄</t>
    </r>
  </si>
  <si>
    <r>
      <rPr>
        <sz val="10"/>
        <color theme="1"/>
        <rFont val="宋体"/>
        <charset val="134"/>
      </rPr>
      <t>强光</t>
    </r>
  </si>
  <si>
    <r>
      <rPr>
        <sz val="10"/>
        <color theme="1"/>
        <rFont val="宋体"/>
        <charset val="134"/>
      </rPr>
      <t>黑</t>
    </r>
  </si>
  <si>
    <r>
      <rPr>
        <sz val="10"/>
        <color theme="1"/>
        <rFont val="宋体"/>
        <charset val="134"/>
      </rPr>
      <t>黄</t>
    </r>
  </si>
  <si>
    <r>
      <rPr>
        <sz val="10"/>
        <rFont val="宋体"/>
        <charset val="134"/>
      </rPr>
      <t>畅</t>
    </r>
  </si>
  <si>
    <r>
      <rPr>
        <sz val="10"/>
        <rFont val="宋体"/>
        <charset val="134"/>
      </rPr>
      <t>深褐</t>
    </r>
  </si>
  <si>
    <r>
      <rPr>
        <sz val="10"/>
        <rFont val="宋体"/>
        <charset val="0"/>
      </rPr>
      <t>南农</t>
    </r>
    <r>
      <rPr>
        <sz val="10"/>
        <rFont val="Times New Roman"/>
        <charset val="0"/>
      </rPr>
      <t>70</t>
    </r>
  </si>
  <si>
    <r>
      <rPr>
        <sz val="10"/>
        <rFont val="宋体"/>
        <charset val="134"/>
      </rPr>
      <t>南农</t>
    </r>
    <r>
      <rPr>
        <sz val="10"/>
        <rFont val="Times New Roman"/>
        <charset val="0"/>
      </rPr>
      <t>1803</t>
    </r>
  </si>
  <si>
    <r>
      <rPr>
        <sz val="10"/>
        <rFont val="宋体"/>
        <charset val="134"/>
      </rPr>
      <t>紫</t>
    </r>
  </si>
  <si>
    <t>无限</t>
  </si>
  <si>
    <r>
      <rPr>
        <sz val="10"/>
        <rFont val="宋体"/>
        <charset val="134"/>
      </rPr>
      <t>褐</t>
    </r>
  </si>
  <si>
    <r>
      <rPr>
        <sz val="10"/>
        <color theme="1"/>
        <rFont val="宋体"/>
        <charset val="134"/>
      </rPr>
      <t>微光</t>
    </r>
  </si>
  <si>
    <r>
      <rPr>
        <sz val="10"/>
        <color theme="1"/>
        <rFont val="宋体"/>
        <charset val="134"/>
      </rPr>
      <t>深褐</t>
    </r>
  </si>
  <si>
    <t>亚有限</t>
  </si>
  <si>
    <r>
      <rPr>
        <sz val="10"/>
        <rFont val="宋体"/>
        <charset val="134"/>
      </rPr>
      <t>中</t>
    </r>
  </si>
  <si>
    <r>
      <rPr>
        <sz val="10"/>
        <rFont val="Times New Roman"/>
        <charset val="0"/>
      </rPr>
      <t>2021</t>
    </r>
    <r>
      <rPr>
        <sz val="10"/>
        <rFont val="宋体"/>
        <charset val="134"/>
      </rPr>
      <t>生</t>
    </r>
  </si>
  <si>
    <r>
      <rPr>
        <sz val="10"/>
        <rFont val="宋体"/>
        <charset val="134"/>
      </rPr>
      <t>嘉豆</t>
    </r>
    <r>
      <rPr>
        <sz val="10"/>
        <rFont val="Times New Roman"/>
        <charset val="0"/>
      </rPr>
      <t>6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</si>
  <si>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高抗</t>
    </r>
  </si>
  <si>
    <r>
      <rPr>
        <sz val="10"/>
        <rFont val="宋体"/>
        <charset val="134"/>
      </rPr>
      <t>椭圆</t>
    </r>
  </si>
  <si>
    <t>徐豆13号（CK)</t>
  </si>
  <si>
    <t>46</t>
  </si>
  <si>
    <r>
      <rPr>
        <sz val="10"/>
        <rFont val="宋体"/>
        <charset val="134"/>
      </rPr>
      <t>灰褐</t>
    </r>
  </si>
  <si>
    <r>
      <rPr>
        <sz val="10"/>
        <color theme="1"/>
        <rFont val="宋体"/>
        <charset val="134"/>
      </rPr>
      <t>淡黑</t>
    </r>
  </si>
  <si>
    <t>淡黑</t>
  </si>
  <si>
    <r>
      <rPr>
        <sz val="16"/>
        <rFont val="黑体"/>
        <charset val="134"/>
      </rPr>
      <t>2021年大豆品种试验结果</t>
    </r>
    <r>
      <rPr>
        <sz val="12"/>
        <rFont val="宋体"/>
        <charset val="134"/>
      </rPr>
      <t>（扩区试验--淮南夏大豆品种）</t>
    </r>
  </si>
  <si>
    <r>
      <rPr>
        <sz val="10"/>
        <rFont val="宋体"/>
        <charset val="134"/>
      </rPr>
      <t>徐豆</t>
    </r>
    <r>
      <rPr>
        <sz val="10"/>
        <rFont val="Times New Roman"/>
        <charset val="0"/>
      </rPr>
      <t>13</t>
    </r>
    <r>
      <rPr>
        <sz val="10"/>
        <rFont val="宋体"/>
        <charset val="134"/>
      </rPr>
      <t>号</t>
    </r>
  </si>
  <si>
    <r>
      <rPr>
        <sz val="10"/>
        <rFont val="Times New Roman"/>
        <charset val="0"/>
      </rPr>
      <t>2021</t>
    </r>
    <r>
      <rPr>
        <sz val="10"/>
        <rFont val="宋体"/>
        <charset val="134"/>
      </rPr>
      <t>扩区</t>
    </r>
  </si>
  <si>
    <r>
      <rPr>
        <sz val="10"/>
        <rFont val="宋体"/>
        <charset val="134"/>
      </rPr>
      <t>亚有限</t>
    </r>
  </si>
  <si>
    <r>
      <rPr>
        <sz val="10"/>
        <rFont val="宋体"/>
        <charset val="134"/>
      </rPr>
      <t>不裂</t>
    </r>
  </si>
  <si>
    <r>
      <rPr>
        <sz val="10"/>
        <rFont val="宋体"/>
        <charset val="134"/>
      </rPr>
      <t>微光</t>
    </r>
  </si>
  <si>
    <r>
      <rPr>
        <sz val="10"/>
        <rFont val="宋体"/>
        <charset val="134"/>
      </rPr>
      <t>黑</t>
    </r>
  </si>
  <si>
    <t>CK</t>
  </si>
  <si>
    <r>
      <rPr>
        <sz val="10"/>
        <rFont val="宋体"/>
        <charset val="134"/>
      </rPr>
      <t>苏豆</t>
    </r>
    <r>
      <rPr>
        <sz val="10"/>
        <rFont val="Times New Roman"/>
        <charset val="0"/>
      </rPr>
      <t>13</t>
    </r>
  </si>
  <si>
    <r>
      <rPr>
        <sz val="10"/>
        <color rgb="FF000000"/>
        <rFont val="宋体"/>
        <charset val="134"/>
      </rPr>
      <t>披针</t>
    </r>
  </si>
  <si>
    <r>
      <rPr>
        <sz val="10"/>
        <color rgb="FF000000"/>
        <rFont val="宋体"/>
        <charset val="134"/>
      </rPr>
      <t>灰</t>
    </r>
  </si>
  <si>
    <r>
      <rPr>
        <sz val="10"/>
        <color rgb="FF000000"/>
        <rFont val="宋体"/>
        <charset val="134"/>
      </rPr>
      <t>有限</t>
    </r>
  </si>
  <si>
    <r>
      <rPr>
        <b/>
        <sz val="16"/>
        <color theme="1"/>
        <rFont val="Times New Roman"/>
        <charset val="134"/>
      </rPr>
      <t>2022</t>
    </r>
    <r>
      <rPr>
        <b/>
        <sz val="16"/>
        <color theme="1"/>
        <rFont val="宋体"/>
        <charset val="134"/>
      </rPr>
      <t>年报审大豆品种各试点数据汇总（省统一试验</t>
    </r>
    <r>
      <rPr>
        <b/>
        <sz val="16"/>
        <color theme="1"/>
        <rFont val="Times New Roman"/>
        <charset val="134"/>
      </rPr>
      <t>--</t>
    </r>
    <r>
      <rPr>
        <b/>
        <sz val="16"/>
        <color theme="1"/>
        <rFont val="宋体"/>
        <charset val="134"/>
      </rPr>
      <t>鲜食大豆）</t>
    </r>
  </si>
  <si>
    <r>
      <rPr>
        <sz val="10"/>
        <color theme="1"/>
        <rFont val="宋体"/>
        <charset val="134"/>
      </rPr>
      <t>试验年份及类型</t>
    </r>
  </si>
  <si>
    <r>
      <rPr>
        <sz val="10"/>
        <color theme="1"/>
        <rFont val="宋体"/>
        <charset val="134"/>
      </rPr>
      <t>品种名称</t>
    </r>
  </si>
  <si>
    <r>
      <rPr>
        <sz val="10"/>
        <color theme="1"/>
        <rFont val="宋体"/>
        <charset val="134"/>
      </rPr>
      <t>试点</t>
    </r>
  </si>
  <si>
    <r>
      <rPr>
        <sz val="10"/>
        <color theme="1"/>
        <rFont val="宋体"/>
        <charset val="134"/>
      </rPr>
      <t>鲜荚产量公斤</t>
    </r>
  </si>
  <si>
    <r>
      <rPr>
        <b/>
        <sz val="10"/>
        <color theme="1"/>
        <rFont val="宋体"/>
        <charset val="134"/>
      </rPr>
      <t>鲜粒产量公斤</t>
    </r>
  </si>
  <si>
    <r>
      <rPr>
        <sz val="10"/>
        <color theme="1"/>
        <rFont val="宋体"/>
        <charset val="134"/>
      </rPr>
      <t>田间主要性状调查记载表</t>
    </r>
  </si>
  <si>
    <r>
      <rPr>
        <sz val="10"/>
        <color theme="1"/>
        <rFont val="宋体"/>
        <charset val="134"/>
      </rPr>
      <t>考种结果</t>
    </r>
  </si>
  <si>
    <r>
      <rPr>
        <sz val="10"/>
        <color theme="1"/>
        <rFont val="宋体"/>
        <charset val="134"/>
      </rPr>
      <t>小区产量</t>
    </r>
  </si>
  <si>
    <r>
      <rPr>
        <sz val="10"/>
        <color theme="1"/>
        <rFont val="宋体"/>
        <charset val="134"/>
      </rPr>
      <t>合计</t>
    </r>
  </si>
  <si>
    <r>
      <rPr>
        <sz val="10"/>
        <color theme="1"/>
        <rFont val="宋体"/>
        <charset val="134"/>
      </rPr>
      <t>平均</t>
    </r>
  </si>
  <si>
    <r>
      <rPr>
        <sz val="10"/>
        <color theme="1"/>
        <rFont val="宋体"/>
        <charset val="134"/>
      </rPr>
      <t>亩产</t>
    </r>
  </si>
  <si>
    <r>
      <rPr>
        <b/>
        <sz val="10"/>
        <color theme="1"/>
        <rFont val="宋体"/>
        <charset val="134"/>
      </rPr>
      <t>较</t>
    </r>
    <r>
      <rPr>
        <b/>
        <sz val="10"/>
        <color theme="1"/>
        <rFont val="Times New Roman"/>
        <charset val="134"/>
      </rPr>
      <t>ck1±%</t>
    </r>
  </si>
  <si>
    <r>
      <rPr>
        <sz val="10"/>
        <color theme="1"/>
        <rFont val="宋体"/>
        <charset val="134"/>
      </rPr>
      <t>位次</t>
    </r>
  </si>
  <si>
    <r>
      <rPr>
        <sz val="10"/>
        <color theme="1"/>
        <rFont val="宋体"/>
        <charset val="134"/>
      </rPr>
      <t>出仁率</t>
    </r>
    <r>
      <rPr>
        <sz val="10"/>
        <color theme="1"/>
        <rFont val="Times New Roman"/>
        <charset val="134"/>
      </rPr>
      <t>%</t>
    </r>
  </si>
  <si>
    <r>
      <rPr>
        <b/>
        <sz val="10"/>
        <color theme="1"/>
        <rFont val="宋体"/>
        <charset val="134"/>
      </rPr>
      <t>亩产</t>
    </r>
  </si>
  <si>
    <r>
      <rPr>
        <b/>
        <sz val="10"/>
        <color theme="1"/>
        <rFont val="宋体"/>
        <charset val="134"/>
      </rPr>
      <t>位次</t>
    </r>
  </si>
  <si>
    <r>
      <rPr>
        <sz val="10"/>
        <color theme="1"/>
        <rFont val="宋体"/>
        <charset val="134"/>
      </rPr>
      <t>播种期（月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日）</t>
    </r>
  </si>
  <si>
    <r>
      <rPr>
        <sz val="10"/>
        <color theme="1"/>
        <rFont val="宋体"/>
        <charset val="134"/>
      </rPr>
      <t>出苗期（月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日）</t>
    </r>
  </si>
  <si>
    <r>
      <rPr>
        <sz val="10"/>
        <color theme="1"/>
        <rFont val="宋体"/>
        <charset val="134"/>
      </rPr>
      <t>出苗势</t>
    </r>
  </si>
  <si>
    <r>
      <rPr>
        <sz val="10"/>
        <color theme="1"/>
        <rFont val="宋体"/>
        <charset val="134"/>
      </rPr>
      <t>开花期（月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日）</t>
    </r>
  </si>
  <si>
    <r>
      <rPr>
        <sz val="10"/>
        <color theme="1"/>
        <rFont val="宋体"/>
        <charset val="134"/>
      </rPr>
      <t>采收期（月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日）</t>
    </r>
  </si>
  <si>
    <r>
      <rPr>
        <sz val="10"/>
        <color theme="1"/>
        <rFont val="宋体"/>
        <charset val="134"/>
      </rPr>
      <t>生长日数（天）</t>
    </r>
  </si>
  <si>
    <r>
      <rPr>
        <sz val="10"/>
        <color theme="1"/>
        <rFont val="宋体"/>
        <charset val="134"/>
      </rPr>
      <t>叶形</t>
    </r>
  </si>
  <si>
    <r>
      <rPr>
        <sz val="10"/>
        <color theme="1"/>
        <rFont val="宋体"/>
        <charset val="134"/>
      </rPr>
      <t>花色</t>
    </r>
  </si>
  <si>
    <r>
      <rPr>
        <sz val="10"/>
        <color theme="1"/>
        <rFont val="宋体"/>
        <charset val="134"/>
      </rPr>
      <t>茸毛色</t>
    </r>
  </si>
  <si>
    <r>
      <rPr>
        <sz val="10"/>
        <color theme="1"/>
        <rFont val="宋体"/>
        <charset val="134"/>
      </rPr>
      <t>青荚色</t>
    </r>
  </si>
  <si>
    <r>
      <rPr>
        <sz val="10"/>
        <color theme="1"/>
        <rFont val="宋体"/>
        <charset val="134"/>
      </rPr>
      <t>株型</t>
    </r>
  </si>
  <si>
    <r>
      <rPr>
        <sz val="10"/>
        <color theme="1"/>
        <rFont val="宋体"/>
        <charset val="134"/>
      </rPr>
      <t>结荚习性</t>
    </r>
  </si>
  <si>
    <r>
      <rPr>
        <sz val="10"/>
        <color theme="1"/>
        <rFont val="宋体"/>
        <charset val="134"/>
      </rPr>
      <t>倒伏</t>
    </r>
  </si>
  <si>
    <r>
      <rPr>
        <sz val="10"/>
        <color theme="1"/>
        <rFont val="宋体"/>
        <charset val="134"/>
      </rPr>
      <t>花叶病毒病</t>
    </r>
  </si>
  <si>
    <r>
      <rPr>
        <sz val="10"/>
        <color theme="1"/>
        <rFont val="宋体"/>
        <charset val="134"/>
      </rPr>
      <t>其它病害</t>
    </r>
  </si>
  <si>
    <r>
      <rPr>
        <sz val="10"/>
        <color theme="1"/>
        <rFont val="宋体"/>
        <charset val="134"/>
      </rPr>
      <t>株高</t>
    </r>
    <r>
      <rPr>
        <sz val="10"/>
        <color theme="1"/>
        <rFont val="Times New Roman"/>
        <charset val="134"/>
      </rPr>
      <t xml:space="preserve">  (CM)</t>
    </r>
  </si>
  <si>
    <r>
      <rPr>
        <sz val="10"/>
        <color theme="1"/>
        <rFont val="宋体"/>
        <charset val="134"/>
      </rPr>
      <t>主茎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宋体"/>
        <charset val="134"/>
      </rPr>
      <t>节数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节</t>
    </r>
    <r>
      <rPr>
        <sz val="10"/>
        <color theme="1"/>
        <rFont val="Times New Roman"/>
        <charset val="134"/>
      </rPr>
      <t>)</t>
    </r>
  </si>
  <si>
    <r>
      <rPr>
        <sz val="10"/>
        <color theme="1"/>
        <rFont val="宋体"/>
        <charset val="134"/>
      </rPr>
      <t>分枝数</t>
    </r>
    <r>
      <rPr>
        <sz val="10"/>
        <color theme="1"/>
        <rFont val="Times New Roman"/>
        <charset val="134"/>
      </rPr>
      <t xml:space="preserve"> (</t>
    </r>
    <r>
      <rPr>
        <sz val="10"/>
        <color theme="1"/>
        <rFont val="宋体"/>
        <charset val="134"/>
      </rPr>
      <t>个</t>
    </r>
    <r>
      <rPr>
        <sz val="10"/>
        <color theme="1"/>
        <rFont val="Times New Roman"/>
        <charset val="134"/>
      </rPr>
      <t>)</t>
    </r>
  </si>
  <si>
    <r>
      <rPr>
        <sz val="10"/>
        <color theme="1"/>
        <rFont val="宋体"/>
        <charset val="134"/>
      </rPr>
      <t>单株荚数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个</t>
    </r>
    <r>
      <rPr>
        <sz val="10"/>
        <color theme="1"/>
        <rFont val="Times New Roman"/>
        <charset val="134"/>
      </rPr>
      <t>)</t>
    </r>
  </si>
  <si>
    <r>
      <rPr>
        <sz val="10"/>
        <color theme="1"/>
        <rFont val="宋体"/>
        <charset val="134"/>
      </rPr>
      <t>标准粒荚个数百分率</t>
    </r>
    <r>
      <rPr>
        <sz val="10"/>
        <color theme="1"/>
        <rFont val="Times New Roman"/>
        <charset val="134"/>
      </rPr>
      <t>(%)</t>
    </r>
  </si>
  <si>
    <r>
      <rPr>
        <sz val="10"/>
        <color theme="1"/>
        <rFont val="宋体"/>
        <charset val="134"/>
      </rPr>
      <t>单株荚重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克</t>
    </r>
    <r>
      <rPr>
        <sz val="10"/>
        <color theme="1"/>
        <rFont val="Times New Roman"/>
        <charset val="134"/>
      </rPr>
      <t>)</t>
    </r>
  </si>
  <si>
    <r>
      <rPr>
        <sz val="10"/>
        <color theme="1"/>
        <rFont val="宋体"/>
        <charset val="134"/>
      </rPr>
      <t>标准荚数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个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公斤</t>
    </r>
    <r>
      <rPr>
        <sz val="10"/>
        <color theme="1"/>
        <rFont val="Times New Roman"/>
        <charset val="134"/>
      </rPr>
      <t>)</t>
    </r>
  </si>
  <si>
    <r>
      <rPr>
        <sz val="10"/>
        <color theme="1"/>
        <rFont val="宋体"/>
        <charset val="134"/>
      </rPr>
      <t>各种荚重量百分率</t>
    </r>
    <r>
      <rPr>
        <sz val="10"/>
        <color theme="1"/>
        <rFont val="Times New Roman"/>
        <charset val="134"/>
      </rPr>
      <t>(%)</t>
    </r>
  </si>
  <si>
    <r>
      <rPr>
        <sz val="10"/>
        <color theme="1"/>
        <rFont val="宋体"/>
        <charset val="134"/>
      </rPr>
      <t>鲜百粒重</t>
    </r>
    <r>
      <rPr>
        <sz val="10"/>
        <color theme="1"/>
        <rFont val="Times New Roman"/>
        <charset val="134"/>
      </rPr>
      <t>%</t>
    </r>
  </si>
  <si>
    <r>
      <rPr>
        <sz val="10"/>
        <color theme="1"/>
        <rFont val="宋体"/>
        <charset val="134"/>
      </rPr>
      <t>标准荚</t>
    </r>
  </si>
  <si>
    <r>
      <rPr>
        <sz val="10"/>
        <color theme="1"/>
        <rFont val="宋体"/>
        <charset val="134"/>
      </rPr>
      <t>口感品质</t>
    </r>
  </si>
  <si>
    <r>
      <rPr>
        <sz val="10"/>
        <color theme="1"/>
        <rFont val="宋体"/>
        <charset val="134"/>
      </rPr>
      <t>Ⅰ</t>
    </r>
  </si>
  <si>
    <r>
      <rPr>
        <sz val="10"/>
        <color theme="1"/>
        <rFont val="宋体"/>
        <charset val="134"/>
      </rPr>
      <t>Ⅱ</t>
    </r>
  </si>
  <si>
    <r>
      <rPr>
        <sz val="10"/>
        <color theme="1"/>
        <rFont val="宋体"/>
        <charset val="134"/>
      </rPr>
      <t>Ⅲ</t>
    </r>
  </si>
  <si>
    <r>
      <rPr>
        <sz val="10"/>
        <color theme="1"/>
        <rFont val="宋体"/>
        <charset val="134"/>
      </rPr>
      <t>程度程度</t>
    </r>
  </si>
  <si>
    <r>
      <rPr>
        <sz val="10"/>
        <color theme="1"/>
        <rFont val="宋体"/>
        <charset val="134"/>
      </rPr>
      <t>倒伏时间</t>
    </r>
  </si>
  <si>
    <r>
      <rPr>
        <sz val="10"/>
        <color theme="1"/>
        <rFont val="宋体"/>
        <charset val="134"/>
      </rPr>
      <t>初花期</t>
    </r>
  </si>
  <si>
    <r>
      <rPr>
        <sz val="10"/>
        <color theme="1"/>
        <rFont val="宋体"/>
        <charset val="134"/>
      </rPr>
      <t>花荚期</t>
    </r>
  </si>
  <si>
    <r>
      <rPr>
        <sz val="10"/>
        <color theme="1"/>
        <rFont val="宋体"/>
        <charset val="134"/>
      </rPr>
      <t>秕荚数</t>
    </r>
  </si>
  <si>
    <r>
      <rPr>
        <sz val="10"/>
        <color theme="1"/>
        <rFont val="宋体"/>
        <charset val="134"/>
      </rPr>
      <t>单荚数</t>
    </r>
  </si>
  <si>
    <r>
      <rPr>
        <sz val="10"/>
        <color theme="1"/>
        <rFont val="宋体"/>
        <charset val="134"/>
      </rPr>
      <t>标准</t>
    </r>
  </si>
  <si>
    <r>
      <rPr>
        <sz val="10"/>
        <color theme="1"/>
        <rFont val="宋体"/>
        <charset val="134"/>
      </rPr>
      <t>虫食</t>
    </r>
  </si>
  <si>
    <r>
      <rPr>
        <sz val="10"/>
        <color theme="1"/>
        <rFont val="宋体"/>
        <charset val="134"/>
      </rPr>
      <t>病害</t>
    </r>
  </si>
  <si>
    <r>
      <rPr>
        <sz val="10"/>
        <color theme="1"/>
        <rFont val="宋体"/>
        <charset val="134"/>
      </rPr>
      <t>其它</t>
    </r>
  </si>
  <si>
    <r>
      <rPr>
        <sz val="10"/>
        <color theme="1"/>
        <rFont val="宋体"/>
        <charset val="134"/>
      </rPr>
      <t>二粒</t>
    </r>
    <r>
      <rPr>
        <sz val="10"/>
        <color theme="1"/>
        <rFont val="Times New Roman"/>
        <charset val="134"/>
      </rPr>
      <t>(CM)</t>
    </r>
  </si>
  <si>
    <r>
      <rPr>
        <sz val="10"/>
        <color theme="1"/>
        <rFont val="宋体"/>
        <charset val="134"/>
      </rPr>
      <t>苏春</t>
    </r>
    <r>
      <rPr>
        <sz val="10"/>
        <color theme="1"/>
        <rFont val="Times New Roman"/>
        <charset val="134"/>
      </rPr>
      <t>HT019</t>
    </r>
  </si>
  <si>
    <r>
      <rPr>
        <sz val="10"/>
        <color theme="1"/>
        <rFont val="宋体"/>
        <charset val="134"/>
      </rPr>
      <t>南京</t>
    </r>
  </si>
  <si>
    <r>
      <rPr>
        <sz val="10"/>
        <color theme="1"/>
        <rFont val="宋体"/>
        <charset val="134"/>
      </rPr>
      <t>卵圆</t>
    </r>
  </si>
  <si>
    <r>
      <rPr>
        <sz val="10"/>
        <color theme="1"/>
        <rFont val="宋体"/>
        <charset val="134"/>
      </rPr>
      <t>白</t>
    </r>
  </si>
  <si>
    <r>
      <rPr>
        <sz val="10"/>
        <color theme="1"/>
        <rFont val="宋体"/>
        <charset val="134"/>
      </rPr>
      <t>灰</t>
    </r>
  </si>
  <si>
    <r>
      <rPr>
        <sz val="10"/>
        <color theme="1"/>
        <rFont val="宋体"/>
        <charset val="134"/>
      </rPr>
      <t>绿</t>
    </r>
  </si>
  <si>
    <r>
      <rPr>
        <sz val="10"/>
        <color theme="1"/>
        <rFont val="宋体"/>
        <charset val="134"/>
      </rPr>
      <t>收敛</t>
    </r>
  </si>
  <si>
    <r>
      <rPr>
        <sz val="10"/>
        <color theme="1"/>
        <rFont val="宋体"/>
        <charset val="134"/>
      </rPr>
      <t>有限</t>
    </r>
  </si>
  <si>
    <r>
      <rPr>
        <sz val="10"/>
        <color theme="1"/>
        <rFont val="宋体"/>
        <charset val="134"/>
      </rPr>
      <t>香糯</t>
    </r>
  </si>
  <si>
    <r>
      <rPr>
        <sz val="10"/>
        <color theme="1"/>
        <rFont val="宋体"/>
        <charset val="134"/>
      </rPr>
      <t>南农</t>
    </r>
  </si>
  <si>
    <t>B</t>
  </si>
  <si>
    <r>
      <rPr>
        <sz val="10"/>
        <color theme="1"/>
        <rFont val="宋体"/>
        <charset val="134"/>
      </rPr>
      <t>灌云</t>
    </r>
  </si>
  <si>
    <r>
      <rPr>
        <sz val="10"/>
        <color theme="1"/>
        <rFont val="宋体"/>
        <charset val="134"/>
      </rPr>
      <t>香甜糯</t>
    </r>
  </si>
  <si>
    <r>
      <rPr>
        <sz val="10"/>
        <color theme="1"/>
        <rFont val="宋体"/>
        <charset val="134"/>
      </rPr>
      <t>徐州</t>
    </r>
  </si>
  <si>
    <r>
      <rPr>
        <sz val="10"/>
        <color theme="1"/>
        <rFont val="宋体"/>
        <charset val="134"/>
      </rPr>
      <t>香甜柔糯</t>
    </r>
  </si>
  <si>
    <r>
      <rPr>
        <sz val="10"/>
        <color theme="1"/>
        <rFont val="宋体"/>
        <charset val="134"/>
      </rPr>
      <t>淮安</t>
    </r>
  </si>
  <si>
    <r>
      <rPr>
        <sz val="10"/>
        <color theme="1"/>
        <rFont val="宋体"/>
        <charset val="134"/>
      </rPr>
      <t>采收期</t>
    </r>
  </si>
  <si>
    <r>
      <rPr>
        <sz val="10"/>
        <color theme="1"/>
        <rFont val="宋体"/>
        <charset val="134"/>
      </rPr>
      <t>甜糯</t>
    </r>
  </si>
  <si>
    <r>
      <rPr>
        <sz val="10"/>
        <color theme="1"/>
        <rFont val="宋体"/>
        <charset val="134"/>
      </rPr>
      <t>常熟</t>
    </r>
  </si>
  <si>
    <r>
      <rPr>
        <sz val="10"/>
        <color theme="1"/>
        <rFont val="宋体"/>
        <charset val="134"/>
      </rPr>
      <t>南通</t>
    </r>
  </si>
  <si>
    <t xml:space="preserve"> </t>
  </si>
  <si>
    <r>
      <rPr>
        <b/>
        <sz val="10"/>
        <color theme="1"/>
        <rFont val="宋体"/>
        <charset val="134"/>
      </rPr>
      <t>香甜柔糯</t>
    </r>
  </si>
  <si>
    <r>
      <rPr>
        <sz val="10"/>
        <color theme="1"/>
        <rFont val="宋体"/>
        <charset val="134"/>
      </rPr>
      <t>卵园</t>
    </r>
  </si>
  <si>
    <r>
      <rPr>
        <sz val="10"/>
        <color theme="1"/>
        <rFont val="宋体"/>
        <charset val="134"/>
      </rPr>
      <t>淡绿</t>
    </r>
  </si>
  <si>
    <r>
      <rPr>
        <sz val="10"/>
        <color theme="1"/>
        <rFont val="宋体"/>
        <charset val="134"/>
      </rPr>
      <t>绿色</t>
    </r>
  </si>
  <si>
    <r>
      <rPr>
        <sz val="10"/>
        <color theme="1"/>
        <rFont val="宋体"/>
        <charset val="134"/>
      </rPr>
      <t>紧凑</t>
    </r>
  </si>
  <si>
    <r>
      <rPr>
        <sz val="10"/>
        <color theme="1"/>
        <rFont val="宋体"/>
        <charset val="134"/>
      </rPr>
      <t>采收</t>
    </r>
  </si>
  <si>
    <r>
      <rPr>
        <sz val="10"/>
        <color theme="1"/>
        <rFont val="宋体"/>
        <charset val="134"/>
      </rPr>
      <t>椭圆</t>
    </r>
  </si>
  <si>
    <r>
      <rPr>
        <sz val="10"/>
        <color theme="1"/>
        <rFont val="宋体"/>
        <charset val="134"/>
      </rPr>
      <t>宿迁</t>
    </r>
  </si>
  <si>
    <r>
      <rPr>
        <sz val="10"/>
        <color theme="1"/>
        <rFont val="宋体"/>
        <charset val="134"/>
      </rPr>
      <t>半开张</t>
    </r>
  </si>
  <si>
    <r>
      <rPr>
        <sz val="10"/>
        <color theme="1"/>
        <rFont val="宋体"/>
        <charset val="134"/>
      </rPr>
      <t>沿江所</t>
    </r>
  </si>
  <si>
    <t>-</t>
  </si>
  <si>
    <r>
      <rPr>
        <sz val="10"/>
        <color theme="1"/>
        <rFont val="宋体"/>
        <charset val="134"/>
      </rPr>
      <t>无</t>
    </r>
  </si>
  <si>
    <r>
      <rPr>
        <sz val="10"/>
        <color theme="1"/>
        <rFont val="宋体"/>
        <charset val="134"/>
      </rPr>
      <t>省农科院</t>
    </r>
  </si>
  <si>
    <r>
      <rPr>
        <sz val="10"/>
        <color theme="1"/>
        <rFont val="宋体"/>
        <charset val="134"/>
      </rPr>
      <t>白色</t>
    </r>
  </si>
  <si>
    <r>
      <rPr>
        <sz val="10"/>
        <color theme="1"/>
        <rFont val="宋体"/>
        <charset val="134"/>
      </rPr>
      <t>灰毛</t>
    </r>
  </si>
  <si>
    <r>
      <rPr>
        <sz val="10"/>
        <color theme="1"/>
        <rFont val="宋体"/>
        <charset val="134"/>
      </rPr>
      <t>鼓粒后期</t>
    </r>
  </si>
  <si>
    <r>
      <rPr>
        <sz val="10"/>
        <color theme="1"/>
        <rFont val="宋体"/>
        <charset val="134"/>
      </rPr>
      <t>强</t>
    </r>
  </si>
  <si>
    <r>
      <rPr>
        <sz val="10"/>
        <color theme="1"/>
        <rFont val="宋体"/>
        <charset val="134"/>
      </rPr>
      <t>深绿</t>
    </r>
  </si>
  <si>
    <r>
      <rPr>
        <b/>
        <sz val="10"/>
        <color theme="1"/>
        <rFont val="宋体"/>
        <charset val="134"/>
      </rPr>
      <t>平均</t>
    </r>
  </si>
  <si>
    <r>
      <rPr>
        <sz val="10"/>
        <color theme="1"/>
        <rFont val="Times New Roman"/>
        <charset val="134"/>
      </rPr>
      <t>2018</t>
    </r>
    <r>
      <rPr>
        <sz val="10"/>
        <color theme="1"/>
        <rFont val="宋体"/>
        <charset val="134"/>
      </rPr>
      <t>区</t>
    </r>
  </si>
  <si>
    <r>
      <rPr>
        <sz val="10"/>
        <color theme="1"/>
        <rFont val="宋体"/>
        <charset val="134"/>
      </rPr>
      <t>淮鲜</t>
    </r>
    <r>
      <rPr>
        <sz val="10"/>
        <color theme="1"/>
        <rFont val="Times New Roman"/>
        <charset val="134"/>
      </rPr>
      <t>17-49</t>
    </r>
  </si>
  <si>
    <r>
      <rPr>
        <sz val="10"/>
        <color theme="1"/>
        <rFont val="宋体"/>
        <charset val="134"/>
      </rPr>
      <t>紫</t>
    </r>
  </si>
  <si>
    <r>
      <rPr>
        <sz val="10"/>
        <color theme="1"/>
        <rFont val="宋体"/>
        <charset val="134"/>
      </rPr>
      <t>香甜</t>
    </r>
  </si>
  <si>
    <r>
      <rPr>
        <sz val="10"/>
        <color theme="1"/>
        <rFont val="宋体"/>
        <charset val="134"/>
      </rPr>
      <t>泰兴</t>
    </r>
  </si>
  <si>
    <r>
      <rPr>
        <sz val="10"/>
        <color theme="1"/>
        <rFont val="宋体"/>
        <charset val="134"/>
      </rPr>
      <t>长椭</t>
    </r>
  </si>
  <si>
    <r>
      <rPr>
        <sz val="10"/>
        <color theme="1"/>
        <rFont val="宋体"/>
        <charset val="134"/>
      </rPr>
      <t>浅绿</t>
    </r>
  </si>
  <si>
    <r>
      <rPr>
        <sz val="10"/>
        <color theme="1"/>
        <rFont val="宋体"/>
        <charset val="134"/>
      </rPr>
      <t>如东</t>
    </r>
  </si>
  <si>
    <r>
      <rPr>
        <sz val="10"/>
        <color theme="1"/>
        <rFont val="宋体"/>
        <charset val="134"/>
      </rPr>
      <t>如皋</t>
    </r>
  </si>
  <si>
    <r>
      <rPr>
        <sz val="10"/>
        <color theme="1"/>
        <rFont val="宋体"/>
        <charset val="134"/>
      </rPr>
      <t>省院</t>
    </r>
  </si>
  <si>
    <r>
      <rPr>
        <sz val="10"/>
        <color theme="1"/>
        <rFont val="宋体"/>
        <charset val="134"/>
      </rPr>
      <t>中等</t>
    </r>
  </si>
  <si>
    <r>
      <rPr>
        <sz val="10"/>
        <color theme="1"/>
        <rFont val="宋体"/>
        <charset val="134"/>
      </rPr>
      <t>大椭圆</t>
    </r>
  </si>
  <si>
    <t>6/17-7/1</t>
  </si>
  <si>
    <t>6/22-7/5</t>
  </si>
  <si>
    <t>8/5-8/9</t>
  </si>
  <si>
    <t>9/18-9/30</t>
  </si>
  <si>
    <r>
      <rPr>
        <b/>
        <sz val="10"/>
        <color theme="1"/>
        <rFont val="宋体"/>
        <charset val="134"/>
      </rPr>
      <t>卵圆</t>
    </r>
  </si>
  <si>
    <r>
      <rPr>
        <b/>
        <sz val="10"/>
        <color theme="1"/>
        <rFont val="宋体"/>
        <charset val="134"/>
      </rPr>
      <t>紫</t>
    </r>
  </si>
  <si>
    <r>
      <rPr>
        <b/>
        <sz val="10"/>
        <color theme="1"/>
        <rFont val="宋体"/>
        <charset val="134"/>
      </rPr>
      <t>灰</t>
    </r>
  </si>
  <si>
    <r>
      <rPr>
        <b/>
        <sz val="10"/>
        <color theme="1"/>
        <rFont val="宋体"/>
        <charset val="134"/>
      </rPr>
      <t>绿</t>
    </r>
  </si>
  <si>
    <r>
      <rPr>
        <b/>
        <sz val="10"/>
        <color theme="1"/>
        <rFont val="宋体"/>
        <charset val="134"/>
      </rPr>
      <t>半开张</t>
    </r>
  </si>
  <si>
    <r>
      <rPr>
        <b/>
        <sz val="10"/>
        <color theme="1"/>
        <rFont val="宋体"/>
        <charset val="134"/>
      </rPr>
      <t>有限</t>
    </r>
  </si>
  <si>
    <t>—</t>
  </si>
  <si>
    <r>
      <rPr>
        <sz val="10"/>
        <color theme="1"/>
        <rFont val="宋体"/>
        <charset val="134"/>
      </rPr>
      <t>重倒</t>
    </r>
  </si>
  <si>
    <r>
      <rPr>
        <sz val="10"/>
        <color theme="1"/>
        <rFont val="宋体"/>
        <charset val="134"/>
      </rPr>
      <t>香脆</t>
    </r>
  </si>
  <si>
    <r>
      <rPr>
        <sz val="10"/>
        <color theme="1"/>
        <rFont val="宋体"/>
        <charset val="134"/>
      </rPr>
      <t>鼓粒期</t>
    </r>
  </si>
  <si>
    <r>
      <rPr>
        <sz val="10"/>
        <color theme="1"/>
        <rFont val="宋体"/>
        <charset val="134"/>
      </rPr>
      <t>香糯甜</t>
    </r>
  </si>
  <si>
    <t>6/16-7/1</t>
  </si>
  <si>
    <t>7/28-8/13</t>
  </si>
  <si>
    <r>
      <rPr>
        <b/>
        <sz val="10"/>
        <color theme="1"/>
        <rFont val="宋体"/>
        <charset val="134"/>
      </rPr>
      <t>淡绿</t>
    </r>
  </si>
  <si>
    <r>
      <rPr>
        <b/>
        <sz val="10"/>
        <color theme="1"/>
        <rFont val="宋体"/>
        <charset val="134"/>
      </rPr>
      <t>香甜糯</t>
    </r>
  </si>
  <si>
    <r>
      <rPr>
        <sz val="10"/>
        <color theme="1"/>
        <rFont val="Times New Roman"/>
        <charset val="134"/>
      </rPr>
      <t>2019</t>
    </r>
    <r>
      <rPr>
        <sz val="10"/>
        <color theme="1"/>
        <rFont val="宋体"/>
        <charset val="134"/>
      </rPr>
      <t>生</t>
    </r>
  </si>
  <si>
    <r>
      <rPr>
        <b/>
        <sz val="10"/>
        <color theme="1"/>
        <rFont val="宋体"/>
        <charset val="134"/>
      </rPr>
      <t>淮鲜</t>
    </r>
    <r>
      <rPr>
        <b/>
        <sz val="10"/>
        <color theme="1"/>
        <rFont val="Times New Roman"/>
        <charset val="134"/>
      </rPr>
      <t>17-49</t>
    </r>
  </si>
  <si>
    <r>
      <rPr>
        <sz val="10"/>
        <color theme="1"/>
        <rFont val="宋体"/>
        <charset val="134"/>
      </rPr>
      <t>有</t>
    </r>
  </si>
  <si>
    <r>
      <rPr>
        <b/>
        <sz val="10"/>
        <color theme="1"/>
        <rFont val="宋体"/>
        <charset val="134"/>
      </rPr>
      <t>香甜</t>
    </r>
  </si>
  <si>
    <r>
      <rPr>
        <sz val="10"/>
        <color theme="1"/>
        <rFont val="Times New Roman"/>
        <charset val="134"/>
      </rPr>
      <t>0</t>
    </r>
    <r>
      <rPr>
        <sz val="10"/>
        <color theme="1"/>
        <rFont val="宋体"/>
        <charset val="134"/>
      </rPr>
      <t>级</t>
    </r>
  </si>
  <si>
    <t>6/16~6/27</t>
  </si>
  <si>
    <t>6/22~7/5</t>
  </si>
  <si>
    <t>8/1~8/7</t>
  </si>
  <si>
    <t>9/18~9/26</t>
  </si>
  <si>
    <r>
      <rPr>
        <b/>
        <sz val="10"/>
        <color theme="1"/>
        <rFont val="宋体"/>
        <charset val="134"/>
      </rPr>
      <t>香糯</t>
    </r>
  </si>
  <si>
    <r>
      <rPr>
        <sz val="10"/>
        <color theme="1"/>
        <rFont val="宋体"/>
        <charset val="134"/>
      </rPr>
      <t>苏鲜</t>
    </r>
    <r>
      <rPr>
        <sz val="10"/>
        <color theme="1"/>
        <rFont val="Times New Roman"/>
        <charset val="134"/>
      </rPr>
      <t>19-905</t>
    </r>
  </si>
  <si>
    <r>
      <rPr>
        <sz val="10"/>
        <color theme="1"/>
        <rFont val="宋体"/>
        <charset val="134"/>
      </rPr>
      <t>轻倒</t>
    </r>
  </si>
  <si>
    <r>
      <rPr>
        <sz val="10"/>
        <color theme="1"/>
        <rFont val="宋体"/>
        <charset val="134"/>
      </rPr>
      <t>紫色</t>
    </r>
  </si>
  <si>
    <r>
      <rPr>
        <sz val="10"/>
        <color theme="1"/>
        <rFont val="宋体"/>
        <charset val="134"/>
      </rPr>
      <t>淡绿色</t>
    </r>
  </si>
  <si>
    <r>
      <rPr>
        <sz val="10"/>
        <color theme="1"/>
        <rFont val="宋体"/>
        <charset val="134"/>
      </rPr>
      <t>半开张张</t>
    </r>
  </si>
  <si>
    <t>7/27-8/12</t>
  </si>
  <si>
    <t>9/10-9/24</t>
  </si>
  <si>
    <r>
      <rPr>
        <b/>
        <sz val="10"/>
        <color theme="1"/>
        <rFont val="宋体"/>
        <charset val="134"/>
      </rPr>
      <t>半开张张</t>
    </r>
  </si>
  <si>
    <r>
      <rPr>
        <sz val="10"/>
        <color theme="1"/>
        <rFont val="宋体"/>
        <charset val="134"/>
      </rPr>
      <t>圆</t>
    </r>
  </si>
  <si>
    <r>
      <rPr>
        <sz val="10"/>
        <color theme="1"/>
        <rFont val="宋体"/>
        <charset val="134"/>
      </rPr>
      <t>亚有限</t>
    </r>
  </si>
  <si>
    <r>
      <rPr>
        <sz val="10"/>
        <color theme="1"/>
        <rFont val="宋体"/>
        <charset val="134"/>
      </rPr>
      <t>长椭圆</t>
    </r>
  </si>
  <si>
    <r>
      <rPr>
        <sz val="10"/>
        <color theme="1"/>
        <rFont val="宋体"/>
        <charset val="134"/>
      </rPr>
      <t>直立</t>
    </r>
  </si>
  <si>
    <r>
      <rPr>
        <sz val="10"/>
        <color theme="1"/>
        <rFont val="宋体"/>
        <charset val="134"/>
      </rPr>
      <t>轻微</t>
    </r>
  </si>
  <si>
    <r>
      <rPr>
        <sz val="10"/>
        <color theme="1"/>
        <rFont val="宋体"/>
        <charset val="134"/>
      </rPr>
      <t>鼓粒后</t>
    </r>
  </si>
  <si>
    <t>6/19-8/14</t>
  </si>
  <si>
    <t>6/25-8/17</t>
  </si>
  <si>
    <t>7/28-9/22</t>
  </si>
  <si>
    <t>9/14-11/2</t>
  </si>
  <si>
    <r>
      <rPr>
        <b/>
        <sz val="10"/>
        <color theme="1"/>
        <rFont val="宋体"/>
        <charset val="134"/>
      </rPr>
      <t>苏鲜</t>
    </r>
    <r>
      <rPr>
        <b/>
        <sz val="10"/>
        <color theme="1"/>
        <rFont val="Times New Roman"/>
        <charset val="134"/>
      </rPr>
      <t>19-905</t>
    </r>
  </si>
  <si>
    <r>
      <rPr>
        <sz val="10"/>
        <color theme="1"/>
        <rFont val="宋体"/>
        <charset val="134"/>
      </rPr>
      <t>灰色</t>
    </r>
  </si>
  <si>
    <t>6/9-6/26</t>
  </si>
  <si>
    <t>6/14-7/1</t>
  </si>
  <si>
    <t>7/25-8/6</t>
  </si>
  <si>
    <t>9/10-9/16</t>
  </si>
  <si>
    <r>
      <rPr>
        <b/>
        <sz val="10"/>
        <color theme="1"/>
        <rFont val="宋体"/>
        <charset val="134"/>
      </rPr>
      <t>灰毛</t>
    </r>
  </si>
  <si>
    <r>
      <rPr>
        <sz val="10"/>
        <color theme="1"/>
        <rFont val="宋体"/>
        <charset val="134"/>
      </rPr>
      <t>苏夏鲜</t>
    </r>
    <r>
      <rPr>
        <sz val="10"/>
        <color theme="1"/>
        <rFont val="Times New Roman"/>
        <charset val="134"/>
      </rPr>
      <t>18-01</t>
    </r>
  </si>
  <si>
    <r>
      <rPr>
        <sz val="10"/>
        <color theme="1"/>
        <rFont val="宋体"/>
        <charset val="134"/>
      </rPr>
      <t>混杂</t>
    </r>
  </si>
  <si>
    <r>
      <rPr>
        <sz val="10"/>
        <color theme="1"/>
        <rFont val="宋体"/>
        <charset val="134"/>
      </rPr>
      <t>亚有限限</t>
    </r>
  </si>
  <si>
    <r>
      <rPr>
        <sz val="10"/>
        <color theme="1"/>
        <rFont val="宋体"/>
        <charset val="134"/>
      </rPr>
      <t>中倒</t>
    </r>
  </si>
  <si>
    <r>
      <rPr>
        <sz val="10"/>
        <color theme="1"/>
        <rFont val="宋体"/>
        <charset val="134"/>
      </rPr>
      <t>白（杂紫）</t>
    </r>
  </si>
  <si>
    <r>
      <rPr>
        <sz val="10"/>
        <color theme="1"/>
        <rFont val="宋体"/>
        <charset val="134"/>
      </rPr>
      <t>半开张张张</t>
    </r>
  </si>
  <si>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级</t>
    </r>
  </si>
  <si>
    <r>
      <rPr>
        <sz val="10"/>
        <color theme="1"/>
        <rFont val="宋体"/>
        <charset val="134"/>
      </rPr>
      <t>白花</t>
    </r>
  </si>
  <si>
    <r>
      <rPr>
        <sz val="10"/>
        <color theme="1"/>
        <rFont val="宋体"/>
        <charset val="134"/>
      </rPr>
      <t>深绿色</t>
    </r>
  </si>
  <si>
    <r>
      <rPr>
        <sz val="10"/>
        <color theme="1"/>
        <rFont val="宋体"/>
        <charset val="134"/>
      </rPr>
      <t>较松散</t>
    </r>
  </si>
  <si>
    <r>
      <rPr>
        <sz val="10"/>
        <color theme="1"/>
        <rFont val="宋体"/>
        <charset val="134"/>
      </rPr>
      <t>香甜酥</t>
    </r>
  </si>
  <si>
    <r>
      <rPr>
        <sz val="10"/>
        <color theme="1"/>
        <rFont val="宋体"/>
        <charset val="134"/>
      </rPr>
      <t>甜脆</t>
    </r>
  </si>
  <si>
    <t>8/12-8/18</t>
  </si>
  <si>
    <t>9/24-10/13</t>
  </si>
  <si>
    <r>
      <rPr>
        <b/>
        <sz val="10"/>
        <color theme="1"/>
        <rFont val="宋体"/>
        <charset val="134"/>
      </rPr>
      <t>白</t>
    </r>
  </si>
  <si>
    <r>
      <rPr>
        <sz val="10"/>
        <color theme="1"/>
        <rFont val="Times New Roman"/>
        <charset val="134"/>
      </rPr>
      <t>2021</t>
    </r>
    <r>
      <rPr>
        <sz val="10"/>
        <color theme="1"/>
        <rFont val="宋体"/>
        <charset val="134"/>
      </rPr>
      <t>区</t>
    </r>
  </si>
  <si>
    <r>
      <rPr>
        <sz val="10"/>
        <color theme="1"/>
        <rFont val="宋体"/>
        <charset val="134"/>
      </rPr>
      <t>浓绿</t>
    </r>
  </si>
  <si>
    <r>
      <rPr>
        <sz val="10"/>
        <color theme="1"/>
        <rFont val="Times New Roman"/>
        <charset val="134"/>
      </rPr>
      <t>2</t>
    </r>
    <r>
      <rPr>
        <sz val="10"/>
        <color theme="1"/>
        <rFont val="宋体"/>
        <charset val="134"/>
      </rPr>
      <t>级</t>
    </r>
  </si>
  <si>
    <r>
      <rPr>
        <sz val="10"/>
        <color theme="1"/>
        <rFont val="宋体"/>
        <charset val="134"/>
      </rPr>
      <t>披针</t>
    </r>
  </si>
  <si>
    <r>
      <rPr>
        <sz val="10"/>
        <color theme="1"/>
        <rFont val="宋体"/>
        <charset val="134"/>
      </rPr>
      <t>香甜酥糯</t>
    </r>
  </si>
  <si>
    <t>7/31-8/15</t>
  </si>
  <si>
    <t>9/17-10/2</t>
  </si>
  <si>
    <r>
      <rPr>
        <sz val="10"/>
        <color theme="1"/>
        <rFont val="宋体"/>
        <charset val="134"/>
      </rPr>
      <t>南农</t>
    </r>
    <r>
      <rPr>
        <sz val="10"/>
        <color theme="1"/>
        <rFont val="Times New Roman"/>
        <charset val="134"/>
      </rPr>
      <t>1821</t>
    </r>
  </si>
  <si>
    <r>
      <rPr>
        <sz val="10"/>
        <color theme="1"/>
        <rFont val="宋体"/>
        <charset val="134"/>
      </rPr>
      <t>香酥甜</t>
    </r>
  </si>
  <si>
    <t>7/28-8/19</t>
  </si>
  <si>
    <t>9/16-9/30</t>
  </si>
  <si>
    <r>
      <rPr>
        <sz val="10"/>
        <color theme="1"/>
        <rFont val="宋体"/>
        <charset val="134"/>
      </rPr>
      <t>甜酥糯</t>
    </r>
  </si>
  <si>
    <t>7/28-9/24</t>
  </si>
  <si>
    <t>9/18-11/8</t>
  </si>
  <si>
    <r>
      <rPr>
        <sz val="10"/>
        <color theme="1"/>
        <rFont val="Times New Roman"/>
        <charset val="134"/>
      </rPr>
      <t>2020</t>
    </r>
    <r>
      <rPr>
        <sz val="10"/>
        <color theme="1"/>
        <rFont val="宋体"/>
        <charset val="134"/>
      </rPr>
      <t>生</t>
    </r>
  </si>
  <si>
    <r>
      <rPr>
        <sz val="10"/>
        <color theme="1"/>
        <rFont val="宋体"/>
        <charset val="134"/>
      </rPr>
      <t>青色</t>
    </r>
  </si>
  <si>
    <t>6/25-8-18</t>
  </si>
  <si>
    <t>8/5-9/24</t>
  </si>
  <si>
    <t>9/23-11/8</t>
  </si>
  <si>
    <r>
      <rPr>
        <b/>
        <sz val="16"/>
        <color theme="1"/>
        <rFont val="Times New Roman"/>
        <charset val="134"/>
      </rPr>
      <t>2022</t>
    </r>
    <r>
      <rPr>
        <b/>
        <sz val="16"/>
        <color theme="1"/>
        <rFont val="宋体"/>
        <charset val="134"/>
      </rPr>
      <t>年拟报审大豆品种各试点数据汇总（省统一试验</t>
    </r>
    <r>
      <rPr>
        <b/>
        <sz val="16"/>
        <color theme="1"/>
        <rFont val="Times New Roman"/>
        <charset val="134"/>
      </rPr>
      <t>--</t>
    </r>
    <r>
      <rPr>
        <b/>
        <sz val="16"/>
        <color theme="1"/>
        <rFont val="宋体"/>
        <charset val="134"/>
      </rPr>
      <t>淮南夏大豆）</t>
    </r>
  </si>
  <si>
    <t>年份及试验类型</t>
  </si>
  <si>
    <t>品种（系）名称</t>
  </si>
  <si>
    <t>试点</t>
  </si>
  <si>
    <t>产量结果</t>
  </si>
  <si>
    <t>田间调查记载</t>
  </si>
  <si>
    <t>室内考种结果</t>
  </si>
  <si>
    <t>小区产量</t>
  </si>
  <si>
    <t>合计</t>
  </si>
  <si>
    <t>亩产</t>
  </si>
  <si>
    <r>
      <rPr>
        <sz val="10"/>
        <color theme="1"/>
        <rFont val="宋体"/>
        <charset val="134"/>
      </rPr>
      <t>较对照1</t>
    </r>
    <r>
      <rPr>
        <sz val="10"/>
        <color theme="1"/>
        <rFont val="Times New Roman"/>
        <charset val="134"/>
      </rPr>
      <t>±</t>
    </r>
    <r>
      <rPr>
        <sz val="10"/>
        <color theme="1"/>
        <rFont val="宋体"/>
        <charset val="134"/>
      </rPr>
      <t>%</t>
    </r>
  </si>
  <si>
    <r>
      <rPr>
        <sz val="10"/>
        <color theme="1"/>
        <rFont val="宋体"/>
        <charset val="134"/>
      </rPr>
      <t>较对照2</t>
    </r>
    <r>
      <rPr>
        <sz val="10"/>
        <color theme="1"/>
        <rFont val="Times New Roman"/>
        <charset val="134"/>
      </rPr>
      <t>±</t>
    </r>
    <r>
      <rPr>
        <sz val="10"/>
        <color theme="1"/>
        <rFont val="宋体"/>
        <charset val="134"/>
      </rPr>
      <t>%</t>
    </r>
  </si>
  <si>
    <t>播种期（月/日）</t>
  </si>
  <si>
    <t>出苗期（月/日）</t>
  </si>
  <si>
    <t>出苗势</t>
  </si>
  <si>
    <t>开花期（月/日）</t>
  </si>
  <si>
    <t>成熟期（月/日）</t>
  </si>
  <si>
    <t>生长类型</t>
  </si>
  <si>
    <t>花叶病毒病</t>
  </si>
  <si>
    <t>株高（cm）</t>
  </si>
  <si>
    <r>
      <rPr>
        <sz val="10"/>
        <rFont val="宋体"/>
        <charset val="134"/>
      </rPr>
      <t>结荚高度（</t>
    </r>
    <r>
      <rPr>
        <sz val="10"/>
        <rFont val="Times New Roman"/>
        <charset val="0"/>
      </rPr>
      <t>cm</t>
    </r>
    <r>
      <rPr>
        <sz val="10"/>
        <rFont val="宋体"/>
        <charset val="134"/>
      </rPr>
      <t>）</t>
    </r>
  </si>
  <si>
    <t>单株粒数（个）</t>
  </si>
  <si>
    <r>
      <rPr>
        <sz val="10"/>
        <rFont val="宋体"/>
        <charset val="134"/>
      </rPr>
      <t>单荚粒数</t>
    </r>
    <r>
      <rPr>
        <sz val="10"/>
        <rFont val="Times New Roman"/>
        <charset val="0"/>
      </rPr>
      <t>(</t>
    </r>
    <r>
      <rPr>
        <sz val="10"/>
        <rFont val="宋体"/>
        <charset val="134"/>
      </rPr>
      <t>粒</t>
    </r>
    <r>
      <rPr>
        <sz val="10"/>
        <rFont val="Times New Roman"/>
        <charset val="0"/>
      </rPr>
      <t>)</t>
    </r>
  </si>
  <si>
    <r>
      <rPr>
        <sz val="10"/>
        <rFont val="宋体"/>
        <charset val="134"/>
      </rPr>
      <t>单株粒重</t>
    </r>
    <r>
      <rPr>
        <sz val="10"/>
        <rFont val="Times New Roman"/>
        <charset val="0"/>
      </rPr>
      <t>(</t>
    </r>
    <r>
      <rPr>
        <sz val="10"/>
        <rFont val="宋体"/>
        <charset val="134"/>
      </rPr>
      <t>克</t>
    </r>
    <r>
      <rPr>
        <sz val="10"/>
        <rFont val="Times New Roman"/>
        <charset val="0"/>
      </rPr>
      <t>)</t>
    </r>
  </si>
  <si>
    <r>
      <rPr>
        <sz val="10"/>
        <rFont val="宋体"/>
        <charset val="134"/>
      </rPr>
      <t>百粒重</t>
    </r>
    <r>
      <rPr>
        <sz val="10"/>
        <rFont val="Times New Roman"/>
        <charset val="0"/>
      </rPr>
      <t>(</t>
    </r>
    <r>
      <rPr>
        <sz val="10"/>
        <rFont val="宋体"/>
        <charset val="134"/>
      </rPr>
      <t>克</t>
    </r>
    <r>
      <rPr>
        <sz val="10"/>
        <rFont val="Times New Roman"/>
        <charset val="0"/>
      </rPr>
      <t>)</t>
    </r>
  </si>
  <si>
    <r>
      <rPr>
        <sz val="10"/>
        <rFont val="宋体"/>
        <charset val="134"/>
      </rPr>
      <t>虫食粒率</t>
    </r>
    <r>
      <rPr>
        <b/>
        <sz val="10.5"/>
        <color theme="1"/>
        <rFont val="Times New Roman"/>
        <charset val="134"/>
      </rPr>
      <t>%</t>
    </r>
  </si>
  <si>
    <r>
      <rPr>
        <sz val="10"/>
        <rFont val="宋体"/>
        <charset val="134"/>
      </rPr>
      <t>紫斑粒率</t>
    </r>
    <r>
      <rPr>
        <sz val="10"/>
        <rFont val="Times New Roman"/>
        <charset val="0"/>
      </rPr>
      <t>%</t>
    </r>
  </si>
  <si>
    <r>
      <rPr>
        <sz val="10"/>
        <rFont val="宋体"/>
        <charset val="134"/>
      </rPr>
      <t>褐斑粒率</t>
    </r>
    <r>
      <rPr>
        <sz val="10"/>
        <rFont val="Times New Roman"/>
        <charset val="0"/>
      </rPr>
      <t>%</t>
    </r>
  </si>
  <si>
    <t>Ⅰ</t>
  </si>
  <si>
    <t>Ⅱ</t>
  </si>
  <si>
    <t>Ⅲ</t>
  </si>
  <si>
    <t>程度程度</t>
  </si>
  <si>
    <t>倒伏时间</t>
  </si>
  <si>
    <t>初花期</t>
  </si>
  <si>
    <t>花荚期</t>
  </si>
  <si>
    <t>病率%</t>
  </si>
  <si>
    <t>病指</t>
  </si>
  <si>
    <t>2019区</t>
  </si>
  <si>
    <r>
      <rPr>
        <sz val="11"/>
        <color rgb="FF000000"/>
        <rFont val="宋体"/>
        <charset val="134"/>
      </rPr>
      <t>南农</t>
    </r>
    <r>
      <rPr>
        <sz val="11"/>
        <color rgb="FF000000"/>
        <rFont val="Times New Roman"/>
        <charset val="134"/>
      </rPr>
      <t>G7-2</t>
    </r>
  </si>
  <si>
    <t>南通</t>
  </si>
  <si>
    <t>直立</t>
  </si>
  <si>
    <t>好</t>
  </si>
  <si>
    <t>扁圆</t>
  </si>
  <si>
    <t>中江</t>
  </si>
  <si>
    <t>半直立</t>
  </si>
  <si>
    <t>轻</t>
  </si>
  <si>
    <t>南京站</t>
  </si>
  <si>
    <t>省院</t>
  </si>
  <si>
    <t>半紧凑</t>
  </si>
  <si>
    <t>直棒</t>
  </si>
  <si>
    <t>黄色</t>
  </si>
  <si>
    <t>东台</t>
  </si>
  <si>
    <t>泰兴</t>
  </si>
  <si>
    <t>全落</t>
  </si>
  <si>
    <t>南农</t>
  </si>
  <si>
    <t>易</t>
  </si>
  <si>
    <t>扬子江</t>
  </si>
  <si>
    <t>6/16-6/27</t>
  </si>
  <si>
    <t>6/22-7/4</t>
  </si>
  <si>
    <t>7/17-8/2</t>
  </si>
  <si>
    <t>9/28-10/15</t>
  </si>
  <si>
    <t>2020区</t>
  </si>
  <si>
    <t>南农G7-2</t>
  </si>
  <si>
    <t>卵</t>
  </si>
  <si>
    <t>直</t>
  </si>
  <si>
    <t>收</t>
  </si>
  <si>
    <t>长椭圆</t>
  </si>
  <si>
    <t>白色</t>
  </si>
  <si>
    <t>棕毛</t>
  </si>
  <si>
    <t>轻微</t>
  </si>
  <si>
    <t>鼓粒后期</t>
  </si>
  <si>
    <t>球形</t>
  </si>
  <si>
    <t>褐色</t>
  </si>
  <si>
    <t>倒</t>
  </si>
  <si>
    <t>扁椭圆</t>
  </si>
  <si>
    <t>幑光</t>
  </si>
  <si>
    <t>全</t>
  </si>
  <si>
    <t>葫芦</t>
  </si>
  <si>
    <t>圆形</t>
  </si>
  <si>
    <t>黑色</t>
  </si>
  <si>
    <t>6/17-6/26</t>
  </si>
  <si>
    <t>6/23-6/30</t>
  </si>
  <si>
    <t>7/28-8/10</t>
  </si>
  <si>
    <t>9/24-10/18</t>
  </si>
  <si>
    <r>
      <rPr>
        <b/>
        <sz val="11"/>
        <color rgb="FF000000"/>
        <rFont val="宋体"/>
        <charset val="134"/>
      </rPr>
      <t>南农</t>
    </r>
    <r>
      <rPr>
        <b/>
        <sz val="11"/>
        <color rgb="FF000000"/>
        <rFont val="Times New Roman"/>
        <charset val="134"/>
      </rPr>
      <t>G7-2</t>
    </r>
  </si>
  <si>
    <t>淡褐色</t>
  </si>
  <si>
    <t>中</t>
  </si>
  <si>
    <t>不</t>
  </si>
  <si>
    <r>
      <rPr>
        <sz val="10"/>
        <color rgb="FF000000"/>
        <rFont val="Times New Roman"/>
        <charset val="134"/>
      </rPr>
      <t>0</t>
    </r>
    <r>
      <rPr>
        <sz val="10"/>
        <color rgb="FF000000"/>
        <rFont val="宋体"/>
        <charset val="134"/>
      </rPr>
      <t>级</t>
    </r>
  </si>
  <si>
    <t>沿江</t>
  </si>
  <si>
    <t>6/17-6/25</t>
  </si>
  <si>
    <t>6/23-7/2</t>
  </si>
  <si>
    <t>7/26-8/4</t>
  </si>
  <si>
    <t>9/29-10/6</t>
  </si>
  <si>
    <r>
      <rPr>
        <sz val="11"/>
        <color rgb="FF000000"/>
        <rFont val="宋体"/>
        <charset val="134"/>
      </rPr>
      <t>淮</t>
    </r>
    <r>
      <rPr>
        <sz val="11"/>
        <color rgb="FF000000"/>
        <rFont val="Times New Roman"/>
        <charset val="134"/>
      </rPr>
      <t>18-11</t>
    </r>
  </si>
  <si>
    <t>7/24-8/3</t>
  </si>
  <si>
    <t>9/28-10/22</t>
  </si>
  <si>
    <t>淮18-11</t>
  </si>
  <si>
    <t>鼓粒期</t>
  </si>
  <si>
    <t>斜</t>
  </si>
  <si>
    <t>黒</t>
  </si>
  <si>
    <t>扁平</t>
  </si>
  <si>
    <t>7/28-8/7</t>
  </si>
  <si>
    <t>9/24-10/14</t>
  </si>
  <si>
    <r>
      <rPr>
        <b/>
        <sz val="11"/>
        <color rgb="FF000000"/>
        <rFont val="宋体"/>
        <charset val="134"/>
      </rPr>
      <t>淮</t>
    </r>
    <r>
      <rPr>
        <b/>
        <sz val="11"/>
        <color rgb="FF000000"/>
        <rFont val="Times New Roman"/>
        <charset val="134"/>
      </rPr>
      <t>18-11</t>
    </r>
  </si>
  <si>
    <t>深褐色</t>
  </si>
  <si>
    <r>
      <rPr>
        <sz val="10"/>
        <color rgb="FF000000"/>
        <rFont val="Times New Roman"/>
        <charset val="134"/>
      </rPr>
      <t>1</t>
    </r>
    <r>
      <rPr>
        <sz val="10"/>
        <color rgb="FF000000"/>
        <rFont val="宋体"/>
        <charset val="134"/>
      </rPr>
      <t>级</t>
    </r>
  </si>
  <si>
    <t>7/25-8/4</t>
  </si>
  <si>
    <t>10/2-10/5</t>
  </si>
  <si>
    <r>
      <rPr>
        <sz val="11"/>
        <color rgb="FF000000"/>
        <rFont val="宋体"/>
        <charset val="134"/>
      </rPr>
      <t>苏夏</t>
    </r>
    <r>
      <rPr>
        <sz val="11"/>
        <color rgb="FF000000"/>
        <rFont val="Times New Roman"/>
        <charset val="134"/>
      </rPr>
      <t>19-787</t>
    </r>
  </si>
  <si>
    <t xml:space="preserve">淡褐  </t>
  </si>
  <si>
    <t>7/25-8/14</t>
  </si>
  <si>
    <t>9/28-10/28</t>
  </si>
  <si>
    <t>苏夏19-787</t>
  </si>
  <si>
    <t>椭</t>
  </si>
  <si>
    <t>紫色</t>
  </si>
  <si>
    <t>灰毛</t>
  </si>
  <si>
    <t>半收敛</t>
  </si>
  <si>
    <t>8/2-8/10</t>
  </si>
  <si>
    <r>
      <rPr>
        <b/>
        <sz val="11"/>
        <color rgb="FF000000"/>
        <rFont val="宋体"/>
        <charset val="134"/>
      </rPr>
      <t>苏夏</t>
    </r>
    <r>
      <rPr>
        <b/>
        <sz val="11"/>
        <color rgb="FF000000"/>
        <rFont val="Times New Roman"/>
        <charset val="134"/>
      </rPr>
      <t>19-787</t>
    </r>
  </si>
  <si>
    <r>
      <rPr>
        <sz val="10"/>
        <color rgb="FF000000"/>
        <rFont val="Times New Roman"/>
        <charset val="134"/>
      </rPr>
      <t xml:space="preserve"> </t>
    </r>
    <r>
      <rPr>
        <sz val="10"/>
        <color rgb="FF000000"/>
        <rFont val="Times New Roman"/>
        <charset val="134"/>
      </rPr>
      <t>2-</t>
    </r>
  </si>
  <si>
    <t>较好</t>
  </si>
  <si>
    <t>半</t>
  </si>
  <si>
    <t>7/27-8/7</t>
  </si>
  <si>
    <t>10/1-10/8</t>
  </si>
  <si>
    <r>
      <rPr>
        <sz val="11"/>
        <color rgb="FF000000"/>
        <rFont val="宋体"/>
        <charset val="134"/>
      </rPr>
      <t>洛豆</t>
    </r>
    <r>
      <rPr>
        <sz val="11"/>
        <color rgb="FF000000"/>
        <rFont val="Times New Roman"/>
        <charset val="134"/>
      </rPr>
      <t>1</t>
    </r>
    <r>
      <rPr>
        <sz val="11"/>
        <color rgb="FF000000"/>
        <rFont val="宋体"/>
        <charset val="134"/>
      </rPr>
      <t>号</t>
    </r>
  </si>
  <si>
    <t>半张开</t>
  </si>
  <si>
    <t>6/18-6/27</t>
  </si>
  <si>
    <t>7/24-8/7</t>
  </si>
  <si>
    <r>
      <rPr>
        <b/>
        <sz val="11"/>
        <color rgb="FF000000"/>
        <rFont val="Times New Roman"/>
        <charset val="134"/>
      </rPr>
      <t>洛豆1</t>
    </r>
    <r>
      <rPr>
        <b/>
        <sz val="11"/>
        <color rgb="FF000000"/>
        <rFont val="宋体"/>
        <charset val="134"/>
      </rPr>
      <t>号</t>
    </r>
  </si>
  <si>
    <r>
      <rPr>
        <sz val="9"/>
        <color rgb="FF000000"/>
        <rFont val="等线"/>
        <charset val="134"/>
      </rPr>
      <t>1</t>
    </r>
    <r>
      <rPr>
        <sz val="9"/>
        <color rgb="FF000000"/>
        <rFont val="Times New Roman"/>
        <charset val="134"/>
      </rPr>
      <t>强</t>
    </r>
  </si>
  <si>
    <t>8/1-8/10</t>
  </si>
  <si>
    <t>9/24-10/15</t>
  </si>
  <si>
    <r>
      <rPr>
        <b/>
        <sz val="11"/>
        <color rgb="FF000000"/>
        <rFont val="宋体"/>
        <charset val="134"/>
      </rPr>
      <t>洛豆</t>
    </r>
    <r>
      <rPr>
        <b/>
        <sz val="11"/>
        <color rgb="FF000000"/>
        <rFont val="Times New Roman"/>
        <charset val="134"/>
      </rPr>
      <t>1</t>
    </r>
    <r>
      <rPr>
        <b/>
        <sz val="11"/>
        <color rgb="FF000000"/>
        <rFont val="宋体"/>
        <charset val="134"/>
      </rPr>
      <t>号</t>
    </r>
  </si>
  <si>
    <t>7/23-8/10</t>
  </si>
  <si>
    <r>
      <rPr>
        <b/>
        <sz val="10"/>
        <color theme="1"/>
        <rFont val="宋体"/>
        <charset val="134"/>
      </rPr>
      <t>泗豆</t>
    </r>
    <r>
      <rPr>
        <b/>
        <sz val="10"/>
        <color theme="1"/>
        <rFont val="Times New Roman"/>
        <charset val="134"/>
      </rPr>
      <t>14-195</t>
    </r>
  </si>
  <si>
    <t>徐州</t>
  </si>
  <si>
    <t>东海</t>
  </si>
  <si>
    <t>畅</t>
  </si>
  <si>
    <t>东辛</t>
  </si>
  <si>
    <t>宿迁</t>
  </si>
  <si>
    <t>灌云</t>
  </si>
  <si>
    <t>开张</t>
  </si>
  <si>
    <t>淮安</t>
  </si>
  <si>
    <t>不畅</t>
  </si>
  <si>
    <t>无</t>
  </si>
  <si>
    <t>6/14-6/27</t>
  </si>
  <si>
    <t>6/20-7/2</t>
  </si>
  <si>
    <t>7/24-8/4</t>
  </si>
  <si>
    <t>10/6-10/12</t>
  </si>
  <si>
    <t>6/18-7/2</t>
  </si>
  <si>
    <t>6/23-7/8</t>
  </si>
  <si>
    <t>7/25-8/7</t>
  </si>
  <si>
    <t>10/1-10/17</t>
  </si>
  <si>
    <r>
      <rPr>
        <sz val="10"/>
        <color theme="1"/>
        <rFont val="Times New Roman"/>
        <charset val="0"/>
      </rPr>
      <t>2020</t>
    </r>
    <r>
      <rPr>
        <sz val="10"/>
        <color theme="1"/>
        <rFont val="宋体"/>
        <charset val="0"/>
      </rPr>
      <t>生</t>
    </r>
  </si>
  <si>
    <r>
      <rPr>
        <b/>
        <sz val="10"/>
        <color theme="1"/>
        <rFont val="宋体"/>
        <charset val="134"/>
      </rPr>
      <t>泗豆</t>
    </r>
    <r>
      <rPr>
        <b/>
        <sz val="10"/>
        <color theme="1"/>
        <rFont val="Times New Roman"/>
        <charset val="0"/>
      </rPr>
      <t>14-195</t>
    </r>
  </si>
  <si>
    <t>6/12-7/8</t>
  </si>
  <si>
    <t>6/17-7/13</t>
  </si>
  <si>
    <t>7/23-8/13</t>
  </si>
  <si>
    <t>9/30-10/16</t>
  </si>
  <si>
    <r>
      <rPr>
        <b/>
        <sz val="10"/>
        <color theme="1"/>
        <rFont val="宋体"/>
        <charset val="134"/>
      </rPr>
      <t>徐</t>
    </r>
    <r>
      <rPr>
        <b/>
        <sz val="10"/>
        <color theme="1"/>
        <rFont val="Times New Roman"/>
        <charset val="134"/>
      </rPr>
      <t>0118-9</t>
    </r>
  </si>
  <si>
    <t>9/23-10/14</t>
  </si>
  <si>
    <r>
      <rPr>
        <sz val="10"/>
        <color theme="1"/>
        <rFont val="Times New Roman"/>
        <charset val="0"/>
      </rPr>
      <t>2020</t>
    </r>
    <r>
      <rPr>
        <sz val="10"/>
        <color theme="1"/>
        <rFont val="宋体"/>
        <charset val="0"/>
      </rPr>
      <t>区</t>
    </r>
  </si>
  <si>
    <r>
      <rPr>
        <b/>
        <sz val="10"/>
        <color theme="1"/>
        <rFont val="宋体"/>
        <charset val="134"/>
      </rPr>
      <t>徐</t>
    </r>
    <r>
      <rPr>
        <b/>
        <sz val="10"/>
        <color theme="1"/>
        <rFont val="Times New Roman"/>
        <charset val="0"/>
      </rPr>
      <t>0118-9</t>
    </r>
  </si>
  <si>
    <r>
      <rPr>
        <sz val="10"/>
        <color theme="1"/>
        <rFont val="Times New Roman"/>
        <charset val="0"/>
      </rPr>
      <t>1</t>
    </r>
    <r>
      <rPr>
        <sz val="10"/>
        <color theme="1"/>
        <rFont val="宋体"/>
        <charset val="134"/>
      </rPr>
      <t>徐州</t>
    </r>
  </si>
  <si>
    <r>
      <rPr>
        <sz val="10"/>
        <color theme="1"/>
        <rFont val="Times New Roman"/>
        <charset val="0"/>
      </rPr>
      <t>2</t>
    </r>
    <r>
      <rPr>
        <sz val="10"/>
        <color theme="1"/>
        <rFont val="宋体"/>
        <charset val="134"/>
      </rPr>
      <t>东海</t>
    </r>
  </si>
  <si>
    <r>
      <rPr>
        <sz val="10"/>
        <color theme="1"/>
        <rFont val="Times New Roman"/>
        <charset val="0"/>
      </rPr>
      <t>3</t>
    </r>
    <r>
      <rPr>
        <sz val="10"/>
        <color theme="1"/>
        <rFont val="宋体"/>
        <charset val="134"/>
      </rPr>
      <t>东辛</t>
    </r>
  </si>
  <si>
    <r>
      <rPr>
        <sz val="10"/>
        <color theme="1"/>
        <rFont val="Times New Roman"/>
        <charset val="0"/>
      </rPr>
      <t>4</t>
    </r>
    <r>
      <rPr>
        <sz val="10"/>
        <color theme="1"/>
        <rFont val="宋体"/>
        <charset val="134"/>
      </rPr>
      <t>宿迁</t>
    </r>
  </si>
  <si>
    <r>
      <rPr>
        <sz val="10"/>
        <color theme="1"/>
        <rFont val="Times New Roman"/>
        <charset val="0"/>
      </rPr>
      <t>5</t>
    </r>
    <r>
      <rPr>
        <sz val="10"/>
        <color theme="1"/>
        <rFont val="宋体"/>
        <charset val="134"/>
      </rPr>
      <t>灌云</t>
    </r>
  </si>
  <si>
    <r>
      <rPr>
        <sz val="10"/>
        <color theme="1"/>
        <rFont val="Times New Roman"/>
        <charset val="0"/>
      </rPr>
      <t>6</t>
    </r>
    <r>
      <rPr>
        <sz val="10"/>
        <color theme="1"/>
        <rFont val="宋体"/>
        <charset val="134"/>
      </rPr>
      <t>淮安</t>
    </r>
  </si>
  <si>
    <t>鼓粒</t>
  </si>
  <si>
    <t>6/15-7/1</t>
  </si>
  <si>
    <t>9/26-10/8</t>
  </si>
  <si>
    <r>
      <rPr>
        <b/>
        <sz val="12"/>
        <rFont val="宋体"/>
        <charset val="134"/>
      </rPr>
      <t>徐</t>
    </r>
    <r>
      <rPr>
        <b/>
        <sz val="12"/>
        <rFont val="Times New Roman"/>
        <charset val="0"/>
      </rPr>
      <t>0118-9</t>
    </r>
  </si>
  <si>
    <t>6/14-6/23</t>
  </si>
  <si>
    <t>6/19-6/27</t>
  </si>
  <si>
    <t>9/23-10/5</t>
  </si>
  <si>
    <r>
      <rPr>
        <b/>
        <sz val="10"/>
        <color theme="1"/>
        <rFont val="宋体"/>
        <charset val="134"/>
      </rPr>
      <t>灌云</t>
    </r>
    <r>
      <rPr>
        <b/>
        <sz val="10"/>
        <color theme="1"/>
        <rFont val="Times New Roman"/>
        <charset val="134"/>
      </rPr>
      <t>11-68</t>
    </r>
  </si>
  <si>
    <t>浅黄</t>
  </si>
  <si>
    <t>开</t>
  </si>
  <si>
    <t>7/22-8/6</t>
  </si>
  <si>
    <t>9/25-10/15</t>
  </si>
  <si>
    <r>
      <rPr>
        <b/>
        <sz val="10"/>
        <color theme="1"/>
        <rFont val="宋体"/>
        <charset val="134"/>
      </rPr>
      <t>灌云</t>
    </r>
    <r>
      <rPr>
        <b/>
        <sz val="10"/>
        <color theme="1"/>
        <rFont val="Times New Roman"/>
        <charset val="0"/>
      </rPr>
      <t>11-68</t>
    </r>
  </si>
  <si>
    <t>7/20-8/3</t>
  </si>
  <si>
    <t>9/27-10/8</t>
  </si>
  <si>
    <r>
      <rPr>
        <b/>
        <sz val="12"/>
        <rFont val="宋体"/>
        <charset val="134"/>
      </rPr>
      <t>灌云</t>
    </r>
    <r>
      <rPr>
        <b/>
        <sz val="12"/>
        <rFont val="Times New Roman"/>
        <charset val="0"/>
      </rPr>
      <t>11-68</t>
    </r>
  </si>
  <si>
    <t>7/20-7/30</t>
  </si>
  <si>
    <t>9/25-10/6</t>
  </si>
  <si>
    <r>
      <rPr>
        <b/>
        <sz val="10"/>
        <color theme="1"/>
        <rFont val="宋体"/>
        <charset val="134"/>
      </rPr>
      <t>苏夏</t>
    </r>
    <r>
      <rPr>
        <b/>
        <sz val="10"/>
        <color theme="1"/>
        <rFont val="Times New Roman"/>
        <charset val="134"/>
      </rPr>
      <t>HT038</t>
    </r>
  </si>
  <si>
    <t>7/22-8/4</t>
  </si>
  <si>
    <t>10/2-10/18</t>
  </si>
  <si>
    <r>
      <rPr>
        <b/>
        <sz val="10"/>
        <color theme="1"/>
        <rFont val="宋体"/>
        <charset val="134"/>
      </rPr>
      <t>苏夏</t>
    </r>
    <r>
      <rPr>
        <b/>
        <sz val="10"/>
        <color theme="1"/>
        <rFont val="Times New Roman"/>
        <charset val="0"/>
      </rPr>
      <t>HT038</t>
    </r>
  </si>
  <si>
    <t>近圆</t>
  </si>
  <si>
    <t>7/19-8/3</t>
  </si>
  <si>
    <t>10/1-10/11</t>
  </si>
  <si>
    <r>
      <rPr>
        <b/>
        <sz val="12"/>
        <rFont val="宋体"/>
        <charset val="134"/>
      </rPr>
      <t>苏夏</t>
    </r>
    <r>
      <rPr>
        <b/>
        <sz val="12"/>
        <rFont val="Times New Roman"/>
        <charset val="0"/>
      </rPr>
      <t>HT038</t>
    </r>
  </si>
  <si>
    <t>黑褐</t>
  </si>
  <si>
    <t>7/18-8/1</t>
  </si>
  <si>
    <t>9/28-10/10</t>
  </si>
  <si>
    <r>
      <rPr>
        <b/>
        <sz val="10"/>
        <color theme="1"/>
        <rFont val="宋体"/>
        <charset val="134"/>
      </rPr>
      <t>神州豆</t>
    </r>
    <r>
      <rPr>
        <b/>
        <sz val="10"/>
        <color theme="1"/>
        <rFont val="Times New Roman"/>
        <charset val="134"/>
      </rPr>
      <t>4</t>
    </r>
    <r>
      <rPr>
        <b/>
        <sz val="10"/>
        <color theme="1"/>
        <rFont val="宋体"/>
        <charset val="134"/>
      </rPr>
      <t>号</t>
    </r>
  </si>
  <si>
    <t>长卵</t>
  </si>
  <si>
    <t>7/23-8/7</t>
  </si>
  <si>
    <t>9/23-10/17</t>
  </si>
  <si>
    <r>
      <rPr>
        <b/>
        <sz val="10"/>
        <color theme="1"/>
        <rFont val="宋体"/>
        <charset val="134"/>
      </rPr>
      <t>神州豆</t>
    </r>
    <r>
      <rPr>
        <b/>
        <sz val="10"/>
        <color theme="1"/>
        <rFont val="Times New Roman"/>
        <charset val="0"/>
      </rPr>
      <t>4</t>
    </r>
    <r>
      <rPr>
        <b/>
        <sz val="10"/>
        <color theme="1"/>
        <rFont val="宋体"/>
        <charset val="134"/>
      </rPr>
      <t>号</t>
    </r>
  </si>
  <si>
    <t>7/21-8/4</t>
  </si>
  <si>
    <r>
      <rPr>
        <b/>
        <sz val="12"/>
        <rFont val="宋体"/>
        <charset val="134"/>
      </rPr>
      <t>神州豆</t>
    </r>
    <r>
      <rPr>
        <b/>
        <sz val="12"/>
        <rFont val="Times New Roman"/>
        <charset val="0"/>
      </rPr>
      <t>4</t>
    </r>
    <r>
      <rPr>
        <b/>
        <sz val="12"/>
        <rFont val="宋体"/>
        <charset val="134"/>
      </rPr>
      <t>号</t>
    </r>
  </si>
  <si>
    <t>7/21-7/31</t>
  </si>
  <si>
    <t>9/24-10/9</t>
  </si>
  <si>
    <r>
      <rPr>
        <b/>
        <sz val="10"/>
        <color theme="1"/>
        <rFont val="宋体"/>
        <charset val="134"/>
      </rPr>
      <t>天成</t>
    </r>
    <r>
      <rPr>
        <b/>
        <sz val="10"/>
        <color theme="1"/>
        <rFont val="Times New Roman"/>
        <charset val="134"/>
      </rPr>
      <t>1</t>
    </r>
    <r>
      <rPr>
        <b/>
        <sz val="10"/>
        <color theme="1"/>
        <rFont val="宋体"/>
        <charset val="134"/>
      </rPr>
      <t>号</t>
    </r>
  </si>
  <si>
    <t>7/18-8/15</t>
  </si>
  <si>
    <t>9/23-10/16</t>
  </si>
  <si>
    <r>
      <rPr>
        <b/>
        <sz val="10"/>
        <color theme="1"/>
        <rFont val="宋体"/>
        <charset val="134"/>
      </rPr>
      <t>天成</t>
    </r>
    <r>
      <rPr>
        <b/>
        <sz val="10"/>
        <color theme="1"/>
        <rFont val="Times New Roman"/>
        <charset val="0"/>
      </rPr>
      <t>1</t>
    </r>
    <r>
      <rPr>
        <b/>
        <sz val="10"/>
        <color theme="1"/>
        <rFont val="宋体"/>
        <charset val="134"/>
      </rPr>
      <t>号</t>
    </r>
  </si>
  <si>
    <t>7/16-8/2</t>
  </si>
  <si>
    <t>9/28-10/8</t>
  </si>
  <si>
    <r>
      <rPr>
        <b/>
        <sz val="12"/>
        <rFont val="宋体"/>
        <charset val="134"/>
      </rPr>
      <t>天成</t>
    </r>
    <r>
      <rPr>
        <b/>
        <sz val="12"/>
        <rFont val="Times New Roman"/>
        <charset val="0"/>
      </rPr>
      <t>1</t>
    </r>
    <r>
      <rPr>
        <b/>
        <sz val="12"/>
        <rFont val="宋体"/>
        <charset val="134"/>
      </rPr>
      <t>号</t>
    </r>
  </si>
  <si>
    <t>扁椭</t>
  </si>
  <si>
    <t>7/17-7/31</t>
  </si>
  <si>
    <t>9/24-10/4</t>
  </si>
  <si>
    <r>
      <rPr>
        <b/>
        <sz val="16"/>
        <color theme="1"/>
        <rFont val="Times New Roman"/>
        <charset val="134"/>
      </rPr>
      <t>2021</t>
    </r>
    <r>
      <rPr>
        <b/>
        <sz val="16"/>
        <color theme="1"/>
        <rFont val="宋体"/>
        <charset val="134"/>
      </rPr>
      <t>年拟报审大豆品种各试点数据汇总（淮南夏大豆组省农科院科企联合体）</t>
    </r>
  </si>
  <si>
    <r>
      <rPr>
        <sz val="10"/>
        <color theme="1"/>
        <rFont val="宋体"/>
        <charset val="134"/>
      </rPr>
      <t>年份</t>
    </r>
  </si>
  <si>
    <r>
      <rPr>
        <sz val="10"/>
        <color theme="1"/>
        <rFont val="宋体"/>
        <charset val="134"/>
      </rPr>
      <t>品种（系）名称</t>
    </r>
  </si>
  <si>
    <r>
      <rPr>
        <sz val="10"/>
        <color theme="1"/>
        <rFont val="宋体"/>
        <charset val="134"/>
      </rPr>
      <t>产量结果</t>
    </r>
  </si>
  <si>
    <r>
      <rPr>
        <sz val="10"/>
        <color theme="1"/>
        <rFont val="宋体"/>
        <charset val="134"/>
      </rPr>
      <t>田间调查记载</t>
    </r>
  </si>
  <si>
    <r>
      <rPr>
        <sz val="10"/>
        <color theme="1"/>
        <rFont val="宋体"/>
        <charset val="134"/>
      </rPr>
      <t>室内考种结果</t>
    </r>
  </si>
  <si>
    <r>
      <rPr>
        <sz val="10"/>
        <color theme="1"/>
        <rFont val="宋体"/>
        <charset val="134"/>
      </rPr>
      <t>较对照</t>
    </r>
    <r>
      <rPr>
        <sz val="10"/>
        <color theme="1"/>
        <rFont val="Times New Roman"/>
        <charset val="134"/>
      </rPr>
      <t>±%</t>
    </r>
  </si>
  <si>
    <r>
      <rPr>
        <sz val="10"/>
        <color theme="1"/>
        <rFont val="宋体"/>
        <charset val="134"/>
      </rPr>
      <t>成熟期（月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日）</t>
    </r>
  </si>
  <si>
    <r>
      <rPr>
        <sz val="10"/>
        <color theme="1"/>
        <rFont val="宋体"/>
        <charset val="134"/>
      </rPr>
      <t>生育期（天）</t>
    </r>
  </si>
  <si>
    <r>
      <rPr>
        <sz val="10"/>
        <color theme="1"/>
        <rFont val="宋体"/>
        <charset val="134"/>
      </rPr>
      <t>落叶性</t>
    </r>
  </si>
  <si>
    <r>
      <rPr>
        <sz val="10"/>
        <color theme="1"/>
        <rFont val="宋体"/>
        <charset val="134"/>
      </rPr>
      <t>裂荚性</t>
    </r>
  </si>
  <si>
    <r>
      <rPr>
        <sz val="10"/>
        <rFont val="宋体"/>
        <charset val="134"/>
      </rPr>
      <t>株高（</t>
    </r>
    <r>
      <rPr>
        <sz val="10"/>
        <rFont val="Times New Roman"/>
        <charset val="134"/>
      </rPr>
      <t>cm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</si>
  <si>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结荚高度（</t>
    </r>
    <r>
      <rPr>
        <sz val="10"/>
        <rFont val="Times New Roman"/>
        <charset val="134"/>
      </rPr>
      <t>cm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</si>
  <si>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有效分枝数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个</t>
    </r>
    <r>
      <rPr>
        <sz val="10"/>
        <rFont val="Times New Roman"/>
        <charset val="134"/>
      </rPr>
      <t>)</t>
    </r>
  </si>
  <si>
    <r>
      <rPr>
        <sz val="10"/>
        <rFont val="宋体"/>
        <charset val="134"/>
      </rPr>
      <t>主茎节数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个</t>
    </r>
    <r>
      <rPr>
        <sz val="10"/>
        <rFont val="Times New Roman"/>
        <charset val="134"/>
      </rPr>
      <t>)</t>
    </r>
  </si>
  <si>
    <r>
      <rPr>
        <sz val="10"/>
        <rFont val="宋体"/>
        <charset val="134"/>
      </rPr>
      <t>单株有效荚数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个</t>
    </r>
    <r>
      <rPr>
        <sz val="10"/>
        <rFont val="Times New Roman"/>
        <charset val="134"/>
      </rPr>
      <t>)</t>
    </r>
  </si>
  <si>
    <r>
      <rPr>
        <sz val="10"/>
        <rFont val="宋体"/>
        <charset val="134"/>
      </rPr>
      <t>单株粒数（个）</t>
    </r>
  </si>
  <si>
    <r>
      <rPr>
        <sz val="10"/>
        <rFont val="宋体"/>
        <charset val="134"/>
      </rPr>
      <t>单荚粒数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粒</t>
    </r>
    <r>
      <rPr>
        <sz val="10"/>
        <rFont val="Times New Roman"/>
        <charset val="134"/>
      </rPr>
      <t>)</t>
    </r>
  </si>
  <si>
    <r>
      <rPr>
        <sz val="10"/>
        <rFont val="宋体"/>
        <charset val="134"/>
      </rPr>
      <t>单株粒重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)</t>
    </r>
  </si>
  <si>
    <r>
      <rPr>
        <sz val="10"/>
        <rFont val="宋体"/>
        <charset val="134"/>
      </rPr>
      <t>百粒重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)</t>
    </r>
  </si>
  <si>
    <r>
      <rPr>
        <sz val="10"/>
        <rFont val="宋体"/>
        <charset val="134"/>
      </rPr>
      <t>虫食粒率</t>
    </r>
    <r>
      <rPr>
        <b/>
        <sz val="10"/>
        <color theme="1"/>
        <rFont val="Times New Roman"/>
        <charset val="134"/>
      </rPr>
      <t>%</t>
    </r>
  </si>
  <si>
    <r>
      <rPr>
        <sz val="10"/>
        <rFont val="宋体"/>
        <charset val="134"/>
      </rPr>
      <t>紫斑粒率</t>
    </r>
    <r>
      <rPr>
        <sz val="10"/>
        <rFont val="Times New Roman"/>
        <charset val="134"/>
      </rPr>
      <t>%</t>
    </r>
  </si>
  <si>
    <r>
      <rPr>
        <sz val="10"/>
        <rFont val="宋体"/>
        <charset val="134"/>
      </rPr>
      <t>褐斑粒率</t>
    </r>
    <r>
      <rPr>
        <sz val="10"/>
        <rFont val="Times New Roman"/>
        <charset val="134"/>
      </rPr>
      <t>%</t>
    </r>
  </si>
  <si>
    <r>
      <rPr>
        <sz val="10"/>
        <rFont val="宋体"/>
        <charset val="134"/>
      </rPr>
      <t>荚形</t>
    </r>
  </si>
  <si>
    <r>
      <rPr>
        <sz val="10"/>
        <rFont val="宋体"/>
        <charset val="134"/>
      </rPr>
      <t>荚色</t>
    </r>
  </si>
  <si>
    <r>
      <rPr>
        <sz val="10"/>
        <rFont val="宋体"/>
        <charset val="134"/>
      </rPr>
      <t>粒形</t>
    </r>
  </si>
  <si>
    <r>
      <rPr>
        <sz val="10"/>
        <rFont val="宋体"/>
        <charset val="134"/>
      </rPr>
      <t>种皮色</t>
    </r>
  </si>
  <si>
    <r>
      <rPr>
        <sz val="10"/>
        <rFont val="宋体"/>
        <charset val="134"/>
      </rPr>
      <t>种皮光泽</t>
    </r>
  </si>
  <si>
    <r>
      <rPr>
        <sz val="10"/>
        <rFont val="宋体"/>
        <charset val="134"/>
      </rPr>
      <t>种脐色</t>
    </r>
  </si>
  <si>
    <r>
      <rPr>
        <sz val="10"/>
        <rFont val="宋体"/>
        <charset val="134"/>
      </rPr>
      <t>子叶色</t>
    </r>
  </si>
  <si>
    <r>
      <rPr>
        <sz val="10"/>
        <color theme="1"/>
        <rFont val="宋体"/>
        <charset val="134"/>
      </rPr>
      <t>花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宋体"/>
        <charset val="134"/>
      </rPr>
      <t>荚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宋体"/>
        <charset val="134"/>
      </rPr>
      <t>期</t>
    </r>
  </si>
  <si>
    <r>
      <rPr>
        <sz val="10"/>
        <color theme="1"/>
        <rFont val="宋体"/>
        <charset val="134"/>
      </rPr>
      <t>病率</t>
    </r>
    <r>
      <rPr>
        <sz val="10"/>
        <color theme="1"/>
        <rFont val="Times New Roman"/>
        <charset val="134"/>
      </rPr>
      <t>%</t>
    </r>
  </si>
  <si>
    <r>
      <rPr>
        <sz val="10"/>
        <color theme="1"/>
        <rFont val="宋体"/>
        <charset val="134"/>
      </rPr>
      <t>病指</t>
    </r>
  </si>
  <si>
    <r>
      <rPr>
        <sz val="10"/>
        <color theme="1"/>
        <rFont val="Times New Roman"/>
        <charset val="134"/>
      </rPr>
      <t>2019</t>
    </r>
    <r>
      <rPr>
        <sz val="10"/>
        <color theme="1"/>
        <rFont val="宋体"/>
        <charset val="134"/>
      </rPr>
      <t>年区</t>
    </r>
  </si>
  <si>
    <r>
      <rPr>
        <sz val="10"/>
        <color rgb="FF000000"/>
        <rFont val="宋体"/>
        <charset val="134"/>
      </rPr>
      <t>南农W</t>
    </r>
    <r>
      <rPr>
        <sz val="10"/>
        <color rgb="FF000000"/>
        <rFont val="宋体"/>
        <charset val="134"/>
      </rPr>
      <t>182</t>
    </r>
  </si>
  <si>
    <t>落叶</t>
  </si>
  <si>
    <t>弯</t>
  </si>
  <si>
    <t>南通中江</t>
  </si>
  <si>
    <t>泰州</t>
  </si>
  <si>
    <t>盐城</t>
  </si>
  <si>
    <t>P</t>
  </si>
  <si>
    <t>6/16-6/28</t>
  </si>
  <si>
    <t>8/2-8/5</t>
  </si>
  <si>
    <t>10/6-10/15</t>
  </si>
  <si>
    <r>
      <rPr>
        <sz val="10"/>
        <color theme="1"/>
        <rFont val="Times New Roman"/>
        <charset val="134"/>
      </rPr>
      <t>2021</t>
    </r>
    <r>
      <rPr>
        <sz val="10"/>
        <color theme="1"/>
        <rFont val="宋体"/>
        <charset val="134"/>
      </rPr>
      <t>年区</t>
    </r>
  </si>
  <si>
    <t>溧阳</t>
  </si>
  <si>
    <t>半落</t>
  </si>
  <si>
    <t>6/9-6/24</t>
  </si>
  <si>
    <t>6/14-6/28</t>
  </si>
  <si>
    <t>7/21-8/7</t>
  </si>
  <si>
    <t>9/27-10/11</t>
  </si>
  <si>
    <t>6/14-6/29</t>
  </si>
  <si>
    <t>7/26-8/7</t>
  </si>
  <si>
    <t>9/29-10/11</t>
  </si>
  <si>
    <r>
      <rPr>
        <sz val="10"/>
        <color theme="1"/>
        <rFont val="Times New Roman"/>
        <charset val="134"/>
      </rPr>
      <t>2020</t>
    </r>
    <r>
      <rPr>
        <sz val="10"/>
        <color theme="1"/>
        <rFont val="宋体"/>
        <charset val="134"/>
      </rPr>
      <t>年区</t>
    </r>
  </si>
  <si>
    <t>1 +</t>
  </si>
  <si>
    <t>轻裂</t>
  </si>
  <si>
    <t>6/19-7/8</t>
  </si>
  <si>
    <t>6/24-7/13</t>
  </si>
  <si>
    <t>9/30-10/8</t>
  </si>
  <si>
    <t>7/15-8/1</t>
  </si>
  <si>
    <t>9/18-10/5</t>
  </si>
  <si>
    <r>
      <rPr>
        <sz val="10"/>
        <color rgb="FF000000"/>
        <rFont val="宋体"/>
        <charset val="134"/>
      </rPr>
      <t>东海</t>
    </r>
    <r>
      <rPr>
        <sz val="10"/>
        <color rgb="FF000000"/>
        <rFont val="Times New Roman"/>
        <charset val="134"/>
      </rPr>
      <t>10-6</t>
    </r>
  </si>
  <si>
    <t>保丰</t>
  </si>
  <si>
    <t>瑞华</t>
  </si>
  <si>
    <t>6/20-6/25</t>
  </si>
  <si>
    <t>6/25-7/2</t>
  </si>
  <si>
    <t>7/28-8/6</t>
  </si>
  <si>
    <t>9/27-10/5</t>
  </si>
  <si>
    <t>赣榆</t>
  </si>
  <si>
    <t>6/9-7/5</t>
  </si>
  <si>
    <t>6/15-7/11</t>
  </si>
  <si>
    <t>9/30-10/20</t>
  </si>
  <si>
    <t>6/11-7/8</t>
  </si>
  <si>
    <t>6/16-7/13</t>
  </si>
  <si>
    <t>7/29-8/14</t>
  </si>
  <si>
    <t>10/5-10/20</t>
  </si>
  <si>
    <t>W</t>
  </si>
  <si>
    <t>7/29-8/5</t>
  </si>
  <si>
    <t>9/26-10/4</t>
  </si>
  <si>
    <t>7/28-8/12</t>
  </si>
  <si>
    <t>9/27-10/19</t>
  </si>
  <si>
    <t xml:space="preserve">棕 </t>
  </si>
  <si>
    <t xml:space="preserve">白 </t>
  </si>
  <si>
    <t xml:space="preserve">褐 </t>
  </si>
  <si>
    <t xml:space="preserve">黑 </t>
  </si>
  <si>
    <t>6/22-6/29</t>
  </si>
  <si>
    <t>6/23-7/3</t>
  </si>
  <si>
    <t>7/29-8/8</t>
  </si>
  <si>
    <t>10/1-10/9</t>
  </si>
  <si>
    <t>7/27-8/4</t>
  </si>
  <si>
    <t>9/26-10/7</t>
  </si>
  <si>
    <t>黄褐</t>
  </si>
  <si>
    <t>7/24-8/12</t>
  </si>
  <si>
    <t>9/27-10/20</t>
  </si>
  <si>
    <t xml:space="preserve">灰 </t>
  </si>
  <si>
    <t xml:space="preserve">黄 </t>
  </si>
  <si>
    <t>10/2-10/7</t>
  </si>
  <si>
    <t>9/26-10/5</t>
  </si>
  <si>
    <t>中裂</t>
  </si>
  <si>
    <t>9/27-10/16</t>
  </si>
  <si>
    <t>批针</t>
  </si>
  <si>
    <t>弱</t>
  </si>
  <si>
    <t>7/28-8/9</t>
  </si>
  <si>
    <t>差</t>
  </si>
  <si>
    <t>9/30-10/22</t>
  </si>
  <si>
    <t>7/29-8/10</t>
  </si>
  <si>
    <t>10/2-10/9</t>
  </si>
  <si>
    <r>
      <rPr>
        <sz val="10"/>
        <rFont val="Times New Roman"/>
        <charset val="134"/>
      </rPr>
      <t>2019</t>
    </r>
    <r>
      <rPr>
        <sz val="10"/>
        <rFont val="宋体"/>
        <charset val="134"/>
      </rPr>
      <t>年区</t>
    </r>
  </si>
  <si>
    <t>较畅</t>
  </si>
  <si>
    <t>有光</t>
  </si>
  <si>
    <t>6/19~7/2</t>
  </si>
  <si>
    <t>6/24~7/8</t>
  </si>
  <si>
    <t>7/27~8/13</t>
  </si>
  <si>
    <t>9/28~10/17</t>
  </si>
  <si>
    <r>
      <rPr>
        <sz val="10"/>
        <rFont val="Times New Roman"/>
        <charset val="134"/>
      </rPr>
      <t>2020</t>
    </r>
    <r>
      <rPr>
        <sz val="10"/>
        <rFont val="宋体"/>
        <charset val="134"/>
      </rPr>
      <t>年区</t>
    </r>
  </si>
  <si>
    <t>6/15-6/30</t>
  </si>
  <si>
    <t>6/14~6/29</t>
  </si>
  <si>
    <t>6/19~7/3</t>
  </si>
  <si>
    <t>7/25~8/7</t>
  </si>
  <si>
    <t>9/25~10/16</t>
  </si>
  <si>
    <t>嘉豆6号</t>
  </si>
  <si>
    <t>白花</t>
  </si>
  <si>
    <t>灰色</t>
  </si>
  <si>
    <t>7/25~8/12</t>
  </si>
  <si>
    <t>9/23~10/10</t>
  </si>
  <si>
    <t>7/23-8/6</t>
  </si>
  <si>
    <t>9/27-10/7</t>
  </si>
  <si>
    <t>7/23~8/6</t>
  </si>
  <si>
    <t>9/23~10/12</t>
  </si>
  <si>
    <t>南农1803</t>
  </si>
  <si>
    <t>倾斜</t>
  </si>
  <si>
    <t>园</t>
  </si>
  <si>
    <t>7/26~8/13</t>
  </si>
  <si>
    <t>9/25~10/15</t>
  </si>
  <si>
    <t>蓝</t>
  </si>
  <si>
    <t>9/26~10/13</t>
  </si>
  <si>
    <r>
      <rPr>
        <sz val="10"/>
        <rFont val="Times New Roman"/>
        <charset val="134"/>
      </rPr>
      <t>2021</t>
    </r>
    <r>
      <rPr>
        <sz val="10"/>
        <rFont val="宋体"/>
        <charset val="134"/>
      </rPr>
      <t>年</t>
    </r>
  </si>
  <si>
    <r>
      <rPr>
        <b/>
        <sz val="10"/>
        <rFont val="宋体"/>
        <charset val="134"/>
      </rPr>
      <t>徐豆</t>
    </r>
    <r>
      <rPr>
        <b/>
        <sz val="10"/>
        <rFont val="Times New Roman"/>
        <charset val="0"/>
      </rPr>
      <t>13</t>
    </r>
    <r>
      <rPr>
        <b/>
        <sz val="10"/>
        <rFont val="宋体"/>
        <charset val="134"/>
      </rPr>
      <t>号</t>
    </r>
  </si>
  <si>
    <t>南京</t>
  </si>
  <si>
    <t>6/17-6/24</t>
  </si>
  <si>
    <t>6/23-6/29</t>
  </si>
  <si>
    <t>7/20-8/5</t>
  </si>
  <si>
    <r>
      <rPr>
        <b/>
        <sz val="10"/>
        <rFont val="宋体"/>
        <charset val="134"/>
      </rPr>
      <t>苏豆</t>
    </r>
    <r>
      <rPr>
        <b/>
        <sz val="10"/>
        <rFont val="Times New Roman"/>
        <charset val="0"/>
      </rPr>
      <t>13</t>
    </r>
    <r>
      <rPr>
        <b/>
        <sz val="10"/>
        <rFont val="宋体"/>
        <charset val="134"/>
      </rPr>
      <t>（</t>
    </r>
    <r>
      <rPr>
        <b/>
        <sz val="10"/>
        <rFont val="Times New Roman"/>
        <charset val="0"/>
      </rPr>
      <t>CK</t>
    </r>
    <r>
      <rPr>
        <b/>
        <sz val="10"/>
        <rFont val="宋体"/>
        <charset val="134"/>
      </rPr>
      <t>）</t>
    </r>
  </si>
</sst>
</file>

<file path=xl/styles.xml><?xml version="1.0" encoding="utf-8"?>
<styleSheet xmlns="http://schemas.openxmlformats.org/spreadsheetml/2006/main">
  <numFmts count="15">
    <numFmt numFmtId="43" formatCode="_ * #,##0.00_ ;_ * \-#,##0.00_ ;_ * &quot;-&quot;??_ ;_ @_ "/>
    <numFmt numFmtId="41" formatCode="_ * #,##0_ ;_ * \-#,##0_ ;_ * &quot;-&quot;_ ;_ @_ "/>
    <numFmt numFmtId="176" formatCode="m/d;@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7" formatCode="0.0;_ "/>
    <numFmt numFmtId="178" formatCode="0.0_ "/>
    <numFmt numFmtId="179" formatCode="m/d"/>
    <numFmt numFmtId="180" formatCode="0.0_);[Red]\(0.0\)"/>
    <numFmt numFmtId="181" formatCode="m&quot;月&quot;d&quot;日&quot;;@"/>
    <numFmt numFmtId="182" formatCode="0.00_);[Red]\(0.00\)"/>
    <numFmt numFmtId="183" formatCode="0.00_ "/>
    <numFmt numFmtId="184" formatCode="0_);[Red]\(0\)"/>
    <numFmt numFmtId="185" formatCode="0.0"/>
    <numFmt numFmtId="186" formatCode="0_ "/>
  </numFmts>
  <fonts count="123">
    <font>
      <sz val="11"/>
      <color theme="1"/>
      <name val="宋体"/>
      <charset val="134"/>
      <scheme val="minor"/>
    </font>
    <font>
      <sz val="10"/>
      <color theme="1"/>
      <name val="Times New Roman"/>
      <charset val="134"/>
    </font>
    <font>
      <b/>
      <sz val="10"/>
      <color theme="1"/>
      <name val="Times New Roman"/>
      <charset val="134"/>
    </font>
    <font>
      <sz val="10"/>
      <name val="Times New Roman"/>
      <charset val="134"/>
    </font>
    <font>
      <b/>
      <sz val="10"/>
      <name val="Times New Roman"/>
      <charset val="134"/>
    </font>
    <font>
      <b/>
      <sz val="16"/>
      <color theme="1"/>
      <name val="Times New Roman"/>
      <charset val="134"/>
    </font>
    <font>
      <sz val="10"/>
      <color rgb="FF000000"/>
      <name val="宋体"/>
      <charset val="134"/>
    </font>
    <font>
      <sz val="9"/>
      <color theme="1"/>
      <name val="宋体"/>
      <charset val="134"/>
    </font>
    <font>
      <sz val="10"/>
      <color rgb="FF000000"/>
      <name val="Times New Roman"/>
      <charset val="134"/>
    </font>
    <font>
      <b/>
      <sz val="10"/>
      <color rgb="FF000000"/>
      <name val="Times New Roman"/>
      <charset val="134"/>
    </font>
    <font>
      <b/>
      <sz val="9"/>
      <color theme="1"/>
      <name val="宋体"/>
      <charset val="134"/>
    </font>
    <font>
      <sz val="9"/>
      <color rgb="FF000000"/>
      <name val="宋体"/>
      <charset val="134"/>
    </font>
    <font>
      <b/>
      <sz val="9"/>
      <color rgb="FF00000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b/>
      <sz val="10"/>
      <name val="宋体"/>
      <charset val="134"/>
    </font>
    <font>
      <b/>
      <sz val="10"/>
      <name val="宋体"/>
      <charset val="134"/>
      <scheme val="minor"/>
    </font>
    <font>
      <b/>
      <sz val="10"/>
      <name val="Times New Roman"/>
      <charset val="0"/>
    </font>
    <font>
      <b/>
      <sz val="10"/>
      <color rgb="FF000000"/>
      <name val="Times New Roman"/>
      <charset val="0"/>
    </font>
    <font>
      <b/>
      <sz val="10"/>
      <color rgb="FF000000"/>
      <name val="宋体"/>
      <charset val="134"/>
    </font>
    <font>
      <sz val="10"/>
      <name val="Times New Roman"/>
      <charset val="0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Times New Roman"/>
      <charset val="0"/>
    </font>
    <font>
      <b/>
      <sz val="10"/>
      <color theme="1"/>
      <name val="Times New Roman"/>
      <charset val="0"/>
    </font>
    <font>
      <sz val="12"/>
      <name val="宋体"/>
      <charset val="134"/>
    </font>
    <font>
      <b/>
      <sz val="12"/>
      <color theme="1"/>
      <name val="宋体"/>
      <charset val="134"/>
    </font>
    <font>
      <b/>
      <sz val="12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rgb="FF000000"/>
      <name val="宋体"/>
      <charset val="134"/>
    </font>
    <font>
      <sz val="10.5"/>
      <color rgb="FF000000"/>
      <name val="宋体"/>
      <charset val="134"/>
    </font>
    <font>
      <sz val="10.5"/>
      <color rgb="FF000000"/>
      <name val="Times New Roman"/>
      <charset val="134"/>
    </font>
    <font>
      <b/>
      <sz val="10.5"/>
      <color rgb="FF000000"/>
      <name val="宋体"/>
      <charset val="134"/>
    </font>
    <font>
      <b/>
      <sz val="10.5"/>
      <color rgb="FF000000"/>
      <name val="Times New Roman"/>
      <charset val="134"/>
    </font>
    <font>
      <b/>
      <sz val="11"/>
      <color rgb="FF000000"/>
      <name val="Times New Roman"/>
      <charset val="134"/>
    </font>
    <font>
      <sz val="11"/>
      <color rgb="FF000000"/>
      <name val="Times New Roman"/>
      <charset val="134"/>
    </font>
    <font>
      <b/>
      <sz val="11"/>
      <color rgb="FF000000"/>
      <name val="宋体"/>
      <charset val="134"/>
    </font>
    <font>
      <sz val="10"/>
      <color theme="1"/>
      <name val="宋体"/>
      <charset val="134"/>
      <scheme val="major"/>
    </font>
    <font>
      <sz val="9"/>
      <color rgb="FF000000"/>
      <name val="Times New Roman"/>
      <charset val="134"/>
    </font>
    <font>
      <b/>
      <sz val="9"/>
      <color rgb="FF000000"/>
      <name val="Times New Roman"/>
      <charset val="134"/>
    </font>
    <font>
      <sz val="9"/>
      <color theme="1"/>
      <name val="Times New Roman"/>
      <charset val="134"/>
    </font>
    <font>
      <b/>
      <sz val="10"/>
      <color theme="1"/>
      <name val="宋体"/>
      <charset val="134"/>
    </font>
    <font>
      <sz val="9"/>
      <color rgb="FF000000"/>
      <name val="等线"/>
      <charset val="134"/>
    </font>
    <font>
      <b/>
      <sz val="12"/>
      <name val="宋体"/>
      <charset val="134"/>
    </font>
    <font>
      <sz val="12"/>
      <name val="Times New Roman"/>
      <charset val="134"/>
    </font>
    <font>
      <b/>
      <sz val="12"/>
      <name val="Times New Roman"/>
      <charset val="0"/>
    </font>
    <font>
      <b/>
      <sz val="12"/>
      <name val="Times New Roman"/>
      <charset val="134"/>
    </font>
    <font>
      <sz val="12"/>
      <name val="Times New Roman"/>
      <charset val="0"/>
    </font>
    <font>
      <sz val="12"/>
      <color theme="1"/>
      <name val="宋体"/>
      <charset val="134"/>
    </font>
    <font>
      <sz val="12"/>
      <color theme="1"/>
      <name val="Times New Roman"/>
      <charset val="0"/>
    </font>
    <font>
      <sz val="16"/>
      <color theme="1"/>
      <name val="黑体"/>
      <charset val="134"/>
    </font>
    <font>
      <sz val="16"/>
      <name val="黑体"/>
      <charset val="134"/>
    </font>
    <font>
      <sz val="10"/>
      <name val="宋体"/>
      <charset val="0"/>
    </font>
    <font>
      <sz val="10"/>
      <color indexed="8"/>
      <name val="Times New Roman"/>
      <charset val="134"/>
    </font>
    <font>
      <sz val="12"/>
      <color theme="1"/>
      <name val="Times New Roman"/>
      <charset val="134"/>
    </font>
    <font>
      <sz val="10"/>
      <color rgb="FFFF0000"/>
      <name val="Times New Roman"/>
      <charset val="134"/>
    </font>
    <font>
      <b/>
      <sz val="10"/>
      <color indexed="8"/>
      <name val="Times New Roman"/>
      <charset val="134"/>
    </font>
    <font>
      <sz val="10"/>
      <color indexed="8"/>
      <name val="宋体"/>
      <charset val="134"/>
    </font>
    <font>
      <sz val="11"/>
      <color theme="1"/>
      <name val="Times New Roman"/>
      <charset val="134"/>
    </font>
    <font>
      <sz val="8"/>
      <color theme="1"/>
      <name val="宋体"/>
      <charset val="134"/>
    </font>
    <font>
      <sz val="8"/>
      <name val="宋体"/>
      <charset val="134"/>
    </font>
    <font>
      <b/>
      <sz val="8"/>
      <name val="宋体"/>
      <charset val="134"/>
    </font>
    <font>
      <sz val="8"/>
      <name val="宋体"/>
      <charset val="0"/>
    </font>
    <font>
      <sz val="10.5"/>
      <color theme="1"/>
      <name val="Times New Roman"/>
      <charset val="134"/>
    </font>
    <font>
      <sz val="10"/>
      <color theme="1"/>
      <name val="宋体"/>
      <charset val="0"/>
    </font>
    <font>
      <sz val="14"/>
      <name val="黑体"/>
      <charset val="134"/>
    </font>
    <font>
      <sz val="10"/>
      <color indexed="8"/>
      <name val="Times New Roman"/>
      <charset val="0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sz val="16"/>
      <name val="Times New Roman"/>
      <charset val="0"/>
    </font>
    <font>
      <sz val="10"/>
      <color rgb="FF000000"/>
      <name val="Times New Roman"/>
      <charset val="0"/>
    </font>
    <font>
      <b/>
      <sz val="8"/>
      <name val="宋体"/>
      <charset val="0"/>
    </font>
    <font>
      <sz val="9"/>
      <name val="宋体"/>
      <charset val="134"/>
    </font>
    <font>
      <sz val="10"/>
      <color rgb="FFFF0000"/>
      <name val="宋体"/>
      <charset val="134"/>
    </font>
    <font>
      <sz val="10"/>
      <color rgb="FFFF0000"/>
      <name val="Times New Roman"/>
      <charset val="0"/>
    </font>
    <font>
      <sz val="9"/>
      <name val="Times New Roman"/>
      <charset val="0"/>
    </font>
    <font>
      <sz val="9"/>
      <color rgb="FF000000"/>
      <name val="Times New Roman"/>
      <charset val="0"/>
    </font>
    <font>
      <b/>
      <sz val="10"/>
      <color rgb="FFFF0000"/>
      <name val="Times New Roman"/>
      <charset val="0"/>
    </font>
    <font>
      <b/>
      <sz val="9"/>
      <color rgb="FF000000"/>
      <name val="Times New Roman"/>
      <charset val="0"/>
    </font>
    <font>
      <b/>
      <sz val="9"/>
      <name val="Times New Roman"/>
      <charset val="0"/>
    </font>
    <font>
      <sz val="10.5"/>
      <color rgb="FFFF0000"/>
      <name val="Times New Roman"/>
      <charset val="134"/>
    </font>
    <font>
      <b/>
      <sz val="9"/>
      <name val="宋体"/>
      <charset val="134"/>
    </font>
    <font>
      <sz val="8"/>
      <color indexed="8"/>
      <name val="宋体"/>
      <charset val="134"/>
    </font>
    <font>
      <sz val="8"/>
      <color rgb="FF000000"/>
      <name val="宋体"/>
      <charset val="134"/>
    </font>
    <font>
      <sz val="8"/>
      <color rgb="FF000000"/>
      <name val="Times New Roman"/>
      <charset val="0"/>
    </font>
    <font>
      <b/>
      <sz val="8"/>
      <color rgb="FF000000"/>
      <name val="Times New Roman"/>
      <charset val="0"/>
    </font>
    <font>
      <b/>
      <sz val="8"/>
      <name val="Times New Roman"/>
      <charset val="0"/>
    </font>
    <font>
      <sz val="8"/>
      <name val="Times New Roman"/>
      <charset val="0"/>
    </font>
    <font>
      <b/>
      <sz val="8"/>
      <color rgb="FF000000"/>
      <name val="Times New Roman"/>
      <charset val="134"/>
    </font>
    <font>
      <sz val="11"/>
      <color rgb="FFFF0000"/>
      <name val="Times New Roman"/>
      <charset val="134"/>
    </font>
    <font>
      <sz val="8"/>
      <color rgb="FF000000"/>
      <name val="Times New Roman"/>
      <charset val="134"/>
    </font>
    <font>
      <sz val="8"/>
      <color rgb="FF0D0D0D"/>
      <name val="Times New Roman"/>
      <charset val="0"/>
    </font>
    <font>
      <b/>
      <sz val="8"/>
      <color rgb="FF0D0D0D"/>
      <name val="Times New Roman"/>
      <charset val="0"/>
    </font>
    <font>
      <b/>
      <sz val="16"/>
      <name val="华文中宋"/>
      <charset val="134"/>
    </font>
    <font>
      <b/>
      <sz val="10.5"/>
      <name val="Times New Roman"/>
      <charset val="134"/>
    </font>
    <font>
      <sz val="10.5"/>
      <color theme="1"/>
      <name val="仿宋"/>
      <charset val="134"/>
    </font>
    <font>
      <sz val="10"/>
      <color rgb="FF000000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6"/>
      <color theme="1"/>
      <name val="宋体"/>
      <charset val="134"/>
    </font>
    <font>
      <b/>
      <sz val="10.5"/>
      <color theme="1"/>
      <name val="Times New Roman"/>
      <charset val="134"/>
    </font>
    <font>
      <sz val="10"/>
      <color theme="1"/>
      <name val="Calibri"/>
      <charset val="0"/>
    </font>
    <font>
      <sz val="16"/>
      <name val="宋体"/>
      <charset val="134"/>
    </font>
    <font>
      <sz val="16"/>
      <name val="宋体"/>
      <charset val="0"/>
    </font>
    <font>
      <sz val="10"/>
      <color indexed="8"/>
      <name val="等线"/>
      <charset val="134"/>
    </font>
    <font>
      <sz val="10"/>
      <color theme="1"/>
      <name val="方正仿宋_GBK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7" tint="0.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44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7" fillId="15" borderId="0" applyNumberFormat="0" applyBorder="0" applyAlignment="0" applyProtection="0">
      <alignment vertical="center"/>
    </xf>
    <xf numFmtId="0" fontId="105" fillId="16" borderId="3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7" fillId="19" borderId="0" applyNumberFormat="0" applyBorder="0" applyAlignment="0" applyProtection="0">
      <alignment vertical="center"/>
    </xf>
    <xf numFmtId="0" fontId="9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8" fillId="24" borderId="0" applyNumberFormat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0" fillId="27" borderId="42" applyNumberFormat="0" applyFont="0" applyAlignment="0" applyProtection="0">
      <alignment vertical="center"/>
    </xf>
    <xf numFmtId="0" fontId="98" fillId="14" borderId="0" applyNumberFormat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12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15" fillId="0" borderId="0" applyNumberFormat="0" applyFill="0" applyBorder="0" applyAlignment="0" applyProtection="0">
      <alignment vertical="center"/>
    </xf>
    <xf numFmtId="0" fontId="109" fillId="0" borderId="41" applyNumberFormat="0" applyFill="0" applyAlignment="0" applyProtection="0">
      <alignment vertical="center"/>
    </xf>
    <xf numFmtId="0" fontId="111" fillId="0" borderId="41" applyNumberFormat="0" applyFill="0" applyAlignment="0" applyProtection="0">
      <alignment vertical="center"/>
    </xf>
    <xf numFmtId="0" fontId="98" fillId="8" borderId="0" applyNumberFormat="0" applyBorder="0" applyAlignment="0" applyProtection="0">
      <alignment vertical="center"/>
    </xf>
    <xf numFmtId="0" fontId="104" fillId="0" borderId="39" applyNumberFormat="0" applyFill="0" applyAlignment="0" applyProtection="0">
      <alignment vertical="center"/>
    </xf>
    <xf numFmtId="0" fontId="98" fillId="11" borderId="0" applyNumberFormat="0" applyBorder="0" applyAlignment="0" applyProtection="0">
      <alignment vertical="center"/>
    </xf>
    <xf numFmtId="0" fontId="100" fillId="10" borderId="36" applyNumberFormat="0" applyAlignment="0" applyProtection="0">
      <alignment vertical="center"/>
    </xf>
    <xf numFmtId="0" fontId="103" fillId="10" borderId="38" applyNumberFormat="0" applyAlignment="0" applyProtection="0">
      <alignment vertical="center"/>
    </xf>
    <xf numFmtId="0" fontId="114" fillId="28" borderId="43" applyNumberFormat="0" applyAlignment="0" applyProtection="0">
      <alignment vertical="center"/>
    </xf>
    <xf numFmtId="0" fontId="97" fillId="30" borderId="0" applyNumberFormat="0" applyBorder="0" applyAlignment="0" applyProtection="0">
      <alignment vertical="center"/>
    </xf>
    <xf numFmtId="0" fontId="98" fillId="32" borderId="0" applyNumberFormat="0" applyBorder="0" applyAlignment="0" applyProtection="0">
      <alignment vertical="center"/>
    </xf>
    <xf numFmtId="0" fontId="106" fillId="0" borderId="40" applyNumberFormat="0" applyFill="0" applyAlignment="0" applyProtection="0">
      <alignment vertical="center"/>
    </xf>
    <xf numFmtId="0" fontId="102" fillId="0" borderId="37" applyNumberFormat="0" applyFill="0" applyAlignment="0" applyProtection="0">
      <alignment vertical="center"/>
    </xf>
    <xf numFmtId="0" fontId="110" fillId="26" borderId="0" applyNumberFormat="0" applyBorder="0" applyAlignment="0" applyProtection="0">
      <alignment vertical="center"/>
    </xf>
    <xf numFmtId="0" fontId="108" fillId="23" borderId="0" applyNumberFormat="0" applyBorder="0" applyAlignment="0" applyProtection="0">
      <alignment vertical="center"/>
    </xf>
    <xf numFmtId="0" fontId="97" fillId="18" borderId="0" applyNumberFormat="0" applyBorder="0" applyAlignment="0" applyProtection="0">
      <alignment vertical="center"/>
    </xf>
    <xf numFmtId="0" fontId="98" fillId="13" borderId="0" applyNumberFormat="0" applyBorder="0" applyAlignment="0" applyProtection="0">
      <alignment vertical="center"/>
    </xf>
    <xf numFmtId="0" fontId="97" fillId="33" borderId="0" applyNumberFormat="0" applyBorder="0" applyAlignment="0" applyProtection="0">
      <alignment vertical="center"/>
    </xf>
    <xf numFmtId="0" fontId="97" fillId="7" borderId="0" applyNumberFormat="0" applyBorder="0" applyAlignment="0" applyProtection="0">
      <alignment vertical="center"/>
    </xf>
    <xf numFmtId="0" fontId="97" fillId="21" borderId="0" applyNumberFormat="0" applyBorder="0" applyAlignment="0" applyProtection="0">
      <alignment vertical="center"/>
    </xf>
    <xf numFmtId="0" fontId="97" fillId="17" borderId="0" applyNumberFormat="0" applyBorder="0" applyAlignment="0" applyProtection="0">
      <alignment vertical="center"/>
    </xf>
    <xf numFmtId="0" fontId="98" fillId="34" borderId="0" applyNumberFormat="0" applyBorder="0" applyAlignment="0" applyProtection="0">
      <alignment vertical="center"/>
    </xf>
    <xf numFmtId="0" fontId="98" fillId="12" borderId="0" applyNumberFormat="0" applyBorder="0" applyAlignment="0" applyProtection="0">
      <alignment vertical="center"/>
    </xf>
    <xf numFmtId="0" fontId="97" fillId="22" borderId="0" applyNumberFormat="0" applyBorder="0" applyAlignment="0" applyProtection="0">
      <alignment vertical="center"/>
    </xf>
    <xf numFmtId="0" fontId="97" fillId="20" borderId="0" applyNumberFormat="0" applyBorder="0" applyAlignment="0" applyProtection="0">
      <alignment vertical="center"/>
    </xf>
    <xf numFmtId="0" fontId="98" fillId="31" borderId="0" applyNumberFormat="0" applyBorder="0" applyAlignment="0" applyProtection="0">
      <alignment vertical="center"/>
    </xf>
    <xf numFmtId="0" fontId="97" fillId="6" borderId="0" applyNumberFormat="0" applyBorder="0" applyAlignment="0" applyProtection="0">
      <alignment vertical="center"/>
    </xf>
    <xf numFmtId="0" fontId="98" fillId="29" borderId="0" applyNumberFormat="0" applyBorder="0" applyAlignment="0" applyProtection="0">
      <alignment vertical="center"/>
    </xf>
    <xf numFmtId="0" fontId="98" fillId="35" borderId="0" applyNumberFormat="0" applyBorder="0" applyAlignment="0" applyProtection="0">
      <alignment vertical="center"/>
    </xf>
    <xf numFmtId="0" fontId="97" fillId="36" borderId="0" applyNumberFormat="0" applyBorder="0" applyAlignment="0" applyProtection="0">
      <alignment vertical="center"/>
    </xf>
    <xf numFmtId="0" fontId="98" fillId="25" borderId="0" applyNumberFormat="0" applyBorder="0" applyAlignment="0" applyProtection="0">
      <alignment vertical="center"/>
    </xf>
  </cellStyleXfs>
  <cellXfs count="90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78" fontId="7" fillId="0" borderId="8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78" fontId="7" fillId="0" borderId="5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78" fontId="10" fillId="0" borderId="11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78" fontId="11" fillId="0" borderId="12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178" fontId="11" fillId="0" borderId="5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178" fontId="11" fillId="0" borderId="6" xfId="0" applyNumberFormat="1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178" fontId="12" fillId="0" borderId="6" xfId="0" applyNumberFormat="1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178" fontId="7" fillId="0" borderId="8" xfId="0" applyNumberFormat="1" applyFont="1" applyFill="1" applyBorder="1" applyAlignment="1">
      <alignment horizontal="center" vertical="center"/>
    </xf>
    <xf numFmtId="178" fontId="7" fillId="0" borderId="5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178" fontId="10" fillId="0" borderId="6" xfId="0" applyNumberFormat="1" applyFont="1" applyBorder="1" applyAlignment="1">
      <alignment horizontal="center" vertical="center" wrapText="1"/>
    </xf>
    <xf numFmtId="178" fontId="10" fillId="0" borderId="6" xfId="0" applyNumberFormat="1" applyFont="1" applyFill="1" applyBorder="1" applyAlignment="1">
      <alignment horizontal="center" vertical="center"/>
    </xf>
    <xf numFmtId="178" fontId="7" fillId="0" borderId="7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178" fontId="10" fillId="0" borderId="5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178" fontId="12" fillId="0" borderId="5" xfId="0" applyNumberFormat="1" applyFont="1" applyBorder="1" applyAlignment="1">
      <alignment horizontal="center" vertical="center" wrapText="1"/>
    </xf>
    <xf numFmtId="178" fontId="10" fillId="0" borderId="5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78" fontId="7" fillId="0" borderId="14" xfId="0" applyNumberFormat="1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178" fontId="10" fillId="0" borderId="16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78" fontId="7" fillId="0" borderId="12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176" fontId="1" fillId="0" borderId="5" xfId="0" applyNumberFormat="1" applyFont="1" applyFill="1" applyBorder="1" applyAlignment="1">
      <alignment horizontal="center" vertical="center" wrapText="1"/>
    </xf>
    <xf numFmtId="176" fontId="1" fillId="0" borderId="6" xfId="0" applyNumberFormat="1" applyFont="1" applyFill="1" applyBorder="1" applyAlignment="1">
      <alignment horizontal="center" vertical="center" wrapText="1"/>
    </xf>
    <xf numFmtId="58" fontId="7" fillId="0" borderId="8" xfId="0" applyNumberFormat="1" applyFont="1" applyBorder="1" applyAlignment="1">
      <alignment horizontal="center" vertical="center" wrapText="1"/>
    </xf>
    <xf numFmtId="58" fontId="7" fillId="0" borderId="5" xfId="0" applyNumberFormat="1" applyFont="1" applyBorder="1" applyAlignment="1">
      <alignment horizontal="center" vertical="center" wrapText="1"/>
    </xf>
    <xf numFmtId="58" fontId="7" fillId="0" borderId="12" xfId="0" applyNumberFormat="1" applyFont="1" applyBorder="1" applyAlignment="1">
      <alignment horizontal="center" vertical="center" wrapText="1"/>
    </xf>
    <xf numFmtId="58" fontId="7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58" fontId="7" fillId="0" borderId="14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178" fontId="7" fillId="0" borderId="6" xfId="0" applyNumberFormat="1" applyFont="1" applyBorder="1" applyAlignment="1">
      <alignment horizontal="center" vertical="center" wrapText="1"/>
    </xf>
    <xf numFmtId="180" fontId="7" fillId="0" borderId="14" xfId="0" applyNumberFormat="1" applyFont="1" applyBorder="1" applyAlignment="1">
      <alignment horizontal="center" vertical="center" wrapText="1"/>
    </xf>
    <xf numFmtId="180" fontId="7" fillId="0" borderId="5" xfId="0" applyNumberFormat="1" applyFont="1" applyBorder="1" applyAlignment="1">
      <alignment horizontal="center" vertical="center" wrapText="1"/>
    </xf>
    <xf numFmtId="180" fontId="10" fillId="0" borderId="16" xfId="0" applyNumberFormat="1" applyFont="1" applyBorder="1" applyAlignment="1">
      <alignment horizontal="center" vertical="center" wrapText="1"/>
    </xf>
    <xf numFmtId="180" fontId="7" fillId="0" borderId="12" xfId="0" applyNumberFormat="1" applyFont="1" applyBorder="1" applyAlignment="1">
      <alignment horizontal="center" vertical="center" wrapText="1"/>
    </xf>
    <xf numFmtId="178" fontId="7" fillId="0" borderId="11" xfId="0" applyNumberFormat="1" applyFont="1" applyBorder="1" applyAlignment="1">
      <alignment horizontal="center" vertical="center" wrapText="1"/>
    </xf>
    <xf numFmtId="180" fontId="10" fillId="0" borderId="11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58" fontId="7" fillId="0" borderId="5" xfId="0" applyNumberFormat="1" applyFont="1" applyBorder="1" applyAlignment="1">
      <alignment horizontal="center" wrapText="1"/>
    </xf>
    <xf numFmtId="58" fontId="7" fillId="0" borderId="5" xfId="0" applyNumberFormat="1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 wrapText="1"/>
    </xf>
    <xf numFmtId="180" fontId="7" fillId="0" borderId="5" xfId="0" applyNumberFormat="1" applyFont="1" applyBorder="1" applyAlignment="1">
      <alignment horizontal="center" wrapText="1"/>
    </xf>
    <xf numFmtId="0" fontId="7" fillId="0" borderId="5" xfId="0" applyFont="1" applyBorder="1" applyAlignment="1">
      <alignment horizontal="justify" vertical="center" wrapText="1"/>
    </xf>
    <xf numFmtId="0" fontId="3" fillId="0" borderId="9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vertical="center"/>
    </xf>
    <xf numFmtId="2" fontId="3" fillId="0" borderId="5" xfId="0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vertical="center"/>
    </xf>
    <xf numFmtId="2" fontId="4" fillId="0" borderId="5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13" fillId="0" borderId="5" xfId="0" applyFont="1" applyFill="1" applyBorder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5" fillId="0" borderId="5" xfId="0" applyFont="1" applyFill="1" applyBorder="1">
      <alignment vertical="center"/>
    </xf>
    <xf numFmtId="182" fontId="4" fillId="0" borderId="5" xfId="0" applyNumberFormat="1" applyFont="1" applyFill="1" applyBorder="1" applyAlignment="1">
      <alignment horizontal="center" vertical="center"/>
    </xf>
    <xf numFmtId="2" fontId="13" fillId="0" borderId="5" xfId="0" applyNumberFormat="1" applyFont="1" applyFill="1" applyBorder="1" applyAlignment="1" applyProtection="1">
      <alignment horizontal="center" vertical="center"/>
      <protection locked="0"/>
    </xf>
    <xf numFmtId="183" fontId="3" fillId="0" borderId="5" xfId="0" applyNumberFormat="1" applyFont="1" applyFill="1" applyBorder="1" applyAlignment="1">
      <alignment horizontal="center" vertical="center" wrapText="1"/>
    </xf>
    <xf numFmtId="2" fontId="13" fillId="0" borderId="5" xfId="0" applyNumberFormat="1" applyFont="1" applyFill="1" applyBorder="1" applyAlignment="1" applyProtection="1">
      <alignment horizontal="center" vertical="center" wrapText="1"/>
      <protection locked="0"/>
    </xf>
    <xf numFmtId="183" fontId="3" fillId="0" borderId="5" xfId="0" applyNumberFormat="1" applyFont="1" applyFill="1" applyBorder="1">
      <alignment vertical="center"/>
    </xf>
    <xf numFmtId="0" fontId="4" fillId="0" borderId="5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2" fontId="15" fillId="0" borderId="5" xfId="0" applyNumberFormat="1" applyFont="1" applyFill="1" applyBorder="1" applyAlignment="1" applyProtection="1">
      <alignment horizontal="center" vertical="center" wrapText="1"/>
      <protection locked="0"/>
    </xf>
    <xf numFmtId="183" fontId="4" fillId="0" borderId="5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center" vertical="center"/>
    </xf>
    <xf numFmtId="183" fontId="3" fillId="0" borderId="5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horizontal="center" vertical="center" wrapText="1"/>
    </xf>
    <xf numFmtId="0" fontId="13" fillId="0" borderId="5" xfId="0" applyNumberFormat="1" applyFont="1" applyFill="1" applyBorder="1" applyAlignment="1">
      <alignment horizontal="center" vertical="center" wrapText="1"/>
    </xf>
    <xf numFmtId="176" fontId="3" fillId="0" borderId="5" xfId="0" applyNumberFormat="1" applyFont="1" applyFill="1" applyBorder="1" applyAlignment="1">
      <alignment horizontal="center" vertical="center"/>
    </xf>
    <xf numFmtId="0" fontId="13" fillId="0" borderId="5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181" fontId="15" fillId="0" borderId="5" xfId="0" applyNumberFormat="1" applyFont="1" applyFill="1" applyBorder="1" applyAlignment="1">
      <alignment horizontal="center" vertical="center"/>
    </xf>
    <xf numFmtId="58" fontId="3" fillId="0" borderId="5" xfId="0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/>
    </xf>
    <xf numFmtId="181" fontId="3" fillId="0" borderId="5" xfId="0" applyNumberFormat="1" applyFont="1" applyFill="1" applyBorder="1" applyAlignment="1">
      <alignment horizontal="center" vertical="center"/>
    </xf>
    <xf numFmtId="181" fontId="13" fillId="0" borderId="5" xfId="0" applyNumberFormat="1" applyFont="1" applyFill="1" applyBorder="1" applyAlignment="1">
      <alignment horizontal="center" vertical="center"/>
    </xf>
    <xf numFmtId="58" fontId="3" fillId="0" borderId="5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 wrapText="1"/>
    </xf>
    <xf numFmtId="184" fontId="4" fillId="0" borderId="5" xfId="0" applyNumberFormat="1" applyFont="1" applyFill="1" applyBorder="1" applyAlignment="1">
      <alignment horizontal="center" vertical="center"/>
    </xf>
    <xf numFmtId="58" fontId="4" fillId="0" borderId="5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58" fontId="13" fillId="0" borderId="5" xfId="0" applyNumberFormat="1" applyFont="1" applyFill="1" applyBorder="1" applyAlignment="1">
      <alignment horizontal="center" vertical="center" wrapText="1"/>
    </xf>
    <xf numFmtId="58" fontId="13" fillId="0" borderId="5" xfId="0" applyNumberFormat="1" applyFont="1" applyFill="1" applyBorder="1" applyAlignment="1">
      <alignment horizontal="center" vertical="center"/>
    </xf>
    <xf numFmtId="0" fontId="16" fillId="0" borderId="5" xfId="0" applyNumberFormat="1" applyFont="1" applyFill="1" applyBorder="1" applyAlignment="1">
      <alignment horizontal="center" vertical="center"/>
    </xf>
    <xf numFmtId="176" fontId="15" fillId="0" borderId="5" xfId="0" applyNumberFormat="1" applyFont="1" applyFill="1" applyBorder="1" applyAlignment="1">
      <alignment horizontal="center" vertical="center"/>
    </xf>
    <xf numFmtId="1" fontId="4" fillId="0" borderId="5" xfId="0" applyNumberFormat="1" applyFont="1" applyFill="1" applyBorder="1" applyAlignment="1">
      <alignment horizontal="center" vertical="center"/>
    </xf>
    <xf numFmtId="184" fontId="3" fillId="0" borderId="5" xfId="0" applyNumberFormat="1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184" fontId="13" fillId="0" borderId="5" xfId="0" applyNumberFormat="1" applyFont="1" applyFill="1" applyBorder="1" applyAlignment="1">
      <alignment horizontal="center" vertical="center"/>
    </xf>
    <xf numFmtId="1" fontId="15" fillId="0" borderId="5" xfId="0" applyNumberFormat="1" applyFont="1" applyFill="1" applyBorder="1" applyAlignment="1">
      <alignment horizontal="center" vertical="center"/>
    </xf>
    <xf numFmtId="9" fontId="7" fillId="0" borderId="5" xfId="0" applyNumberFormat="1" applyFont="1" applyBorder="1" applyAlignment="1">
      <alignment horizontal="center" vertical="center" wrapText="1"/>
    </xf>
    <xf numFmtId="58" fontId="10" fillId="0" borderId="11" xfId="0" applyNumberFormat="1" applyFont="1" applyBorder="1" applyAlignment="1">
      <alignment horizontal="center" vertical="center" wrapText="1"/>
    </xf>
    <xf numFmtId="178" fontId="3" fillId="0" borderId="5" xfId="0" applyNumberFormat="1" applyFont="1" applyFill="1" applyBorder="1" applyAlignment="1">
      <alignment horizontal="center" vertical="center" wrapText="1"/>
    </xf>
    <xf numFmtId="178" fontId="3" fillId="0" borderId="5" xfId="0" applyNumberFormat="1" applyFont="1" applyFill="1" applyBorder="1" applyAlignment="1">
      <alignment horizontal="center" vertical="center"/>
    </xf>
    <xf numFmtId="185" fontId="3" fillId="0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185" fontId="4" fillId="0" borderId="5" xfId="0" applyNumberFormat="1" applyFont="1" applyFill="1" applyBorder="1" applyAlignment="1">
      <alignment horizontal="center" vertical="center"/>
    </xf>
    <xf numFmtId="178" fontId="4" fillId="0" borderId="5" xfId="0" applyNumberFormat="1" applyFont="1" applyFill="1" applyBorder="1" applyAlignment="1">
      <alignment horizontal="center" vertical="center"/>
    </xf>
    <xf numFmtId="185" fontId="13" fillId="0" borderId="5" xfId="0" applyNumberFormat="1" applyFont="1" applyFill="1" applyBorder="1" applyAlignment="1">
      <alignment horizontal="center" vertical="center"/>
    </xf>
    <xf numFmtId="185" fontId="15" fillId="0" borderId="5" xfId="0" applyNumberFormat="1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top" wrapText="1"/>
    </xf>
    <xf numFmtId="0" fontId="17" fillId="0" borderId="12" xfId="0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176" fontId="8" fillId="0" borderId="5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176" fontId="18" fillId="0" borderId="5" xfId="0" applyNumberFormat="1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183" fontId="4" fillId="0" borderId="5" xfId="0" applyNumberFormat="1" applyFont="1" applyFill="1" applyBorder="1" applyAlignment="1">
      <alignment horizontal="center" vertical="center" wrapText="1"/>
    </xf>
    <xf numFmtId="186" fontId="3" fillId="0" borderId="5" xfId="0" applyNumberFormat="1" applyFont="1" applyFill="1" applyBorder="1" applyAlignment="1">
      <alignment horizontal="center" vertical="center" wrapText="1"/>
    </xf>
    <xf numFmtId="186" fontId="4" fillId="0" borderId="5" xfId="0" applyNumberFormat="1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178" fontId="8" fillId="0" borderId="5" xfId="0" applyNumberFormat="1" applyFont="1" applyFill="1" applyBorder="1" applyAlignment="1">
      <alignment horizontal="center" vertical="center" wrapText="1"/>
    </xf>
    <xf numFmtId="183" fontId="8" fillId="0" borderId="5" xfId="0" applyNumberFormat="1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3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34" fillId="0" borderId="5" xfId="0" applyFont="1" applyFill="1" applyBorder="1" applyAlignment="1">
      <alignment horizontal="center" vertical="center" wrapText="1"/>
    </xf>
    <xf numFmtId="0" fontId="35" fillId="0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36" fillId="0" borderId="5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176" fontId="37" fillId="0" borderId="5" xfId="0" applyNumberFormat="1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58" fontId="11" fillId="0" borderId="5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0" fontId="33" fillId="0" borderId="5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58" fontId="38" fillId="0" borderId="5" xfId="0" applyNumberFormat="1" applyFont="1" applyFill="1" applyBorder="1" applyAlignment="1">
      <alignment horizontal="center" vertical="center" wrapText="1"/>
    </xf>
    <xf numFmtId="0" fontId="38" fillId="0" borderId="5" xfId="0" applyFont="1" applyFill="1" applyBorder="1" applyAlignment="1">
      <alignment horizontal="center" vertical="center" wrapText="1"/>
    </xf>
    <xf numFmtId="0" fontId="33" fillId="3" borderId="5" xfId="0" applyFont="1" applyFill="1" applyBorder="1" applyAlignment="1">
      <alignment horizontal="center" vertical="center" wrapText="1"/>
    </xf>
    <xf numFmtId="0" fontId="39" fillId="3" borderId="5" xfId="0" applyFont="1" applyFill="1" applyBorder="1" applyAlignment="1">
      <alignment horizontal="center" vertical="center" wrapText="1"/>
    </xf>
    <xf numFmtId="0" fontId="39" fillId="0" borderId="5" xfId="0" applyFont="1" applyFill="1" applyBorder="1" applyAlignment="1">
      <alignment horizontal="center" vertical="center" wrapText="1"/>
    </xf>
    <xf numFmtId="58" fontId="8" fillId="0" borderId="5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9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40" fillId="0" borderId="5" xfId="0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41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center" vertical="center"/>
    </xf>
    <xf numFmtId="183" fontId="23" fillId="0" borderId="5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183" fontId="24" fillId="0" borderId="5" xfId="0" applyNumberFormat="1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/>
    </xf>
    <xf numFmtId="183" fontId="1" fillId="0" borderId="5" xfId="0" applyNumberFormat="1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41" fillId="0" borderId="5" xfId="0" applyFont="1" applyFill="1" applyBorder="1" applyAlignment="1">
      <alignment horizontal="center" vertical="center"/>
    </xf>
    <xf numFmtId="183" fontId="2" fillId="0" borderId="5" xfId="0" applyNumberFormat="1" applyFont="1" applyFill="1" applyBorder="1" applyAlignment="1">
      <alignment horizontal="center" vertical="center" wrapText="1"/>
    </xf>
    <xf numFmtId="0" fontId="42" fillId="0" borderId="5" xfId="0" applyFont="1" applyFill="1" applyBorder="1" applyAlignment="1">
      <alignment horizontal="center" vertical="center" wrapText="1"/>
    </xf>
    <xf numFmtId="58" fontId="1" fillId="0" borderId="5" xfId="0" applyNumberFormat="1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176" fontId="23" fillId="0" borderId="5" xfId="0" applyNumberFormat="1" applyFont="1" applyFill="1" applyBorder="1" applyAlignment="1">
      <alignment horizontal="center" vertical="center" wrapText="1"/>
    </xf>
    <xf numFmtId="176" fontId="24" fillId="0" borderId="5" xfId="0" applyNumberFormat="1" applyFont="1" applyFill="1" applyBorder="1" applyAlignment="1">
      <alignment horizontal="center" vertical="center" wrapText="1"/>
    </xf>
    <xf numFmtId="183" fontId="2" fillId="0" borderId="5" xfId="0" applyNumberFormat="1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/>
    </xf>
    <xf numFmtId="186" fontId="24" fillId="0" borderId="5" xfId="0" applyNumberFormat="1" applyFont="1" applyFill="1" applyBorder="1" applyAlignment="1">
      <alignment horizontal="center" vertical="center" wrapText="1"/>
    </xf>
    <xf numFmtId="1" fontId="41" fillId="0" borderId="5" xfId="0" applyNumberFormat="1" applyFont="1" applyFill="1" applyBorder="1" applyAlignment="1">
      <alignment horizontal="center" vertical="center" wrapText="1"/>
    </xf>
    <xf numFmtId="58" fontId="41" fillId="0" borderId="5" xfId="0" applyNumberFormat="1" applyFont="1" applyFill="1" applyBorder="1" applyAlignment="1">
      <alignment horizontal="center" vertical="center" wrapText="1"/>
    </xf>
    <xf numFmtId="185" fontId="23" fillId="0" borderId="5" xfId="0" applyNumberFormat="1" applyFont="1" applyFill="1" applyBorder="1" applyAlignment="1">
      <alignment horizontal="center" vertical="center" wrapText="1"/>
    </xf>
    <xf numFmtId="2" fontId="23" fillId="0" borderId="5" xfId="0" applyNumberFormat="1" applyFont="1" applyFill="1" applyBorder="1" applyAlignment="1">
      <alignment horizontal="center" vertical="center" wrapText="1"/>
    </xf>
    <xf numFmtId="178" fontId="24" fillId="0" borderId="5" xfId="0" applyNumberFormat="1" applyFont="1" applyFill="1" applyBorder="1" applyAlignment="1">
      <alignment horizontal="center" vertical="center" wrapText="1"/>
    </xf>
    <xf numFmtId="178" fontId="1" fillId="0" borderId="5" xfId="0" applyNumberFormat="1" applyFont="1" applyFill="1" applyBorder="1" applyAlignment="1">
      <alignment horizontal="center" vertical="center" wrapText="1"/>
    </xf>
    <xf numFmtId="178" fontId="2" fillId="0" borderId="5" xfId="0" applyNumberFormat="1" applyFont="1" applyFill="1" applyBorder="1" applyAlignment="1">
      <alignment horizontal="center" vertical="center" wrapText="1"/>
    </xf>
    <xf numFmtId="2" fontId="23" fillId="0" borderId="5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41" fillId="0" borderId="26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43" fillId="0" borderId="6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/>
    </xf>
    <xf numFmtId="183" fontId="44" fillId="0" borderId="5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3" fillId="0" borderId="5" xfId="0" applyFont="1" applyFill="1" applyBorder="1" applyAlignment="1">
      <alignment horizontal="center" vertical="center"/>
    </xf>
    <xf numFmtId="183" fontId="46" fillId="0" borderId="5" xfId="0" applyNumberFormat="1" applyFont="1" applyFill="1" applyBorder="1" applyAlignment="1">
      <alignment horizontal="center" vertical="center" wrapText="1"/>
    </xf>
    <xf numFmtId="183" fontId="46" fillId="0" borderId="5" xfId="0" applyNumberFormat="1" applyFont="1" applyFill="1" applyBorder="1" applyAlignment="1">
      <alignment horizontal="center" vertical="center"/>
    </xf>
    <xf numFmtId="0" fontId="44" fillId="0" borderId="5" xfId="0" applyFont="1" applyFill="1" applyBorder="1" applyAlignment="1">
      <alignment horizontal="center" vertical="center" wrapText="1"/>
    </xf>
    <xf numFmtId="176" fontId="44" fillId="0" borderId="5" xfId="0" applyNumberFormat="1" applyFont="1" applyFill="1" applyBorder="1" applyAlignment="1">
      <alignment horizontal="center" vertical="center" wrapText="1"/>
    </xf>
    <xf numFmtId="0" fontId="44" fillId="0" borderId="5" xfId="0" applyFont="1" applyFill="1" applyBorder="1" applyAlignment="1">
      <alignment horizontal="center" wrapText="1"/>
    </xf>
    <xf numFmtId="183" fontId="45" fillId="0" borderId="5" xfId="0" applyNumberFormat="1" applyFont="1" applyFill="1" applyBorder="1" applyAlignment="1">
      <alignment horizontal="center" vertical="center" wrapText="1"/>
    </xf>
    <xf numFmtId="0" fontId="45" fillId="0" borderId="5" xfId="0" applyFont="1" applyFill="1" applyBorder="1" applyAlignment="1">
      <alignment horizontal="center" vertical="center" wrapText="1"/>
    </xf>
    <xf numFmtId="176" fontId="45" fillId="0" borderId="5" xfId="0" applyNumberFormat="1" applyFont="1" applyFill="1" applyBorder="1" applyAlignment="1">
      <alignment horizontal="center" vertical="center" wrapText="1"/>
    </xf>
    <xf numFmtId="186" fontId="1" fillId="0" borderId="5" xfId="0" applyNumberFormat="1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46" fillId="0" borderId="5" xfId="0" applyFont="1" applyFill="1" applyBorder="1" applyAlignment="1">
      <alignment horizontal="center" vertical="center" wrapText="1"/>
    </xf>
    <xf numFmtId="0" fontId="43" fillId="0" borderId="5" xfId="0" applyFont="1" applyFill="1" applyBorder="1" applyAlignment="1">
      <alignment horizontal="center" vertical="center" wrapText="1"/>
    </xf>
    <xf numFmtId="176" fontId="1" fillId="0" borderId="5" xfId="0" applyNumberFormat="1" applyFont="1" applyFill="1" applyBorder="1" applyAlignment="1">
      <alignment horizontal="center" vertical="center"/>
    </xf>
    <xf numFmtId="176" fontId="28" fillId="0" borderId="5" xfId="0" applyNumberFormat="1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/>
    </xf>
    <xf numFmtId="0" fontId="44" fillId="0" borderId="17" xfId="0" applyFont="1" applyFill="1" applyBorder="1" applyAlignment="1">
      <alignment horizontal="center" vertical="center" wrapText="1"/>
    </xf>
    <xf numFmtId="0" fontId="44" fillId="0" borderId="29" xfId="0" applyFont="1" applyFill="1" applyBorder="1" applyAlignment="1">
      <alignment horizontal="center" vertical="center"/>
    </xf>
    <xf numFmtId="0" fontId="47" fillId="0" borderId="29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 wrapText="1"/>
    </xf>
    <xf numFmtId="0" fontId="44" fillId="0" borderId="29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6" fillId="0" borderId="30" xfId="0" applyFont="1" applyFill="1" applyBorder="1" applyAlignment="1">
      <alignment horizontal="center" vertical="center"/>
    </xf>
    <xf numFmtId="0" fontId="45" fillId="0" borderId="29" xfId="0" applyFont="1" applyFill="1" applyBorder="1" applyAlignment="1">
      <alignment horizontal="center" vertical="center"/>
    </xf>
    <xf numFmtId="0" fontId="44" fillId="0" borderId="30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center" vertical="center" wrapText="1"/>
    </xf>
    <xf numFmtId="178" fontId="44" fillId="0" borderId="5" xfId="0" applyNumberFormat="1" applyFont="1" applyFill="1" applyBorder="1" applyAlignment="1">
      <alignment horizontal="center" vertical="center" wrapText="1"/>
    </xf>
    <xf numFmtId="178" fontId="46" fillId="0" borderId="5" xfId="0" applyNumberFormat="1" applyFont="1" applyFill="1" applyBorder="1" applyAlignment="1">
      <alignment horizontal="center" vertical="center" wrapText="1"/>
    </xf>
    <xf numFmtId="183" fontId="1" fillId="0" borderId="5" xfId="0" applyNumberFormat="1" applyFont="1" applyFill="1" applyBorder="1" applyAlignment="1">
      <alignment horizontal="center" vertical="center"/>
    </xf>
    <xf numFmtId="183" fontId="25" fillId="0" borderId="5" xfId="0" applyNumberFormat="1" applyFont="1" applyFill="1" applyBorder="1" applyAlignment="1">
      <alignment horizontal="center" vertical="center" wrapText="1"/>
    </xf>
    <xf numFmtId="183" fontId="43" fillId="0" borderId="5" xfId="0" applyNumberFormat="1" applyFont="1" applyFill="1" applyBorder="1" applyAlignment="1">
      <alignment horizontal="center" vertical="center" wrapText="1"/>
    </xf>
    <xf numFmtId="58" fontId="28" fillId="0" borderId="5" xfId="0" applyNumberFormat="1" applyFont="1" applyFill="1" applyBorder="1" applyAlignment="1">
      <alignment horizontal="center" vertical="center" wrapText="1"/>
    </xf>
    <xf numFmtId="1" fontId="24" fillId="0" borderId="5" xfId="0" applyNumberFormat="1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3" fontId="1" fillId="0" borderId="5" xfId="0" applyNumberFormat="1" applyFont="1" applyBorder="1" applyAlignment="1">
      <alignment horizontal="center" vertical="center" wrapText="1"/>
    </xf>
    <xf numFmtId="183" fontId="2" fillId="0" borderId="5" xfId="0" applyNumberFormat="1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183" fontId="1" fillId="0" borderId="5" xfId="0" applyNumberFormat="1" applyFont="1" applyFill="1" applyBorder="1" applyAlignment="1">
      <alignment horizontal="center"/>
    </xf>
    <xf numFmtId="58" fontId="1" fillId="0" borderId="5" xfId="0" applyNumberFormat="1" applyFont="1" applyBorder="1" applyAlignment="1">
      <alignment horizontal="center" vertical="center" wrapText="1"/>
    </xf>
    <xf numFmtId="176" fontId="1" fillId="0" borderId="5" xfId="0" applyNumberFormat="1" applyFont="1" applyBorder="1" applyAlignment="1">
      <alignment horizontal="center" vertical="top" wrapText="1"/>
    </xf>
    <xf numFmtId="186" fontId="2" fillId="0" borderId="5" xfId="0" applyNumberFormat="1" applyFont="1" applyFill="1" applyBorder="1" applyAlignment="1">
      <alignment horizontal="center" vertical="center" wrapText="1"/>
    </xf>
    <xf numFmtId="58" fontId="1" fillId="0" borderId="5" xfId="0" applyNumberFormat="1" applyFont="1" applyFill="1" applyBorder="1" applyAlignment="1">
      <alignment horizontal="center"/>
    </xf>
    <xf numFmtId="58" fontId="1" fillId="0" borderId="5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5" xfId="0" applyNumberFormat="1" applyFont="1" applyFill="1" applyBorder="1" applyAlignment="1">
      <alignment horizontal="center"/>
    </xf>
    <xf numFmtId="9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 indent="1"/>
    </xf>
    <xf numFmtId="0" fontId="1" fillId="0" borderId="5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justify" vertical="top" wrapText="1"/>
    </xf>
    <xf numFmtId="0" fontId="1" fillId="0" borderId="5" xfId="0" applyFont="1" applyBorder="1">
      <alignment vertical="center"/>
    </xf>
    <xf numFmtId="0" fontId="1" fillId="0" borderId="5" xfId="0" applyFont="1" applyBorder="1" applyAlignment="1">
      <alignment horizontal="center" wrapText="1"/>
    </xf>
    <xf numFmtId="178" fontId="1" fillId="0" borderId="5" xfId="0" applyNumberFormat="1" applyFont="1" applyFill="1" applyBorder="1" applyAlignment="1">
      <alignment horizontal="center" wrapText="1"/>
    </xf>
    <xf numFmtId="178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5" xfId="0" applyFont="1" applyFill="1" applyBorder="1" applyAlignment="1"/>
    <xf numFmtId="0" fontId="2" fillId="0" borderId="5" xfId="0" applyFont="1" applyFill="1" applyBorder="1" applyAlignment="1">
      <alignment horizontal="center" wrapText="1"/>
    </xf>
    <xf numFmtId="183" fontId="1" fillId="0" borderId="5" xfId="0" applyNumberFormat="1" applyFont="1" applyFill="1" applyBorder="1" applyAlignment="1">
      <alignment horizontal="center" wrapText="1"/>
    </xf>
    <xf numFmtId="58" fontId="1" fillId="0" borderId="5" xfId="0" applyNumberFormat="1" applyFont="1" applyFill="1" applyBorder="1" applyAlignment="1">
      <alignment horizontal="center" wrapText="1"/>
    </xf>
    <xf numFmtId="184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right" vertical="center" wrapText="1"/>
    </xf>
    <xf numFmtId="185" fontId="1" fillId="0" borderId="5" xfId="0" applyNumberFormat="1" applyFont="1" applyFill="1" applyBorder="1" applyAlignment="1">
      <alignment horizontal="center"/>
    </xf>
    <xf numFmtId="185" fontId="2" fillId="0" borderId="5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top"/>
    </xf>
    <xf numFmtId="0" fontId="48" fillId="2" borderId="2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8" fillId="2" borderId="5" xfId="0" applyFont="1" applyFill="1" applyBorder="1" applyAlignment="1">
      <alignment horizontal="center" vertical="center"/>
    </xf>
    <xf numFmtId="0" fontId="48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86" fontId="25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183" fontId="47" fillId="2" borderId="0" xfId="0" applyNumberFormat="1" applyFont="1" applyFill="1" applyBorder="1" applyAlignment="1">
      <alignment horizontal="center" vertical="center"/>
    </xf>
    <xf numFmtId="178" fontId="47" fillId="2" borderId="0" xfId="0" applyNumberFormat="1" applyFont="1" applyFill="1" applyBorder="1" applyAlignment="1">
      <alignment horizontal="center" vertical="center"/>
    </xf>
    <xf numFmtId="0" fontId="47" fillId="2" borderId="0" xfId="0" applyFont="1" applyFill="1" applyBorder="1" applyAlignment="1">
      <alignment horizontal="center" vertical="center"/>
    </xf>
    <xf numFmtId="49" fontId="47" fillId="2" borderId="0" xfId="0" applyNumberFormat="1" applyFont="1" applyFill="1" applyBorder="1" applyAlignment="1">
      <alignment horizontal="center" vertical="center"/>
    </xf>
    <xf numFmtId="0" fontId="47" fillId="2" borderId="0" xfId="0" applyFont="1" applyFill="1" applyBorder="1" applyAlignment="1">
      <alignment vertical="center"/>
    </xf>
    <xf numFmtId="0" fontId="49" fillId="2" borderId="0" xfId="0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vertical="center"/>
    </xf>
    <xf numFmtId="0" fontId="44" fillId="2" borderId="0" xfId="0" applyFont="1" applyFill="1" applyBorder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50" fillId="2" borderId="2" xfId="0" applyFont="1" applyFill="1" applyBorder="1" applyAlignment="1">
      <alignment horizontal="center" vertical="center"/>
    </xf>
    <xf numFmtId="0" fontId="28" fillId="2" borderId="12" xfId="0" applyFont="1" applyFill="1" applyBorder="1" applyAlignment="1">
      <alignment horizontal="center" vertical="center" wrapText="1"/>
    </xf>
    <xf numFmtId="186" fontId="13" fillId="2" borderId="9" xfId="0" applyNumberFormat="1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 wrapText="1"/>
    </xf>
    <xf numFmtId="178" fontId="28" fillId="2" borderId="12" xfId="0" applyNumberFormat="1" applyFont="1" applyFill="1" applyBorder="1" applyAlignment="1">
      <alignment horizontal="center" vertical="center" wrapText="1"/>
    </xf>
    <xf numFmtId="183" fontId="28" fillId="2" borderId="12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0" fontId="28" fillId="2" borderId="11" xfId="0" applyFont="1" applyFill="1" applyBorder="1" applyAlignment="1">
      <alignment horizontal="center" vertical="center" wrapText="1"/>
    </xf>
    <xf numFmtId="186" fontId="13" fillId="2" borderId="10" xfId="0" applyNumberFormat="1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178" fontId="28" fillId="2" borderId="11" xfId="0" applyNumberFormat="1" applyFont="1" applyFill="1" applyBorder="1" applyAlignment="1">
      <alignment horizontal="center" vertical="center" wrapText="1"/>
    </xf>
    <xf numFmtId="49" fontId="28" fillId="2" borderId="11" xfId="0" applyNumberFormat="1" applyFont="1" applyFill="1" applyBorder="1" applyAlignment="1">
      <alignment horizontal="center" vertical="center" wrapText="1"/>
    </xf>
    <xf numFmtId="0" fontId="28" fillId="2" borderId="9" xfId="0" applyFont="1" applyFill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8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178" fontId="1" fillId="2" borderId="12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178" fontId="1" fillId="2" borderId="5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41" fillId="2" borderId="5" xfId="0" applyFont="1" applyFill="1" applyBorder="1" applyAlignment="1">
      <alignment horizontal="center" vertical="center" wrapText="1"/>
    </xf>
    <xf numFmtId="178" fontId="2" fillId="2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28" fillId="2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2" borderId="10" xfId="0" applyFont="1" applyFill="1" applyBorder="1" applyAlignment="1">
      <alignment horizontal="center" vertical="center" wrapText="1"/>
    </xf>
    <xf numFmtId="178" fontId="1" fillId="2" borderId="11" xfId="0" applyNumberFormat="1" applyFont="1" applyFill="1" applyBorder="1" applyAlignment="1">
      <alignment horizontal="center" vertical="center" wrapText="1"/>
    </xf>
    <xf numFmtId="49" fontId="1" fillId="2" borderId="11" xfId="0" applyNumberFormat="1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28" fillId="2" borderId="5" xfId="0" applyFont="1" applyFill="1" applyBorder="1" applyAlignment="1">
      <alignment horizontal="center" vertical="center" wrapText="1"/>
    </xf>
    <xf numFmtId="0" fontId="28" fillId="2" borderId="6" xfId="0" applyFont="1" applyFill="1" applyBorder="1" applyAlignment="1">
      <alignment horizontal="center" vertical="center" wrapText="1"/>
    </xf>
    <xf numFmtId="178" fontId="2" fillId="2" borderId="6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50" fillId="2" borderId="2" xfId="0" applyFont="1" applyFill="1" applyBorder="1" applyAlignment="1">
      <alignment horizontal="center" vertical="center" wrapText="1"/>
    </xf>
    <xf numFmtId="178" fontId="50" fillId="2" borderId="2" xfId="0" applyNumberFormat="1" applyFont="1" applyFill="1" applyBorder="1" applyAlignment="1">
      <alignment horizontal="center" vertical="center"/>
    </xf>
    <xf numFmtId="186" fontId="13" fillId="2" borderId="12" xfId="0" applyNumberFormat="1" applyFont="1" applyFill="1" applyBorder="1" applyAlignment="1">
      <alignment horizontal="center" vertical="center"/>
    </xf>
    <xf numFmtId="186" fontId="13" fillId="2" borderId="9" xfId="0" applyNumberFormat="1" applyFont="1" applyFill="1" applyBorder="1" applyAlignment="1">
      <alignment horizontal="center" vertical="center" wrapText="1"/>
    </xf>
    <xf numFmtId="178" fontId="13" fillId="2" borderId="31" xfId="0" applyNumberFormat="1" applyFont="1" applyFill="1" applyBorder="1" applyAlignment="1">
      <alignment horizontal="center" vertical="center" wrapText="1"/>
    </xf>
    <xf numFmtId="183" fontId="13" fillId="2" borderId="32" xfId="0" applyNumberFormat="1" applyFont="1" applyFill="1" applyBorder="1" applyAlignment="1">
      <alignment horizontal="center" vertical="center" wrapText="1"/>
    </xf>
    <xf numFmtId="49" fontId="3" fillId="2" borderId="28" xfId="0" applyNumberFormat="1" applyFont="1" applyFill="1" applyBorder="1" applyAlignment="1">
      <alignment horizontal="center" vertical="center" wrapText="1"/>
    </xf>
    <xf numFmtId="186" fontId="13" fillId="2" borderId="11" xfId="0" applyNumberFormat="1" applyFont="1" applyFill="1" applyBorder="1" applyAlignment="1">
      <alignment horizontal="center" vertical="center"/>
    </xf>
    <xf numFmtId="186" fontId="13" fillId="2" borderId="10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178" fontId="13" fillId="2" borderId="11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178" fontId="3" fillId="2" borderId="12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/>
    </xf>
    <xf numFmtId="178" fontId="4" fillId="2" borderId="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178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186" fontId="13" fillId="2" borderId="12" xfId="0" applyNumberFormat="1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/>
    </xf>
    <xf numFmtId="186" fontId="13" fillId="2" borderId="5" xfId="0" applyNumberFormat="1" applyFont="1" applyFill="1" applyBorder="1" applyAlignment="1">
      <alignment horizontal="center" vertical="center" wrapText="1"/>
    </xf>
    <xf numFmtId="178" fontId="3" fillId="2" borderId="5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186" fontId="15" fillId="2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178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/>
    </xf>
    <xf numFmtId="186" fontId="13" fillId="2" borderId="6" xfId="0" applyNumberFormat="1" applyFont="1" applyFill="1" applyBorder="1" applyAlignment="1">
      <alignment horizontal="center" vertical="center" wrapText="1"/>
    </xf>
    <xf numFmtId="178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178" fontId="1" fillId="0" borderId="5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49" fontId="47" fillId="2" borderId="11" xfId="0" applyNumberFormat="1" applyFont="1" applyFill="1" applyBorder="1" applyAlignment="1">
      <alignment horizontal="center" vertical="center"/>
    </xf>
    <xf numFmtId="0" fontId="51" fillId="2" borderId="2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183" fontId="13" fillId="2" borderId="12" xfId="0" applyNumberFormat="1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/>
    </xf>
    <xf numFmtId="183" fontId="13" fillId="2" borderId="11" xfId="0" applyNumberFormat="1" applyFont="1" applyFill="1" applyBorder="1" applyAlignment="1">
      <alignment horizontal="center" vertical="center" wrapText="1"/>
    </xf>
    <xf numFmtId="49" fontId="13" fillId="2" borderId="11" xfId="0" applyNumberFormat="1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83" fontId="20" fillId="0" borderId="12" xfId="0" applyNumberFormat="1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183" fontId="20" fillId="0" borderId="5" xfId="0" applyNumberFormat="1" applyFont="1" applyFill="1" applyBorder="1" applyAlignment="1">
      <alignment horizontal="center" vertical="center" wrapText="1"/>
    </xf>
    <xf numFmtId="49" fontId="20" fillId="0" borderId="5" xfId="0" applyNumberFormat="1" applyFont="1" applyFill="1" applyBorder="1" applyAlignment="1">
      <alignment horizontal="center" vertical="center" wrapText="1"/>
    </xf>
    <xf numFmtId="183" fontId="17" fillId="0" borderId="5" xfId="0" applyNumberFormat="1" applyFont="1" applyFill="1" applyBorder="1" applyAlignment="1">
      <alignment horizontal="center" vertical="center" wrapText="1"/>
    </xf>
    <xf numFmtId="49" fontId="17" fillId="0" borderId="5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183" fontId="3" fillId="0" borderId="11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52" fillId="0" borderId="5" xfId="0" applyFont="1" applyFill="1" applyBorder="1" applyAlignment="1">
      <alignment horizontal="center" vertical="center" wrapText="1"/>
    </xf>
    <xf numFmtId="178" fontId="20" fillId="0" borderId="5" xfId="0" applyNumberFormat="1" applyFont="1" applyFill="1" applyBorder="1" applyAlignment="1">
      <alignment horizontal="center" vertical="center" wrapText="1"/>
    </xf>
    <xf numFmtId="179" fontId="20" fillId="0" borderId="5" xfId="0" applyNumberFormat="1" applyFont="1" applyFill="1" applyBorder="1" applyAlignment="1">
      <alignment horizontal="center" vertical="center" wrapText="1"/>
    </xf>
    <xf numFmtId="178" fontId="17" fillId="0" borderId="5" xfId="0" applyNumberFormat="1" applyFont="1" applyFill="1" applyBorder="1" applyAlignment="1">
      <alignment horizontal="center" vertical="center" wrapText="1"/>
    </xf>
    <xf numFmtId="179" fontId="17" fillId="0" borderId="5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179" fontId="20" fillId="0" borderId="11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178" fontId="3" fillId="0" borderId="12" xfId="0" applyNumberFormat="1" applyFont="1" applyFill="1" applyBorder="1" applyAlignment="1">
      <alignment horizontal="center" vertical="center" wrapText="1"/>
    </xf>
    <xf numFmtId="178" fontId="20" fillId="0" borderId="12" xfId="0" applyNumberFormat="1" applyFont="1" applyFill="1" applyBorder="1" applyAlignment="1">
      <alignment horizontal="center" vertical="center" wrapText="1"/>
    </xf>
    <xf numFmtId="179" fontId="20" fillId="0" borderId="12" xfId="0" applyNumberFormat="1" applyFont="1" applyFill="1" applyBorder="1" applyAlignment="1">
      <alignment horizontal="center" vertical="center" wrapText="1"/>
    </xf>
    <xf numFmtId="178" fontId="4" fillId="0" borderId="5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28" fillId="2" borderId="11" xfId="0" applyFont="1" applyFill="1" applyBorder="1" applyAlignment="1">
      <alignment horizontal="center" vertical="center"/>
    </xf>
    <xf numFmtId="183" fontId="1" fillId="2" borderId="11" xfId="0" applyNumberFormat="1" applyFont="1" applyFill="1" applyBorder="1" applyAlignment="1">
      <alignment horizontal="center" vertical="center"/>
    </xf>
    <xf numFmtId="178" fontId="1" fillId="2" borderId="11" xfId="0" applyNumberFormat="1" applyFont="1" applyFill="1" applyBorder="1" applyAlignment="1">
      <alignment horizontal="center" vertical="center"/>
    </xf>
    <xf numFmtId="178" fontId="28" fillId="2" borderId="11" xfId="0" applyNumberFormat="1" applyFont="1" applyFill="1" applyBorder="1" applyAlignment="1">
      <alignment horizontal="center" vertical="center"/>
    </xf>
    <xf numFmtId="0" fontId="53" fillId="2" borderId="12" xfId="0" applyFont="1" applyFill="1" applyBorder="1" applyAlignment="1">
      <alignment horizontal="center" vertical="center" wrapText="1"/>
    </xf>
    <xf numFmtId="178" fontId="3" fillId="2" borderId="5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4" fillId="2" borderId="11" xfId="0" applyFont="1" applyFill="1" applyBorder="1" applyAlignment="1">
      <alignment horizontal="center" vertical="center" wrapText="1"/>
    </xf>
    <xf numFmtId="183" fontId="55" fillId="2" borderId="11" xfId="0" applyNumberFormat="1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 wrapText="1"/>
    </xf>
    <xf numFmtId="178" fontId="4" fillId="2" borderId="12" xfId="0" applyNumberFormat="1" applyFont="1" applyFill="1" applyBorder="1" applyAlignment="1">
      <alignment horizontal="center" vertical="center" wrapText="1"/>
    </xf>
    <xf numFmtId="0" fontId="53" fillId="2" borderId="5" xfId="0" applyFont="1" applyFill="1" applyBorder="1" applyAlignment="1">
      <alignment horizontal="center" vertical="center" wrapText="1"/>
    </xf>
    <xf numFmtId="0" fontId="56" fillId="2" borderId="5" xfId="0" applyFont="1" applyFill="1" applyBorder="1" applyAlignment="1">
      <alignment horizontal="center" vertical="center" wrapText="1"/>
    </xf>
    <xf numFmtId="178" fontId="4" fillId="2" borderId="5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/>
    </xf>
    <xf numFmtId="178" fontId="3" fillId="2" borderId="11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4" fillId="0" borderId="6" xfId="0" applyFont="1" applyBorder="1" applyAlignment="1">
      <alignment horizontal="center" vertical="center" wrapText="1"/>
    </xf>
    <xf numFmtId="183" fontId="1" fillId="0" borderId="6" xfId="0" applyNumberFormat="1" applyFont="1" applyFill="1" applyBorder="1" applyAlignment="1">
      <alignment horizontal="center" vertical="center"/>
    </xf>
    <xf numFmtId="183" fontId="55" fillId="0" borderId="6" xfId="0" applyNumberFormat="1" applyFont="1" applyFill="1" applyBorder="1" applyAlignment="1">
      <alignment horizontal="center" vertical="center"/>
    </xf>
    <xf numFmtId="0" fontId="54" fillId="0" borderId="5" xfId="0" applyFont="1" applyBorder="1" applyAlignment="1">
      <alignment horizontal="center" vertical="center" wrapText="1"/>
    </xf>
    <xf numFmtId="183" fontId="55" fillId="0" borderId="5" xfId="0" applyNumberFormat="1" applyFont="1" applyFill="1" applyBorder="1" applyAlignment="1">
      <alignment horizontal="center" vertical="center"/>
    </xf>
    <xf numFmtId="0" fontId="47" fillId="2" borderId="11" xfId="0" applyFont="1" applyFill="1" applyBorder="1" applyAlignment="1">
      <alignment vertical="center"/>
    </xf>
    <xf numFmtId="0" fontId="47" fillId="2" borderId="11" xfId="0" applyFont="1" applyFill="1" applyBorder="1" applyAlignment="1">
      <alignment horizontal="center" vertical="center"/>
    </xf>
    <xf numFmtId="178" fontId="47" fillId="2" borderId="11" xfId="0" applyNumberFormat="1" applyFont="1" applyFill="1" applyBorder="1" applyAlignment="1">
      <alignment horizontal="center" vertical="center"/>
    </xf>
    <xf numFmtId="0" fontId="57" fillId="2" borderId="12" xfId="0" applyFont="1" applyFill="1" applyBorder="1" applyAlignment="1">
      <alignment horizontal="center" vertical="center" wrapText="1"/>
    </xf>
    <xf numFmtId="186" fontId="13" fillId="2" borderId="11" xfId="0" applyNumberFormat="1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/>
    </xf>
    <xf numFmtId="183" fontId="20" fillId="0" borderId="11" xfId="0" applyNumberFormat="1" applyFont="1" applyFill="1" applyBorder="1" applyAlignment="1">
      <alignment horizontal="center" vertical="center"/>
    </xf>
    <xf numFmtId="178" fontId="20" fillId="0" borderId="11" xfId="0" applyNumberFormat="1" applyFont="1" applyFill="1" applyBorder="1" applyAlignment="1">
      <alignment horizontal="center" vertical="center"/>
    </xf>
    <xf numFmtId="186" fontId="28" fillId="2" borderId="12" xfId="0" applyNumberFormat="1" applyFont="1" applyFill="1" applyBorder="1" applyAlignment="1">
      <alignment horizontal="center" vertical="center" wrapText="1"/>
    </xf>
    <xf numFmtId="178" fontId="13" fillId="2" borderId="12" xfId="0" applyNumberFormat="1" applyFont="1" applyFill="1" applyBorder="1" applyAlignment="1">
      <alignment horizontal="center" vertical="center" wrapText="1"/>
    </xf>
    <xf numFmtId="186" fontId="28" fillId="2" borderId="11" xfId="0" applyNumberFormat="1" applyFont="1" applyFill="1" applyBorder="1" applyAlignment="1">
      <alignment horizontal="center" vertical="center" wrapText="1"/>
    </xf>
    <xf numFmtId="178" fontId="20" fillId="2" borderId="11" xfId="0" applyNumberFormat="1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186" fontId="1" fillId="2" borderId="12" xfId="0" applyNumberFormat="1" applyFont="1" applyFill="1" applyBorder="1" applyAlignment="1">
      <alignment horizontal="center" vertical="center" wrapText="1"/>
    </xf>
    <xf numFmtId="178" fontId="1" fillId="2" borderId="12" xfId="0" applyNumberFormat="1" applyFont="1" applyFill="1" applyBorder="1" applyAlignment="1">
      <alignment horizontal="center" vertical="center"/>
    </xf>
    <xf numFmtId="186" fontId="1" fillId="2" borderId="5" xfId="0" applyNumberFormat="1" applyFont="1" applyFill="1" applyBorder="1" applyAlignment="1">
      <alignment horizontal="center" vertical="center" wrapText="1"/>
    </xf>
    <xf numFmtId="186" fontId="2" fillId="2" borderId="5" xfId="0" applyNumberFormat="1" applyFont="1" applyFill="1" applyBorder="1" applyAlignment="1">
      <alignment horizontal="center" vertical="center" wrapText="1"/>
    </xf>
    <xf numFmtId="178" fontId="58" fillId="2" borderId="11" xfId="0" applyNumberFormat="1" applyFont="1" applyFill="1" applyBorder="1" applyAlignment="1">
      <alignment horizontal="center" vertical="center" wrapText="1"/>
    </xf>
    <xf numFmtId="178" fontId="13" fillId="2" borderId="28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vertical="center"/>
    </xf>
    <xf numFmtId="178" fontId="53" fillId="2" borderId="12" xfId="0" applyNumberFormat="1" applyFont="1" applyFill="1" applyBorder="1" applyAlignment="1">
      <alignment horizontal="center" vertical="center" wrapText="1"/>
    </xf>
    <xf numFmtId="178" fontId="3" fillId="2" borderId="12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49" fillId="2" borderId="11" xfId="0" applyFont="1" applyFill="1" applyBorder="1" applyAlignment="1">
      <alignment horizontal="center" vertical="center"/>
    </xf>
    <xf numFmtId="186" fontId="20" fillId="0" borderId="12" xfId="0" applyNumberFormat="1" applyFont="1" applyFill="1" applyBorder="1" applyAlignment="1">
      <alignment horizontal="center" vertical="center"/>
    </xf>
    <xf numFmtId="178" fontId="20" fillId="0" borderId="12" xfId="0" applyNumberFormat="1" applyFont="1" applyFill="1" applyBorder="1" applyAlignment="1">
      <alignment horizontal="center" vertical="center"/>
    </xf>
    <xf numFmtId="180" fontId="20" fillId="0" borderId="12" xfId="0" applyNumberFormat="1" applyFont="1" applyFill="1" applyBorder="1" applyAlignment="1">
      <alignment horizontal="center" vertical="center"/>
    </xf>
    <xf numFmtId="186" fontId="20" fillId="0" borderId="5" xfId="0" applyNumberFormat="1" applyFont="1" applyFill="1" applyBorder="1" applyAlignment="1">
      <alignment horizontal="center" vertical="center"/>
    </xf>
    <xf numFmtId="185" fontId="20" fillId="0" borderId="5" xfId="0" applyNumberFormat="1" applyFont="1" applyFill="1" applyBorder="1" applyAlignment="1">
      <alignment horizontal="center" vertical="center"/>
    </xf>
    <xf numFmtId="186" fontId="17" fillId="0" borderId="5" xfId="0" applyNumberFormat="1" applyFont="1" applyFill="1" applyBorder="1" applyAlignment="1">
      <alignment horizontal="center" vertical="center" wrapText="1"/>
    </xf>
    <xf numFmtId="180" fontId="17" fillId="0" borderId="5" xfId="0" applyNumberFormat="1" applyFont="1" applyFill="1" applyBorder="1" applyAlignment="1">
      <alignment horizontal="center" vertical="center"/>
    </xf>
    <xf numFmtId="186" fontId="3" fillId="0" borderId="11" xfId="0" applyNumberFormat="1" applyFont="1" applyFill="1" applyBorder="1" applyAlignment="1">
      <alignment horizontal="center" vertical="center" wrapText="1"/>
    </xf>
    <xf numFmtId="178" fontId="20" fillId="0" borderId="5" xfId="0" applyNumberFormat="1" applyFont="1" applyFill="1" applyBorder="1" applyAlignment="1">
      <alignment horizontal="center" vertical="center"/>
    </xf>
    <xf numFmtId="180" fontId="20" fillId="0" borderId="5" xfId="0" applyNumberFormat="1" applyFont="1" applyFill="1" applyBorder="1" applyAlignment="1">
      <alignment horizontal="center" vertical="center"/>
    </xf>
    <xf numFmtId="178" fontId="17" fillId="0" borderId="5" xfId="0" applyNumberFormat="1" applyFont="1" applyFill="1" applyBorder="1" applyAlignment="1">
      <alignment horizontal="center" vertical="center"/>
    </xf>
    <xf numFmtId="178" fontId="28" fillId="2" borderId="9" xfId="0" applyNumberFormat="1" applyFont="1" applyFill="1" applyBorder="1" applyAlignment="1">
      <alignment horizontal="center" vertical="center" wrapText="1"/>
    </xf>
    <xf numFmtId="178" fontId="13" fillId="2" borderId="9" xfId="0" applyNumberFormat="1" applyFont="1" applyFill="1" applyBorder="1" applyAlignment="1">
      <alignment horizontal="center" vertical="center" wrapText="1"/>
    </xf>
    <xf numFmtId="178" fontId="28" fillId="2" borderId="10" xfId="0" applyNumberFormat="1" applyFont="1" applyFill="1" applyBorder="1" applyAlignment="1">
      <alignment horizontal="center" vertical="center" wrapText="1"/>
    </xf>
    <xf numFmtId="178" fontId="13" fillId="2" borderId="10" xfId="0" applyNumberFormat="1" applyFont="1" applyFill="1" applyBorder="1" applyAlignment="1">
      <alignment horizontal="center" vertical="center" wrapText="1"/>
    </xf>
    <xf numFmtId="178" fontId="28" fillId="2" borderId="12" xfId="0" applyNumberFormat="1" applyFont="1" applyFill="1" applyBorder="1" applyAlignment="1">
      <alignment horizontal="center" vertical="center"/>
    </xf>
    <xf numFmtId="0" fontId="59" fillId="2" borderId="12" xfId="0" applyFont="1" applyFill="1" applyBorder="1" applyAlignment="1">
      <alignment horizontal="center" vertical="center"/>
    </xf>
    <xf numFmtId="178" fontId="28" fillId="2" borderId="5" xfId="0" applyNumberFormat="1" applyFont="1" applyFill="1" applyBorder="1" applyAlignment="1">
      <alignment horizontal="center" vertical="center"/>
    </xf>
    <xf numFmtId="0" fontId="59" fillId="2" borderId="5" xfId="0" applyFont="1" applyFill="1" applyBorder="1" applyAlignment="1">
      <alignment horizontal="center" vertical="center"/>
    </xf>
    <xf numFmtId="0" fontId="28" fillId="2" borderId="12" xfId="0" applyFont="1" applyFill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49" fillId="2" borderId="11" xfId="0" applyFont="1" applyFill="1" applyBorder="1" applyAlignment="1">
      <alignment vertical="center"/>
    </xf>
    <xf numFmtId="0" fontId="44" fillId="2" borderId="11" xfId="0" applyFont="1" applyFill="1" applyBorder="1" applyAlignment="1">
      <alignment vertical="center"/>
    </xf>
    <xf numFmtId="0" fontId="25" fillId="2" borderId="11" xfId="0" applyFont="1" applyFill="1" applyBorder="1" applyAlignment="1">
      <alignment horizontal="center" vertical="center"/>
    </xf>
    <xf numFmtId="0" fontId="60" fillId="0" borderId="12" xfId="0" applyFont="1" applyFill="1" applyBorder="1" applyAlignment="1">
      <alignment horizontal="center" vertical="center"/>
    </xf>
    <xf numFmtId="0" fontId="60" fillId="0" borderId="5" xfId="0" applyFont="1" applyFill="1" applyBorder="1" applyAlignment="1">
      <alignment horizontal="center" vertical="center"/>
    </xf>
    <xf numFmtId="0" fontId="61" fillId="0" borderId="5" xfId="0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horizontal="center" vertical="center" wrapText="1"/>
    </xf>
    <xf numFmtId="0" fontId="62" fillId="0" borderId="5" xfId="0" applyFont="1" applyFill="1" applyBorder="1" applyAlignment="1">
      <alignment horizontal="center" vertical="center"/>
    </xf>
    <xf numFmtId="0" fontId="60" fillId="2" borderId="12" xfId="0" applyFont="1" applyFill="1" applyBorder="1" applyAlignment="1">
      <alignment horizontal="center" vertical="center" wrapText="1"/>
    </xf>
    <xf numFmtId="0" fontId="60" fillId="0" borderId="5" xfId="0" applyFont="1" applyFill="1" applyBorder="1" applyAlignment="1">
      <alignment horizontal="center" vertical="center" wrapText="1"/>
    </xf>
    <xf numFmtId="0" fontId="61" fillId="0" borderId="5" xfId="0" applyFont="1" applyFill="1" applyBorder="1" applyAlignment="1">
      <alignment horizontal="center" vertical="center" wrapText="1"/>
    </xf>
    <xf numFmtId="0" fontId="59" fillId="2" borderId="11" xfId="0" applyFont="1" applyFill="1" applyBorder="1" applyAlignment="1">
      <alignment horizontal="center" vertical="center"/>
    </xf>
    <xf numFmtId="0" fontId="59" fillId="0" borderId="11" xfId="0" applyFont="1" applyBorder="1" applyAlignment="1">
      <alignment horizontal="center" vertical="center" wrapText="1"/>
    </xf>
    <xf numFmtId="0" fontId="59" fillId="0" borderId="6" xfId="0" applyFont="1" applyBorder="1" applyAlignment="1">
      <alignment horizontal="center" vertical="center" wrapText="1"/>
    </xf>
    <xf numFmtId="0" fontId="60" fillId="2" borderId="5" xfId="0" applyFont="1" applyFill="1" applyBorder="1" applyAlignment="1">
      <alignment horizontal="center" vertical="center" wrapText="1"/>
    </xf>
    <xf numFmtId="0" fontId="59" fillId="0" borderId="5" xfId="0" applyFont="1" applyBorder="1" applyAlignment="1">
      <alignment horizontal="center" vertical="center" wrapText="1"/>
    </xf>
    <xf numFmtId="182" fontId="20" fillId="0" borderId="12" xfId="0" applyNumberFormat="1" applyFont="1" applyFill="1" applyBorder="1" applyAlignment="1">
      <alignment horizontal="center" vertical="center"/>
    </xf>
    <xf numFmtId="182" fontId="23" fillId="0" borderId="12" xfId="0" applyNumberFormat="1" applyFont="1" applyFill="1" applyBorder="1" applyAlignment="1">
      <alignment horizontal="center" vertical="center"/>
    </xf>
    <xf numFmtId="182" fontId="20" fillId="0" borderId="5" xfId="0" applyNumberFormat="1" applyFont="1" applyFill="1" applyBorder="1" applyAlignment="1">
      <alignment horizontal="center" vertical="center"/>
    </xf>
    <xf numFmtId="182" fontId="23" fillId="0" borderId="5" xfId="0" applyNumberFormat="1" applyFont="1" applyFill="1" applyBorder="1" applyAlignment="1">
      <alignment horizontal="center" vertical="center"/>
    </xf>
    <xf numFmtId="182" fontId="15" fillId="0" borderId="5" xfId="0" applyNumberFormat="1" applyFont="1" applyFill="1" applyBorder="1" applyAlignment="1">
      <alignment horizontal="center" vertical="center"/>
    </xf>
    <xf numFmtId="182" fontId="41" fillId="0" borderId="5" xfId="0" applyNumberFormat="1" applyFont="1" applyFill="1" applyBorder="1" applyAlignment="1">
      <alignment horizontal="center" vertical="center"/>
    </xf>
    <xf numFmtId="178" fontId="54" fillId="2" borderId="0" xfId="0" applyNumberFormat="1" applyFont="1" applyFill="1" applyBorder="1" applyAlignment="1">
      <alignment horizontal="center" vertical="center"/>
    </xf>
    <xf numFmtId="0" fontId="54" fillId="2" borderId="0" xfId="0" applyFont="1" applyFill="1" applyBorder="1" applyAlignment="1">
      <alignment horizontal="center" vertical="center"/>
    </xf>
    <xf numFmtId="0" fontId="28" fillId="2" borderId="6" xfId="0" applyFont="1" applyFill="1" applyBorder="1" applyAlignment="1">
      <alignment horizontal="center" vertical="center"/>
    </xf>
    <xf numFmtId="0" fontId="54" fillId="2" borderId="5" xfId="0" applyFont="1" applyFill="1" applyBorder="1" applyAlignment="1">
      <alignment horizontal="center" vertical="center"/>
    </xf>
    <xf numFmtId="0" fontId="63" fillId="0" borderId="0" xfId="0" applyFont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51" fillId="2" borderId="5" xfId="0" applyFont="1" applyFill="1" applyBorder="1" applyAlignment="1">
      <alignment horizontal="center" vertical="center"/>
    </xf>
    <xf numFmtId="178" fontId="51" fillId="2" borderId="5" xfId="0" applyNumberFormat="1" applyFont="1" applyFill="1" applyBorder="1" applyAlignment="1">
      <alignment horizontal="center" vertical="center"/>
    </xf>
    <xf numFmtId="0" fontId="50" fillId="2" borderId="5" xfId="0" applyFont="1" applyFill="1" applyBorder="1" applyAlignment="1">
      <alignment horizontal="center" vertical="center"/>
    </xf>
    <xf numFmtId="178" fontId="50" fillId="2" borderId="5" xfId="0" applyNumberFormat="1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/>
    </xf>
    <xf numFmtId="178" fontId="48" fillId="2" borderId="0" xfId="0" applyNumberFormat="1" applyFont="1" applyFill="1" applyBorder="1" applyAlignment="1">
      <alignment horizontal="center" vertical="center"/>
    </xf>
    <xf numFmtId="183" fontId="48" fillId="2" borderId="0" xfId="0" applyNumberFormat="1" applyFont="1" applyFill="1" applyBorder="1" applyAlignment="1">
      <alignment horizontal="center" vertical="center"/>
    </xf>
    <xf numFmtId="49" fontId="48" fillId="2" borderId="0" xfId="0" applyNumberFormat="1" applyFont="1" applyFill="1" applyBorder="1" applyAlignment="1">
      <alignment horizontal="center" vertical="center"/>
    </xf>
    <xf numFmtId="49" fontId="54" fillId="2" borderId="0" xfId="0" applyNumberFormat="1" applyFont="1" applyFill="1" applyBorder="1" applyAlignment="1">
      <alignment horizontal="center" vertical="center"/>
    </xf>
    <xf numFmtId="183" fontId="49" fillId="2" borderId="0" xfId="0" applyNumberFormat="1" applyFont="1" applyFill="1" applyBorder="1" applyAlignment="1">
      <alignment horizontal="center" vertical="center"/>
    </xf>
    <xf numFmtId="178" fontId="49" fillId="2" borderId="0" xfId="0" applyNumberFormat="1" applyFont="1" applyFill="1" applyBorder="1" applyAlignment="1">
      <alignment horizontal="center" vertical="center"/>
    </xf>
    <xf numFmtId="186" fontId="48" fillId="2" borderId="0" xfId="0" applyNumberFormat="1" applyFont="1" applyFill="1" applyBorder="1" applyAlignment="1">
      <alignment horizontal="center" vertical="center"/>
    </xf>
    <xf numFmtId="178" fontId="48" fillId="2" borderId="0" xfId="0" applyNumberFormat="1" applyFont="1" applyFill="1" applyBorder="1" applyAlignment="1">
      <alignment vertical="center"/>
    </xf>
    <xf numFmtId="0" fontId="23" fillId="2" borderId="11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178" fontId="23" fillId="2" borderId="12" xfId="0" applyNumberFormat="1" applyFont="1" applyFill="1" applyBorder="1" applyAlignment="1">
      <alignment horizontal="center" vertical="center" wrapText="1"/>
    </xf>
    <xf numFmtId="49" fontId="23" fillId="2" borderId="12" xfId="0" applyNumberFormat="1" applyFont="1" applyFill="1" applyBorder="1" applyAlignment="1">
      <alignment horizontal="center" vertical="center"/>
    </xf>
    <xf numFmtId="49" fontId="23" fillId="2" borderId="5" xfId="0" applyNumberFormat="1" applyFont="1" applyFill="1" applyBorder="1" applyAlignment="1">
      <alignment horizontal="center" vertical="center" wrapText="1"/>
    </xf>
    <xf numFmtId="178" fontId="24" fillId="2" borderId="5" xfId="0" applyNumberFormat="1" applyFont="1" applyFill="1" applyBorder="1" applyAlignment="1">
      <alignment horizontal="center" vertical="center" wrapText="1"/>
    </xf>
    <xf numFmtId="49" fontId="24" fillId="2" borderId="5" xfId="0" applyNumberFormat="1" applyFont="1" applyFill="1" applyBorder="1" applyAlignment="1">
      <alignment horizontal="center" vertical="center" wrapText="1"/>
    </xf>
    <xf numFmtId="49" fontId="23" fillId="2" borderId="12" xfId="0" applyNumberFormat="1" applyFont="1" applyFill="1" applyBorder="1" applyAlignment="1">
      <alignment horizontal="center" vertical="center" wrapText="1"/>
    </xf>
    <xf numFmtId="0" fontId="64" fillId="2" borderId="9" xfId="0" applyFont="1" applyFill="1" applyBorder="1" applyAlignment="1">
      <alignment horizontal="center" vertical="center"/>
    </xf>
    <xf numFmtId="0" fontId="23" fillId="2" borderId="9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 wrapText="1"/>
    </xf>
    <xf numFmtId="49" fontId="24" fillId="2" borderId="5" xfId="0" applyNumberFormat="1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center" vertical="center"/>
    </xf>
    <xf numFmtId="0" fontId="64" fillId="2" borderId="10" xfId="0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178" fontId="49" fillId="2" borderId="0" xfId="0" applyNumberFormat="1" applyFont="1" applyFill="1" applyBorder="1" applyAlignment="1">
      <alignment horizontal="center" vertical="center" wrapText="1"/>
    </xf>
    <xf numFmtId="49" fontId="49" fillId="2" borderId="0" xfId="0" applyNumberFormat="1" applyFont="1" applyFill="1" applyBorder="1" applyAlignment="1">
      <alignment horizontal="center" vertical="center"/>
    </xf>
    <xf numFmtId="186" fontId="65" fillId="2" borderId="2" xfId="0" applyNumberFormat="1" applyFont="1" applyFill="1" applyBorder="1" applyAlignment="1">
      <alignment horizontal="center" vertical="center"/>
    </xf>
    <xf numFmtId="183" fontId="13" fillId="2" borderId="31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183" fontId="20" fillId="2" borderId="5" xfId="0" applyNumberFormat="1" applyFont="1" applyFill="1" applyBorder="1" applyAlignment="1">
      <alignment horizontal="center" vertical="center" wrapText="1"/>
    </xf>
    <xf numFmtId="178" fontId="20" fillId="2" borderId="5" xfId="0" applyNumberFormat="1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49" fontId="20" fillId="2" borderId="5" xfId="0" applyNumberFormat="1" applyFont="1" applyFill="1" applyBorder="1" applyAlignment="1">
      <alignment horizontal="center" vertical="center" wrapText="1"/>
    </xf>
    <xf numFmtId="183" fontId="17" fillId="2" borderId="5" xfId="0" applyNumberFormat="1" applyFont="1" applyFill="1" applyBorder="1" applyAlignment="1">
      <alignment horizontal="center" vertical="center" wrapText="1"/>
    </xf>
    <xf numFmtId="178" fontId="17" fillId="2" borderId="5" xfId="0" applyNumberFormat="1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49" fontId="17" fillId="2" borderId="5" xfId="0" applyNumberFormat="1" applyFont="1" applyFill="1" applyBorder="1" applyAlignment="1">
      <alignment horizontal="center" vertical="center" wrapText="1"/>
    </xf>
    <xf numFmtId="183" fontId="1" fillId="0" borderId="11" xfId="0" applyNumberFormat="1" applyFont="1" applyBorder="1" applyAlignment="1">
      <alignment horizontal="center" vertical="center" wrapText="1"/>
    </xf>
    <xf numFmtId="183" fontId="20" fillId="2" borderId="12" xfId="0" applyNumberFormat="1" applyFont="1" applyFill="1" applyBorder="1" applyAlignment="1">
      <alignment horizontal="center" vertical="center" wrapText="1"/>
    </xf>
    <xf numFmtId="178" fontId="20" fillId="2" borderId="12" xfId="0" applyNumberFormat="1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49" fontId="20" fillId="2" borderId="12" xfId="0" applyNumberFormat="1" applyFont="1" applyFill="1" applyBorder="1" applyAlignment="1">
      <alignment horizontal="center" vertical="center" wrapText="1"/>
    </xf>
    <xf numFmtId="186" fontId="13" fillId="2" borderId="33" xfId="0" applyNumberFormat="1" applyFont="1" applyFill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/>
    </xf>
    <xf numFmtId="183" fontId="1" fillId="0" borderId="6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186" fontId="13" fillId="2" borderId="17" xfId="0" applyNumberFormat="1" applyFont="1" applyFill="1" applyBorder="1" applyAlignment="1">
      <alignment horizontal="center" vertical="center" wrapText="1"/>
    </xf>
    <xf numFmtId="186" fontId="13" fillId="2" borderId="34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18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178" fontId="23" fillId="2" borderId="5" xfId="0" applyNumberFormat="1" applyFont="1" applyFill="1" applyBorder="1" applyAlignment="1">
      <alignment horizontal="center" vertical="center" wrapText="1"/>
    </xf>
    <xf numFmtId="183" fontId="23" fillId="2" borderId="11" xfId="0" applyNumberFormat="1" applyFont="1" applyFill="1" applyBorder="1" applyAlignment="1">
      <alignment horizontal="center" vertical="center"/>
    </xf>
    <xf numFmtId="178" fontId="23" fillId="2" borderId="11" xfId="0" applyNumberFormat="1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 wrapText="1"/>
    </xf>
    <xf numFmtId="0" fontId="66" fillId="2" borderId="12" xfId="0" applyFont="1" applyFill="1" applyBorder="1" applyAlignment="1">
      <alignment horizontal="center" vertical="center" wrapText="1"/>
    </xf>
    <xf numFmtId="178" fontId="20" fillId="2" borderId="5" xfId="0" applyNumberFormat="1" applyFont="1" applyFill="1" applyBorder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183" fontId="1" fillId="0" borderId="11" xfId="0" applyNumberFormat="1" applyFont="1" applyFill="1" applyBorder="1" applyAlignment="1">
      <alignment horizontal="center" vertical="center"/>
    </xf>
    <xf numFmtId="183" fontId="55" fillId="0" borderId="11" xfId="0" applyNumberFormat="1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 wrapText="1"/>
    </xf>
    <xf numFmtId="178" fontId="24" fillId="2" borderId="12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178" fontId="3" fillId="0" borderId="6" xfId="0" applyNumberFormat="1" applyFont="1" applyFill="1" applyBorder="1" applyAlignment="1">
      <alignment horizontal="center" vertical="center" wrapText="1"/>
    </xf>
    <xf numFmtId="178" fontId="20" fillId="2" borderId="6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186" fontId="23" fillId="2" borderId="12" xfId="0" applyNumberFormat="1" applyFont="1" applyFill="1" applyBorder="1" applyAlignment="1">
      <alignment horizontal="center" vertical="center" wrapText="1"/>
    </xf>
    <xf numFmtId="178" fontId="23" fillId="2" borderId="12" xfId="0" applyNumberFormat="1" applyFont="1" applyFill="1" applyBorder="1" applyAlignment="1">
      <alignment horizontal="center" vertical="center"/>
    </xf>
    <xf numFmtId="186" fontId="24" fillId="2" borderId="5" xfId="0" applyNumberFormat="1" applyFont="1" applyFill="1" applyBorder="1" applyAlignment="1">
      <alignment horizontal="center" vertical="center" wrapText="1"/>
    </xf>
    <xf numFmtId="186" fontId="23" fillId="2" borderId="5" xfId="0" applyNumberFormat="1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67" fillId="2" borderId="11" xfId="0" applyFont="1" applyFill="1" applyBorder="1" applyAlignment="1">
      <alignment horizontal="center" vertical="center" wrapText="1"/>
    </xf>
    <xf numFmtId="0" fontId="68" fillId="2" borderId="5" xfId="0" applyFont="1" applyFill="1" applyBorder="1" applyAlignment="1">
      <alignment horizontal="center" vertical="center" wrapText="1"/>
    </xf>
    <xf numFmtId="0" fontId="49" fillId="2" borderId="5" xfId="0" applyFont="1" applyFill="1" applyBorder="1" applyAlignment="1">
      <alignment horizontal="center" vertical="center"/>
    </xf>
    <xf numFmtId="0" fontId="47" fillId="2" borderId="2" xfId="0" applyFont="1" applyFill="1" applyBorder="1" applyAlignment="1">
      <alignment horizontal="center" vertical="center"/>
    </xf>
    <xf numFmtId="183" fontId="20" fillId="2" borderId="11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183" fontId="17" fillId="2" borderId="5" xfId="0" applyNumberFormat="1" applyFont="1" applyFill="1" applyBorder="1" applyAlignment="1">
      <alignment horizontal="center" vertical="center"/>
    </xf>
    <xf numFmtId="183" fontId="1" fillId="2" borderId="5" xfId="0" applyNumberFormat="1" applyFont="1" applyFill="1" applyBorder="1" applyAlignment="1">
      <alignment horizontal="center" vertical="center"/>
    </xf>
    <xf numFmtId="183" fontId="20" fillId="2" borderId="0" xfId="0" applyNumberFormat="1" applyFont="1" applyFill="1" applyBorder="1" applyAlignment="1">
      <alignment horizontal="center" vertical="center"/>
    </xf>
    <xf numFmtId="183" fontId="17" fillId="2" borderId="0" xfId="0" applyNumberFormat="1" applyFont="1" applyFill="1" applyBorder="1" applyAlignment="1">
      <alignment horizontal="center" vertical="center"/>
    </xf>
    <xf numFmtId="183" fontId="20" fillId="2" borderId="5" xfId="0" applyNumberFormat="1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 wrapText="1"/>
    </xf>
    <xf numFmtId="186" fontId="47" fillId="2" borderId="0" xfId="0" applyNumberFormat="1" applyFont="1" applyFill="1" applyBorder="1" applyAlignment="1">
      <alignment horizontal="center" vertical="center"/>
    </xf>
    <xf numFmtId="178" fontId="20" fillId="2" borderId="0" xfId="0" applyNumberFormat="1" applyFont="1" applyFill="1" applyBorder="1" applyAlignment="1">
      <alignment horizontal="center" vertical="center"/>
    </xf>
    <xf numFmtId="0" fontId="69" fillId="2" borderId="2" xfId="0" applyFont="1" applyFill="1" applyBorder="1" applyAlignment="1">
      <alignment horizontal="center" vertical="center" wrapText="1"/>
    </xf>
    <xf numFmtId="0" fontId="69" fillId="2" borderId="2" xfId="0" applyFont="1" applyFill="1" applyBorder="1" applyAlignment="1">
      <alignment horizontal="center" vertical="center"/>
    </xf>
    <xf numFmtId="178" fontId="13" fillId="2" borderId="32" xfId="0" applyNumberFormat="1" applyFont="1" applyFill="1" applyBorder="1" applyAlignment="1">
      <alignment horizontal="center" vertical="center" wrapText="1"/>
    </xf>
    <xf numFmtId="186" fontId="3" fillId="2" borderId="10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178" fontId="70" fillId="2" borderId="12" xfId="0" applyNumberFormat="1" applyFont="1" applyFill="1" applyBorder="1" applyAlignment="1" applyProtection="1">
      <alignment horizontal="center" vertical="center" wrapText="1"/>
      <protection locked="0"/>
    </xf>
    <xf numFmtId="178" fontId="70" fillId="2" borderId="12" xfId="0" applyNumberFormat="1" applyFont="1" applyFill="1" applyBorder="1" applyAlignment="1">
      <alignment horizontal="center" vertical="center" wrapText="1"/>
    </xf>
    <xf numFmtId="49" fontId="20" fillId="2" borderId="12" xfId="0" applyNumberFormat="1" applyFont="1" applyFill="1" applyBorder="1" applyAlignment="1">
      <alignment horizontal="center" vertical="center"/>
    </xf>
    <xf numFmtId="0" fontId="70" fillId="2" borderId="12" xfId="0" applyFont="1" applyFill="1" applyBorder="1" applyAlignment="1">
      <alignment horizontal="center" vertical="center" wrapText="1"/>
    </xf>
    <xf numFmtId="49" fontId="20" fillId="2" borderId="5" xfId="0" applyNumberFormat="1" applyFont="1" applyFill="1" applyBorder="1" applyAlignment="1">
      <alignment horizontal="center" vertical="center"/>
    </xf>
    <xf numFmtId="178" fontId="18" fillId="2" borderId="5" xfId="0" applyNumberFormat="1" applyFont="1" applyFill="1" applyBorder="1" applyAlignment="1">
      <alignment horizontal="center" vertical="center" wrapText="1"/>
    </xf>
    <xf numFmtId="49" fontId="17" fillId="2" borderId="5" xfId="0" applyNumberFormat="1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178" fontId="8" fillId="0" borderId="11" xfId="0" applyNumberFormat="1" applyFont="1" applyBorder="1" applyAlignment="1">
      <alignment horizontal="center" vertical="center" wrapText="1"/>
    </xf>
    <xf numFmtId="49" fontId="20" fillId="2" borderId="11" xfId="0" applyNumberFormat="1" applyFont="1" applyFill="1" applyBorder="1" applyAlignment="1">
      <alignment horizontal="center" vertical="center"/>
    </xf>
    <xf numFmtId="186" fontId="8" fillId="0" borderId="11" xfId="0" applyNumberFormat="1" applyFont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178" fontId="20" fillId="0" borderId="11" xfId="0" applyNumberFormat="1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/>
    </xf>
    <xf numFmtId="186" fontId="20" fillId="2" borderId="5" xfId="0" applyNumberFormat="1" applyFont="1" applyFill="1" applyBorder="1" applyAlignment="1">
      <alignment horizontal="center" vertical="center" wrapText="1"/>
    </xf>
    <xf numFmtId="186" fontId="3" fillId="2" borderId="5" xfId="0" applyNumberFormat="1" applyFont="1" applyFill="1" applyBorder="1" applyAlignment="1">
      <alignment horizontal="center" vertical="center" wrapText="1"/>
    </xf>
    <xf numFmtId="186" fontId="17" fillId="2" borderId="5" xfId="0" applyNumberFormat="1" applyFont="1" applyFill="1" applyBorder="1" applyAlignment="1">
      <alignment horizontal="center" vertical="center" wrapText="1"/>
    </xf>
    <xf numFmtId="183" fontId="8" fillId="2" borderId="11" xfId="0" applyNumberFormat="1" applyFont="1" applyFill="1" applyBorder="1" applyAlignment="1">
      <alignment horizontal="center" vertical="center" wrapText="1"/>
    </xf>
    <xf numFmtId="186" fontId="1" fillId="2" borderId="11" xfId="0" applyNumberFormat="1" applyFont="1" applyFill="1" applyBorder="1" applyAlignment="1">
      <alignment horizontal="center" vertical="center"/>
    </xf>
    <xf numFmtId="186" fontId="20" fillId="2" borderId="12" xfId="0" applyNumberFormat="1" applyFont="1" applyFill="1" applyBorder="1" applyAlignment="1">
      <alignment horizontal="center" vertical="center" wrapText="1"/>
    </xf>
    <xf numFmtId="0" fontId="52" fillId="2" borderId="9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 wrapText="1"/>
    </xf>
    <xf numFmtId="0" fontId="52" fillId="2" borderId="10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 wrapText="1"/>
    </xf>
    <xf numFmtId="178" fontId="23" fillId="0" borderId="11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71" fillId="2" borderId="5" xfId="0" applyFont="1" applyFill="1" applyBorder="1" applyAlignment="1">
      <alignment horizontal="center" vertical="center" wrapText="1"/>
    </xf>
    <xf numFmtId="178" fontId="23" fillId="0" borderId="5" xfId="0" applyNumberFormat="1" applyFont="1" applyFill="1" applyBorder="1" applyAlignment="1">
      <alignment horizontal="center" vertical="center" wrapText="1"/>
    </xf>
    <xf numFmtId="186" fontId="69" fillId="2" borderId="2" xfId="0" applyNumberFormat="1" applyFont="1" applyFill="1" applyBorder="1" applyAlignment="1">
      <alignment horizontal="center" vertical="center"/>
    </xf>
    <xf numFmtId="186" fontId="20" fillId="2" borderId="11" xfId="0" applyNumberFormat="1" applyFont="1" applyFill="1" applyBorder="1" applyAlignment="1">
      <alignment horizontal="center" vertical="center" wrapText="1"/>
    </xf>
    <xf numFmtId="186" fontId="20" fillId="0" borderId="11" xfId="0" applyNumberFormat="1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 wrapText="1"/>
    </xf>
    <xf numFmtId="186" fontId="17" fillId="2" borderId="11" xfId="0" applyNumberFormat="1" applyFont="1" applyFill="1" applyBorder="1" applyAlignment="1">
      <alignment horizontal="center" vertical="center" wrapText="1"/>
    </xf>
    <xf numFmtId="183" fontId="4" fillId="2" borderId="5" xfId="0" applyNumberFormat="1" applyFont="1" applyFill="1" applyBorder="1" applyAlignment="1">
      <alignment horizontal="center" vertical="center" wrapText="1"/>
    </xf>
    <xf numFmtId="183" fontId="8" fillId="2" borderId="5" xfId="0" applyNumberFormat="1" applyFont="1" applyFill="1" applyBorder="1" applyAlignment="1">
      <alignment horizontal="center" vertical="center" wrapText="1"/>
    </xf>
    <xf numFmtId="186" fontId="8" fillId="2" borderId="5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183" fontId="9" fillId="2" borderId="5" xfId="0" applyNumberFormat="1" applyFont="1" applyFill="1" applyBorder="1" applyAlignment="1">
      <alignment horizontal="center" vertical="center" wrapText="1"/>
    </xf>
    <xf numFmtId="178" fontId="20" fillId="2" borderId="11" xfId="0" applyNumberFormat="1" applyFont="1" applyFill="1" applyBorder="1" applyAlignment="1">
      <alignment horizontal="center" vertical="center"/>
    </xf>
    <xf numFmtId="186" fontId="1" fillId="0" borderId="11" xfId="0" applyNumberFormat="1" applyFont="1" applyBorder="1" applyAlignment="1">
      <alignment horizontal="center" vertical="center" wrapText="1"/>
    </xf>
    <xf numFmtId="178" fontId="70" fillId="2" borderId="5" xfId="0" applyNumberFormat="1" applyFont="1" applyFill="1" applyBorder="1" applyAlignment="1">
      <alignment horizontal="center" vertical="center" wrapText="1"/>
    </xf>
    <xf numFmtId="0" fontId="70" fillId="2" borderId="5" xfId="0" applyFont="1" applyFill="1" applyBorder="1" applyAlignment="1">
      <alignment horizontal="center" vertical="center" wrapText="1"/>
    </xf>
    <xf numFmtId="178" fontId="20" fillId="2" borderId="12" xfId="0" applyNumberFormat="1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178" fontId="17" fillId="2" borderId="11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183" fontId="18" fillId="2" borderId="5" xfId="0" applyNumberFormat="1" applyFont="1" applyFill="1" applyBorder="1" applyAlignment="1">
      <alignment horizontal="center" vertical="center" wrapText="1"/>
    </xf>
    <xf numFmtId="183" fontId="1" fillId="2" borderId="5" xfId="0" applyNumberFormat="1" applyFont="1" applyFill="1" applyBorder="1" applyAlignment="1">
      <alignment horizontal="center" vertical="center" wrapText="1"/>
    </xf>
    <xf numFmtId="178" fontId="8" fillId="2" borderId="5" xfId="0" applyNumberFormat="1" applyFont="1" applyFill="1" applyBorder="1" applyAlignment="1">
      <alignment horizontal="center" vertical="center" wrapText="1"/>
    </xf>
    <xf numFmtId="0" fontId="70" fillId="0" borderId="5" xfId="0" applyFont="1" applyFill="1" applyBorder="1" applyAlignment="1">
      <alignment horizontal="center" vertical="center" wrapText="1"/>
    </xf>
    <xf numFmtId="178" fontId="8" fillId="2" borderId="11" xfId="0" applyNumberFormat="1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horizontal="center" vertical="center" wrapText="1"/>
    </xf>
    <xf numFmtId="178" fontId="70" fillId="0" borderId="11" xfId="0" applyNumberFormat="1" applyFont="1" applyFill="1" applyBorder="1" applyAlignment="1">
      <alignment horizontal="center" vertical="center" wrapText="1"/>
    </xf>
    <xf numFmtId="178" fontId="23" fillId="0" borderId="11" xfId="0" applyNumberFormat="1" applyFont="1" applyFill="1" applyBorder="1" applyAlignment="1">
      <alignment horizontal="center" vertical="center"/>
    </xf>
    <xf numFmtId="178" fontId="70" fillId="0" borderId="5" xfId="0" applyNumberFormat="1" applyFont="1" applyFill="1" applyBorder="1" applyAlignment="1">
      <alignment horizontal="center" vertical="center" wrapText="1"/>
    </xf>
    <xf numFmtId="178" fontId="23" fillId="0" borderId="5" xfId="0" applyNumberFormat="1" applyFont="1" applyFill="1" applyBorder="1" applyAlignment="1">
      <alignment horizontal="center" vertical="center"/>
    </xf>
    <xf numFmtId="0" fontId="72" fillId="2" borderId="12" xfId="0" applyFont="1" applyFill="1" applyBorder="1" applyAlignment="1">
      <alignment horizontal="center" vertical="center" wrapText="1"/>
    </xf>
    <xf numFmtId="178" fontId="73" fillId="2" borderId="12" xfId="0" applyNumberFormat="1" applyFont="1" applyFill="1" applyBorder="1" applyAlignment="1">
      <alignment horizontal="center" vertical="center" wrapText="1"/>
    </xf>
    <xf numFmtId="183" fontId="74" fillId="2" borderId="12" xfId="0" applyNumberFormat="1" applyFont="1" applyFill="1" applyBorder="1" applyAlignment="1">
      <alignment horizontal="center" vertical="center" wrapText="1"/>
    </xf>
    <xf numFmtId="0" fontId="75" fillId="2" borderId="11" xfId="0" applyFont="1" applyFill="1" applyBorder="1" applyAlignment="1">
      <alignment horizontal="center" vertical="center" wrapText="1"/>
    </xf>
    <xf numFmtId="178" fontId="73" fillId="2" borderId="11" xfId="0" applyNumberFormat="1" applyFont="1" applyFill="1" applyBorder="1" applyAlignment="1">
      <alignment horizontal="center" vertical="center" wrapText="1"/>
    </xf>
    <xf numFmtId="183" fontId="73" fillId="2" borderId="11" xfId="0" applyNumberFormat="1" applyFont="1" applyFill="1" applyBorder="1" applyAlignment="1">
      <alignment horizontal="center" vertical="center" wrapText="1"/>
    </xf>
    <xf numFmtId="178" fontId="74" fillId="2" borderId="11" xfId="0" applyNumberFormat="1" applyFont="1" applyFill="1" applyBorder="1" applyAlignment="1">
      <alignment horizontal="center" vertical="center" wrapText="1"/>
    </xf>
    <xf numFmtId="183" fontId="70" fillId="2" borderId="12" xfId="0" applyNumberFormat="1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183" fontId="74" fillId="4" borderId="12" xfId="0" applyNumberFormat="1" applyFont="1" applyFill="1" applyBorder="1" applyAlignment="1">
      <alignment horizontal="center" vertical="center" wrapText="1"/>
    </xf>
    <xf numFmtId="186" fontId="74" fillId="4" borderId="12" xfId="0" applyNumberFormat="1" applyFont="1" applyFill="1" applyBorder="1" applyAlignment="1">
      <alignment horizontal="center" vertical="center" wrapText="1"/>
    </xf>
    <xf numFmtId="183" fontId="70" fillId="0" borderId="5" xfId="0" applyNumberFormat="1" applyFont="1" applyFill="1" applyBorder="1" applyAlignment="1">
      <alignment horizontal="center" vertical="center" wrapText="1"/>
    </xf>
    <xf numFmtId="183" fontId="74" fillId="4" borderId="5" xfId="0" applyNumberFormat="1" applyFont="1" applyFill="1" applyBorder="1" applyAlignment="1">
      <alignment horizontal="center" vertical="center" wrapText="1"/>
    </xf>
    <xf numFmtId="186" fontId="74" fillId="4" borderId="5" xfId="0" applyNumberFormat="1" applyFont="1" applyFill="1" applyBorder="1" applyAlignment="1">
      <alignment horizontal="center" vertical="center" wrapText="1"/>
    </xf>
    <xf numFmtId="0" fontId="76" fillId="2" borderId="5" xfId="0" applyFont="1" applyFill="1" applyBorder="1" applyAlignment="1">
      <alignment horizontal="center" vertical="center" wrapText="1"/>
    </xf>
    <xf numFmtId="183" fontId="77" fillId="4" borderId="5" xfId="0" applyNumberFormat="1" applyFont="1" applyFill="1" applyBorder="1" applyAlignment="1">
      <alignment horizontal="center" vertical="center" wrapText="1"/>
    </xf>
    <xf numFmtId="186" fontId="77" fillId="4" borderId="5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55" fillId="4" borderId="11" xfId="0" applyFont="1" applyFill="1" applyBorder="1" applyAlignment="1">
      <alignment horizontal="center" vertical="center"/>
    </xf>
    <xf numFmtId="0" fontId="55" fillId="4" borderId="11" xfId="0" applyFont="1" applyFill="1" applyBorder="1" applyAlignment="1">
      <alignment horizontal="center" vertical="center" wrapText="1"/>
    </xf>
    <xf numFmtId="186" fontId="55" fillId="4" borderId="11" xfId="0" applyNumberFormat="1" applyFont="1" applyFill="1" applyBorder="1" applyAlignment="1">
      <alignment horizontal="center" vertical="center" wrapText="1"/>
    </xf>
    <xf numFmtId="0" fontId="78" fillId="2" borderId="5" xfId="0" applyFont="1" applyFill="1" applyBorder="1" applyAlignment="1">
      <alignment horizontal="center" vertical="center" wrapText="1"/>
    </xf>
    <xf numFmtId="0" fontId="72" fillId="2" borderId="5" xfId="0" applyFont="1" applyFill="1" applyBorder="1" applyAlignment="1">
      <alignment horizontal="center" vertical="center" wrapText="1"/>
    </xf>
    <xf numFmtId="0" fontId="79" fillId="2" borderId="5" xfId="0" applyFont="1" applyFill="1" applyBorder="1" applyAlignment="1">
      <alignment horizontal="center" vertical="center" wrapText="1"/>
    </xf>
    <xf numFmtId="0" fontId="79" fillId="2" borderId="1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183" fontId="7" fillId="2" borderId="11" xfId="0" applyNumberFormat="1" applyFont="1" applyFill="1" applyBorder="1" applyAlignment="1">
      <alignment horizontal="center" vertical="center" wrapText="1"/>
    </xf>
    <xf numFmtId="0" fontId="80" fillId="0" borderId="11" xfId="0" applyFont="1" applyBorder="1" applyAlignment="1">
      <alignment horizontal="center" vertical="center"/>
    </xf>
    <xf numFmtId="0" fontId="80" fillId="0" borderId="11" xfId="0" applyFont="1" applyBorder="1" applyAlignment="1">
      <alignment horizontal="center" vertical="center" wrapText="1"/>
    </xf>
    <xf numFmtId="183" fontId="7" fillId="2" borderId="5" xfId="0" applyNumberFormat="1" applyFont="1" applyFill="1" applyBorder="1" applyAlignment="1">
      <alignment horizontal="center" vertical="center" wrapText="1"/>
    </xf>
    <xf numFmtId="0" fontId="80" fillId="0" borderId="5" xfId="0" applyFont="1" applyBorder="1" applyAlignment="1">
      <alignment horizontal="center" vertical="center"/>
    </xf>
    <xf numFmtId="0" fontId="80" fillId="0" borderId="5" xfId="0" applyFont="1" applyBorder="1" applyAlignment="1">
      <alignment horizontal="center" vertical="center" wrapText="1"/>
    </xf>
    <xf numFmtId="0" fontId="81" fillId="2" borderId="5" xfId="0" applyFont="1" applyFill="1" applyBorder="1" applyAlignment="1">
      <alignment horizontal="center" vertical="center" wrapText="1"/>
    </xf>
    <xf numFmtId="183" fontId="23" fillId="0" borderId="11" xfId="0" applyNumberFormat="1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/>
    </xf>
    <xf numFmtId="0" fontId="55" fillId="2" borderId="5" xfId="0" applyFont="1" applyFill="1" applyBorder="1" applyAlignment="1">
      <alignment horizontal="center" vertical="center"/>
    </xf>
    <xf numFmtId="0" fontId="55" fillId="2" borderId="5" xfId="0" applyFont="1" applyFill="1" applyBorder="1" applyAlignment="1">
      <alignment horizontal="center" vertical="center" wrapText="1"/>
    </xf>
    <xf numFmtId="183" fontId="23" fillId="0" borderId="5" xfId="0" applyNumberFormat="1" applyFont="1" applyFill="1" applyBorder="1" applyAlignment="1">
      <alignment horizontal="center" vertical="center"/>
    </xf>
    <xf numFmtId="0" fontId="40" fillId="0" borderId="5" xfId="0" applyFont="1" applyFill="1" applyBorder="1" applyAlignment="1">
      <alignment horizontal="center" vertical="center"/>
    </xf>
    <xf numFmtId="0" fontId="55" fillId="2" borderId="11" xfId="0" applyFont="1" applyFill="1" applyBorder="1" applyAlignment="1">
      <alignment horizontal="center" vertical="center"/>
    </xf>
    <xf numFmtId="0" fontId="55" fillId="2" borderId="11" xfId="0" applyFont="1" applyFill="1" applyBorder="1" applyAlignment="1">
      <alignment horizontal="center" vertical="center" wrapText="1"/>
    </xf>
    <xf numFmtId="178" fontId="20" fillId="2" borderId="2" xfId="0" applyNumberFormat="1" applyFont="1" applyFill="1" applyBorder="1" applyAlignment="1">
      <alignment horizontal="center" vertical="center"/>
    </xf>
    <xf numFmtId="0" fontId="73" fillId="2" borderId="12" xfId="0" applyFont="1" applyFill="1" applyBorder="1" applyAlignment="1">
      <alignment horizontal="center" vertical="center" wrapText="1"/>
    </xf>
    <xf numFmtId="0" fontId="73" fillId="5" borderId="5" xfId="0" applyFont="1" applyFill="1" applyBorder="1" applyAlignment="1">
      <alignment horizontal="center" vertical="center"/>
    </xf>
    <xf numFmtId="0" fontId="74" fillId="2" borderId="11" xfId="0" applyFont="1" applyFill="1" applyBorder="1" applyAlignment="1">
      <alignment horizontal="center" vertical="center" wrapText="1"/>
    </xf>
    <xf numFmtId="0" fontId="73" fillId="5" borderId="11" xfId="0" applyFont="1" applyFill="1" applyBorder="1" applyAlignment="1">
      <alignment horizontal="center" vertical="center" wrapText="1"/>
    </xf>
    <xf numFmtId="0" fontId="20" fillId="4" borderId="12" xfId="0" applyFont="1" applyFill="1" applyBorder="1" applyAlignment="1">
      <alignment horizontal="center" vertical="center"/>
    </xf>
    <xf numFmtId="0" fontId="82" fillId="2" borderId="12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 wrapText="1"/>
    </xf>
    <xf numFmtId="0" fontId="83" fillId="0" borderId="5" xfId="0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/>
    </xf>
    <xf numFmtId="0" fontId="84" fillId="2" borderId="5" xfId="0" applyFont="1" applyFill="1" applyBorder="1" applyAlignment="1">
      <alignment horizontal="center" vertical="center" wrapText="1"/>
    </xf>
    <xf numFmtId="183" fontId="1" fillId="4" borderId="11" xfId="0" applyNumberFormat="1" applyFont="1" applyFill="1" applyBorder="1" applyAlignment="1">
      <alignment horizontal="center" vertical="center" wrapText="1"/>
    </xf>
    <xf numFmtId="183" fontId="8" fillId="4" borderId="11" xfId="0" applyNumberFormat="1" applyFont="1" applyFill="1" applyBorder="1" applyAlignment="1">
      <alignment horizontal="center" vertical="center" wrapText="1"/>
    </xf>
    <xf numFmtId="183" fontId="1" fillId="2" borderId="11" xfId="0" applyNumberFormat="1" applyFont="1" applyFill="1" applyBorder="1" applyAlignment="1">
      <alignment horizontal="center" vertical="center" wrapText="1"/>
    </xf>
    <xf numFmtId="183" fontId="59" fillId="0" borderId="11" xfId="0" applyNumberFormat="1" applyFont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/>
    </xf>
    <xf numFmtId="178" fontId="17" fillId="2" borderId="5" xfId="0" applyNumberFormat="1" applyFont="1" applyFill="1" applyBorder="1" applyAlignment="1">
      <alignment horizontal="center" vertical="center"/>
    </xf>
    <xf numFmtId="0" fontId="85" fillId="2" borderId="5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/>
    </xf>
    <xf numFmtId="178" fontId="23" fillId="2" borderId="5" xfId="0" applyNumberFormat="1" applyFont="1" applyFill="1" applyBorder="1" applyAlignment="1">
      <alignment horizontal="center" vertical="center"/>
    </xf>
    <xf numFmtId="0" fontId="83" fillId="2" borderId="5" xfId="0" applyFont="1" applyFill="1" applyBorder="1" applyAlignment="1">
      <alignment horizontal="center" vertical="center" wrapText="1"/>
    </xf>
    <xf numFmtId="178" fontId="24" fillId="2" borderId="5" xfId="0" applyNumberFormat="1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0" fontId="86" fillId="2" borderId="5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/>
    </xf>
    <xf numFmtId="0" fontId="87" fillId="2" borderId="11" xfId="0" applyFont="1" applyFill="1" applyBorder="1" applyAlignment="1">
      <alignment horizontal="center" vertical="center" wrapText="1"/>
    </xf>
    <xf numFmtId="178" fontId="23" fillId="2" borderId="11" xfId="0" applyNumberFormat="1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86" fillId="2" borderId="11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/>
    </xf>
    <xf numFmtId="178" fontId="1" fillId="2" borderId="5" xfId="0" applyNumberFormat="1" applyFont="1" applyFill="1" applyBorder="1" applyAlignment="1">
      <alignment horizontal="center" vertical="center"/>
    </xf>
    <xf numFmtId="0" fontId="60" fillId="2" borderId="5" xfId="0" applyNumberFormat="1" applyFont="1" applyFill="1" applyBorder="1" applyAlignment="1">
      <alignment horizontal="center" vertical="center"/>
    </xf>
    <xf numFmtId="183" fontId="4" fillId="5" borderId="5" xfId="0" applyNumberFormat="1" applyFont="1" applyFill="1" applyBorder="1" applyAlignment="1">
      <alignment horizontal="center" vertical="center" wrapText="1"/>
    </xf>
    <xf numFmtId="183" fontId="2" fillId="2" borderId="5" xfId="0" applyNumberFormat="1" applyFont="1" applyFill="1" applyBorder="1" applyAlignment="1">
      <alignment horizontal="center" vertical="center" wrapText="1"/>
    </xf>
    <xf numFmtId="183" fontId="88" fillId="2" borderId="5" xfId="0" applyNumberFormat="1" applyFont="1" applyFill="1" applyBorder="1" applyAlignment="1">
      <alignment horizontal="center" vertical="center" wrapText="1"/>
    </xf>
    <xf numFmtId="0" fontId="89" fillId="5" borderId="11" xfId="0" applyFont="1" applyFill="1" applyBorder="1" applyAlignment="1">
      <alignment horizontal="center" vertical="center" wrapText="1"/>
    </xf>
    <xf numFmtId="0" fontId="80" fillId="5" borderId="11" xfId="0" applyFont="1" applyFill="1" applyBorder="1" applyAlignment="1">
      <alignment horizontal="center" vertical="center" wrapText="1"/>
    </xf>
    <xf numFmtId="0" fontId="63" fillId="2" borderId="11" xfId="0" applyFont="1" applyFill="1" applyBorder="1" applyAlignment="1">
      <alignment horizontal="center" vertical="center" wrapText="1"/>
    </xf>
    <xf numFmtId="183" fontId="59" fillId="2" borderId="11" xfId="0" applyNumberFormat="1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83" fillId="2" borderId="12" xfId="0" applyFont="1" applyFill="1" applyBorder="1" applyAlignment="1">
      <alignment horizontal="center" vertical="center" wrapText="1"/>
    </xf>
    <xf numFmtId="0" fontId="89" fillId="5" borderId="5" xfId="0" applyFont="1" applyFill="1" applyBorder="1" applyAlignment="1">
      <alignment horizontal="center" vertical="center" wrapText="1"/>
    </xf>
    <xf numFmtId="0" fontId="80" fillId="5" borderId="5" xfId="0" applyFont="1" applyFill="1" applyBorder="1" applyAlignment="1">
      <alignment horizontal="center" vertical="center" wrapText="1"/>
    </xf>
    <xf numFmtId="0" fontId="63" fillId="2" borderId="5" xfId="0" applyFont="1" applyFill="1" applyBorder="1" applyAlignment="1">
      <alignment horizontal="center" vertical="center" wrapText="1"/>
    </xf>
    <xf numFmtId="183" fontId="83" fillId="2" borderId="5" xfId="0" applyNumberFormat="1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178" fontId="20" fillId="5" borderId="5" xfId="0" applyNumberFormat="1" applyFont="1" applyFill="1" applyBorder="1" applyAlignment="1">
      <alignment horizontal="center" vertical="center"/>
    </xf>
    <xf numFmtId="0" fontId="90" fillId="2" borderId="5" xfId="0" applyFont="1" applyFill="1" applyBorder="1" applyAlignment="1">
      <alignment horizontal="center" vertical="center" wrapText="1"/>
    </xf>
    <xf numFmtId="0" fontId="60" fillId="0" borderId="5" xfId="0" applyNumberFormat="1" applyFont="1" applyFill="1" applyBorder="1" applyAlignment="1">
      <alignment horizontal="center" vertical="center"/>
    </xf>
    <xf numFmtId="0" fontId="55" fillId="5" borderId="5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88" fillId="2" borderId="5" xfId="0" applyFont="1" applyFill="1" applyBorder="1" applyAlignment="1">
      <alignment horizontal="center" vertical="center" wrapText="1"/>
    </xf>
    <xf numFmtId="0" fontId="55" fillId="5" borderId="11" xfId="0" applyFont="1" applyFill="1" applyBorder="1" applyAlignment="1">
      <alignment horizontal="center" vertical="center" wrapText="1"/>
    </xf>
    <xf numFmtId="178" fontId="69" fillId="2" borderId="2" xfId="0" applyNumberFormat="1" applyFont="1" applyFill="1" applyBorder="1" applyAlignment="1">
      <alignment horizontal="center" vertical="center"/>
    </xf>
    <xf numFmtId="178" fontId="3" fillId="2" borderId="10" xfId="0" applyNumberFormat="1" applyFont="1" applyFill="1" applyBorder="1" applyAlignment="1">
      <alignment horizontal="center" vertical="center" wrapText="1"/>
    </xf>
    <xf numFmtId="0" fontId="91" fillId="2" borderId="5" xfId="0" applyFont="1" applyFill="1" applyBorder="1" applyAlignment="1">
      <alignment horizontal="center" vertical="center" wrapText="1"/>
    </xf>
    <xf numFmtId="0" fontId="92" fillId="2" borderId="5" xfId="0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49" fontId="20" fillId="2" borderId="0" xfId="0" applyNumberFormat="1" applyFont="1" applyFill="1" applyBorder="1" applyAlignment="1">
      <alignment horizontal="center" vertical="center"/>
    </xf>
    <xf numFmtId="183" fontId="74" fillId="2" borderId="0" xfId="0" applyNumberFormat="1" applyFont="1" applyFill="1" applyBorder="1" applyAlignment="1">
      <alignment horizontal="center" vertical="center"/>
    </xf>
    <xf numFmtId="186" fontId="74" fillId="2" borderId="0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left" vertical="center" wrapText="1"/>
    </xf>
    <xf numFmtId="0" fontId="94" fillId="0" borderId="5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center" vertical="center"/>
    </xf>
    <xf numFmtId="0" fontId="95" fillId="0" borderId="5" xfId="0" applyFont="1" applyFill="1" applyBorder="1" applyAlignment="1">
      <alignment horizontal="center" vertical="center" wrapText="1"/>
    </xf>
    <xf numFmtId="0" fontId="28" fillId="0" borderId="35" xfId="0" applyFont="1" applyFill="1" applyBorder="1" applyAlignment="1">
      <alignment horizontal="center" vertical="center" wrapText="1"/>
    </xf>
    <xf numFmtId="0" fontId="28" fillId="0" borderId="3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/>
    </xf>
    <xf numFmtId="0" fontId="1" fillId="0" borderId="5" xfId="0" applyFont="1" applyFill="1" applyBorder="1" applyAlignment="1">
      <alignment horizontal="left" vertical="center" wrapText="1"/>
    </xf>
    <xf numFmtId="0" fontId="28" fillId="0" borderId="5" xfId="0" applyFont="1" applyBorder="1" applyAlignment="1">
      <alignment horizontal="justify" vertical="center"/>
    </xf>
    <xf numFmtId="186" fontId="28" fillId="2" borderId="5" xfId="0" applyNumberFormat="1" applyFont="1" applyFill="1" applyBorder="1" applyAlignment="1">
      <alignment horizontal="center" vertical="center" wrapText="1"/>
    </xf>
    <xf numFmtId="0" fontId="96" fillId="0" borderId="0" xfId="0" applyFont="1" applyAlignment="1">
      <alignment horizontal="justify" vertical="center"/>
    </xf>
    <xf numFmtId="0" fontId="28" fillId="0" borderId="5" xfId="0" applyFont="1" applyBorder="1" applyAlignment="1">
      <alignment horizontal="justify" vertical="center" indent="2"/>
    </xf>
    <xf numFmtId="0" fontId="28" fillId="0" borderId="31" xfId="0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/>
    </xf>
    <xf numFmtId="0" fontId="22" fillId="0" borderId="31" xfId="0" applyFont="1" applyFill="1" applyBorder="1" applyAlignment="1">
      <alignment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64" fillId="0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FFFF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NULL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NULL" TargetMode="External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NULL" TargetMode="Externa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27</xdr:col>
      <xdr:colOff>0</xdr:colOff>
      <xdr:row>11</xdr:row>
      <xdr:rowOff>0</xdr:rowOff>
    </xdr:from>
    <xdr:to>
      <xdr:col>27</xdr:col>
      <xdr:colOff>19050</xdr:colOff>
      <xdr:row>11</xdr:row>
      <xdr:rowOff>9525</xdr:rowOff>
    </xdr:to>
    <xdr:pic>
      <xdr:nvPicPr>
        <xdr:cNvPr id="2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63050" y="287020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27</xdr:col>
      <xdr:colOff>0</xdr:colOff>
      <xdr:row>19</xdr:row>
      <xdr:rowOff>0</xdr:rowOff>
    </xdr:from>
    <xdr:to>
      <xdr:col>27</xdr:col>
      <xdr:colOff>19050</xdr:colOff>
      <xdr:row>19</xdr:row>
      <xdr:rowOff>9525</xdr:rowOff>
    </xdr:to>
    <xdr:pic>
      <xdr:nvPicPr>
        <xdr:cNvPr id="3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63050" y="449580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46</xdr:col>
      <xdr:colOff>0</xdr:colOff>
      <xdr:row>11</xdr:row>
      <xdr:rowOff>0</xdr:rowOff>
    </xdr:from>
    <xdr:to>
      <xdr:col>46</xdr:col>
      <xdr:colOff>19050</xdr:colOff>
      <xdr:row>11</xdr:row>
      <xdr:rowOff>10160</xdr:rowOff>
    </xdr:to>
    <xdr:pic>
      <xdr:nvPicPr>
        <xdr:cNvPr id="4" name="图片 3"/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12925425" y="2870200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46</xdr:col>
      <xdr:colOff>0</xdr:colOff>
      <xdr:row>26</xdr:row>
      <xdr:rowOff>0</xdr:rowOff>
    </xdr:from>
    <xdr:to>
      <xdr:col>46</xdr:col>
      <xdr:colOff>19050</xdr:colOff>
      <xdr:row>26</xdr:row>
      <xdr:rowOff>10160</xdr:rowOff>
    </xdr:to>
    <xdr:pic>
      <xdr:nvPicPr>
        <xdr:cNvPr id="5" name="图片 4"/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12925425" y="5918200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46</xdr:col>
      <xdr:colOff>0</xdr:colOff>
      <xdr:row>26</xdr:row>
      <xdr:rowOff>0</xdr:rowOff>
    </xdr:from>
    <xdr:to>
      <xdr:col>46</xdr:col>
      <xdr:colOff>19050</xdr:colOff>
      <xdr:row>26</xdr:row>
      <xdr:rowOff>10160</xdr:rowOff>
    </xdr:to>
    <xdr:pic>
      <xdr:nvPicPr>
        <xdr:cNvPr id="6" name="图片 5"/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12925425" y="5918200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27</xdr:col>
      <xdr:colOff>0</xdr:colOff>
      <xdr:row>21</xdr:row>
      <xdr:rowOff>0</xdr:rowOff>
    </xdr:from>
    <xdr:to>
      <xdr:col>27</xdr:col>
      <xdr:colOff>19050</xdr:colOff>
      <xdr:row>21</xdr:row>
      <xdr:rowOff>9525</xdr:rowOff>
    </xdr:to>
    <xdr:pic>
      <xdr:nvPicPr>
        <xdr:cNvPr id="7" name="图片 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63050" y="490220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27</xdr:col>
      <xdr:colOff>0</xdr:colOff>
      <xdr:row>25</xdr:row>
      <xdr:rowOff>0</xdr:rowOff>
    </xdr:from>
    <xdr:to>
      <xdr:col>27</xdr:col>
      <xdr:colOff>19050</xdr:colOff>
      <xdr:row>25</xdr:row>
      <xdr:rowOff>9525</xdr:rowOff>
    </xdr:to>
    <xdr:pic>
      <xdr:nvPicPr>
        <xdr:cNvPr id="8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63050" y="571500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27</xdr:col>
      <xdr:colOff>0</xdr:colOff>
      <xdr:row>34</xdr:row>
      <xdr:rowOff>0</xdr:rowOff>
    </xdr:from>
    <xdr:to>
      <xdr:col>27</xdr:col>
      <xdr:colOff>19050</xdr:colOff>
      <xdr:row>34</xdr:row>
      <xdr:rowOff>9525</xdr:rowOff>
    </xdr:to>
    <xdr:pic>
      <xdr:nvPicPr>
        <xdr:cNvPr id="9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63050" y="754380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27</xdr:col>
      <xdr:colOff>0</xdr:colOff>
      <xdr:row>35</xdr:row>
      <xdr:rowOff>0</xdr:rowOff>
    </xdr:from>
    <xdr:to>
      <xdr:col>27</xdr:col>
      <xdr:colOff>19050</xdr:colOff>
      <xdr:row>35</xdr:row>
      <xdr:rowOff>9525</xdr:rowOff>
    </xdr:to>
    <xdr:pic>
      <xdr:nvPicPr>
        <xdr:cNvPr id="10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63050" y="781050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27</xdr:col>
      <xdr:colOff>0</xdr:colOff>
      <xdr:row>11</xdr:row>
      <xdr:rowOff>0</xdr:rowOff>
    </xdr:from>
    <xdr:to>
      <xdr:col>27</xdr:col>
      <xdr:colOff>19050</xdr:colOff>
      <xdr:row>11</xdr:row>
      <xdr:rowOff>9525</xdr:rowOff>
    </xdr:to>
    <xdr:pic>
      <xdr:nvPicPr>
        <xdr:cNvPr id="11" name="图片 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63050" y="287020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27</xdr:col>
      <xdr:colOff>0</xdr:colOff>
      <xdr:row>11</xdr:row>
      <xdr:rowOff>0</xdr:rowOff>
    </xdr:from>
    <xdr:to>
      <xdr:col>27</xdr:col>
      <xdr:colOff>19050</xdr:colOff>
      <xdr:row>11</xdr:row>
      <xdr:rowOff>9525</xdr:rowOff>
    </xdr:to>
    <xdr:pic>
      <xdr:nvPicPr>
        <xdr:cNvPr id="12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63050" y="287020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27</xdr:col>
      <xdr:colOff>0</xdr:colOff>
      <xdr:row>11</xdr:row>
      <xdr:rowOff>0</xdr:rowOff>
    </xdr:from>
    <xdr:to>
      <xdr:col>27</xdr:col>
      <xdr:colOff>19050</xdr:colOff>
      <xdr:row>11</xdr:row>
      <xdr:rowOff>9525</xdr:rowOff>
    </xdr:to>
    <xdr:pic>
      <xdr:nvPicPr>
        <xdr:cNvPr id="13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63050" y="287020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27</xdr:col>
      <xdr:colOff>0</xdr:colOff>
      <xdr:row>11</xdr:row>
      <xdr:rowOff>0</xdr:rowOff>
    </xdr:from>
    <xdr:to>
      <xdr:col>27</xdr:col>
      <xdr:colOff>19050</xdr:colOff>
      <xdr:row>11</xdr:row>
      <xdr:rowOff>9525</xdr:rowOff>
    </xdr:to>
    <xdr:pic>
      <xdr:nvPicPr>
        <xdr:cNvPr id="14" name="图片 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63050" y="287020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27</xdr:col>
      <xdr:colOff>0</xdr:colOff>
      <xdr:row>11</xdr:row>
      <xdr:rowOff>0</xdr:rowOff>
    </xdr:from>
    <xdr:to>
      <xdr:col>27</xdr:col>
      <xdr:colOff>19050</xdr:colOff>
      <xdr:row>11</xdr:row>
      <xdr:rowOff>9525</xdr:rowOff>
    </xdr:to>
    <xdr:pic>
      <xdr:nvPicPr>
        <xdr:cNvPr id="15" name="图片 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63050" y="287020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27</xdr:col>
      <xdr:colOff>0</xdr:colOff>
      <xdr:row>11</xdr:row>
      <xdr:rowOff>0</xdr:rowOff>
    </xdr:from>
    <xdr:to>
      <xdr:col>27</xdr:col>
      <xdr:colOff>19050</xdr:colOff>
      <xdr:row>11</xdr:row>
      <xdr:rowOff>9525</xdr:rowOff>
    </xdr:to>
    <xdr:pic>
      <xdr:nvPicPr>
        <xdr:cNvPr id="16" name="图片 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63050" y="287020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27</xdr:col>
      <xdr:colOff>0</xdr:colOff>
      <xdr:row>35</xdr:row>
      <xdr:rowOff>0</xdr:rowOff>
    </xdr:from>
    <xdr:to>
      <xdr:col>27</xdr:col>
      <xdr:colOff>19050</xdr:colOff>
      <xdr:row>35</xdr:row>
      <xdr:rowOff>9525</xdr:rowOff>
    </xdr:to>
    <xdr:pic>
      <xdr:nvPicPr>
        <xdr:cNvPr id="17" name="图片 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63050" y="781050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27</xdr:col>
      <xdr:colOff>0</xdr:colOff>
      <xdr:row>28</xdr:row>
      <xdr:rowOff>0</xdr:rowOff>
    </xdr:from>
    <xdr:to>
      <xdr:col>27</xdr:col>
      <xdr:colOff>19050</xdr:colOff>
      <xdr:row>28</xdr:row>
      <xdr:rowOff>9525</xdr:rowOff>
    </xdr:to>
    <xdr:pic>
      <xdr:nvPicPr>
        <xdr:cNvPr id="18" name="图片 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63050" y="632460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18</xdr:col>
      <xdr:colOff>0</xdr:colOff>
      <xdr:row>1</xdr:row>
      <xdr:rowOff>0</xdr:rowOff>
    </xdr:from>
    <xdr:to>
      <xdr:col>18</xdr:col>
      <xdr:colOff>19050</xdr:colOff>
      <xdr:row>1</xdr:row>
      <xdr:rowOff>10160</xdr:rowOff>
    </xdr:to>
    <xdr:pic>
      <xdr:nvPicPr>
        <xdr:cNvPr id="2" name="图片 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426835" y="508000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18</xdr:col>
      <xdr:colOff>0</xdr:colOff>
      <xdr:row>0</xdr:row>
      <xdr:rowOff>0</xdr:rowOff>
    </xdr:from>
    <xdr:to>
      <xdr:col>18</xdr:col>
      <xdr:colOff>19050</xdr:colOff>
      <xdr:row>0</xdr:row>
      <xdr:rowOff>10160</xdr:rowOff>
    </xdr:to>
    <xdr:pic>
      <xdr:nvPicPr>
        <xdr:cNvPr id="2" name="图片 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998970" y="0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18</xdr:col>
      <xdr:colOff>19050</xdr:colOff>
      <xdr:row>1</xdr:row>
      <xdr:rowOff>10160</xdr:rowOff>
    </xdr:to>
    <xdr:pic>
      <xdr:nvPicPr>
        <xdr:cNvPr id="4" name="图片 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998970" y="4286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</xdr:colOff>
      <xdr:row>18</xdr:row>
      <xdr:rowOff>10160</xdr:rowOff>
    </xdr:to>
    <xdr:pic>
      <xdr:nvPicPr>
        <xdr:cNvPr id="3" name="图片 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998970" y="7162800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</xdr:colOff>
      <xdr:row>18</xdr:row>
      <xdr:rowOff>10160</xdr:rowOff>
    </xdr:to>
    <xdr:pic>
      <xdr:nvPicPr>
        <xdr:cNvPr id="5" name="图片 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998970" y="7162800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</xdr:colOff>
      <xdr:row>19</xdr:row>
      <xdr:rowOff>10160</xdr:rowOff>
    </xdr:to>
    <xdr:pic>
      <xdr:nvPicPr>
        <xdr:cNvPr id="6" name="图片 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998970" y="749617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</xdr:colOff>
      <xdr:row>47</xdr:row>
      <xdr:rowOff>10160</xdr:rowOff>
    </xdr:to>
    <xdr:pic>
      <xdr:nvPicPr>
        <xdr:cNvPr id="7" name="图片 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998970" y="15417800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</xdr:colOff>
      <xdr:row>47</xdr:row>
      <xdr:rowOff>10160</xdr:rowOff>
    </xdr:to>
    <xdr:pic>
      <xdr:nvPicPr>
        <xdr:cNvPr id="8" name="图片 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998970" y="15417800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</xdr:colOff>
      <xdr:row>47</xdr:row>
      <xdr:rowOff>10160</xdr:rowOff>
    </xdr:to>
    <xdr:pic>
      <xdr:nvPicPr>
        <xdr:cNvPr id="9" name="图片 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998970" y="15417800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</xdr:colOff>
      <xdr:row>48</xdr:row>
      <xdr:rowOff>10160</xdr:rowOff>
    </xdr:to>
    <xdr:pic>
      <xdr:nvPicPr>
        <xdr:cNvPr id="10" name="图片 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998970" y="1575117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</xdr:colOff>
      <xdr:row>67</xdr:row>
      <xdr:rowOff>10160</xdr:rowOff>
    </xdr:to>
    <xdr:pic>
      <xdr:nvPicPr>
        <xdr:cNvPr id="11" name="图片 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998970" y="22602825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</xdr:colOff>
      <xdr:row>68</xdr:row>
      <xdr:rowOff>10160</xdr:rowOff>
    </xdr:to>
    <xdr:pic>
      <xdr:nvPicPr>
        <xdr:cNvPr id="12" name="图片 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998970" y="22936200"/>
          <a:ext cx="19050" cy="1016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7"/>
  <sheetViews>
    <sheetView topLeftCell="A5" workbookViewId="0">
      <selection activeCell="I13" sqref="I13"/>
    </sheetView>
  </sheetViews>
  <sheetFormatPr defaultColWidth="9" defaultRowHeight="14.25"/>
  <cols>
    <col min="1" max="1" width="4.75" style="883" customWidth="1"/>
    <col min="2" max="2" width="7.5" style="191" customWidth="1"/>
    <col min="3" max="3" width="14.25" style="274" customWidth="1"/>
    <col min="4" max="5" width="11.75" style="274" customWidth="1"/>
    <col min="6" max="6" width="27.875" style="884" customWidth="1"/>
    <col min="7" max="7" width="29.5" style="884" customWidth="1"/>
    <col min="8" max="8" width="18" style="274" customWidth="1"/>
    <col min="9" max="9" width="41.25" style="191" customWidth="1"/>
    <col min="10" max="16384" width="9" style="191"/>
  </cols>
  <sheetData>
    <row r="1" s="880" customFormat="1" ht="30" customHeight="1" spans="1:8">
      <c r="A1" s="885" t="s">
        <v>0</v>
      </c>
      <c r="B1" s="885"/>
      <c r="C1" s="885"/>
      <c r="D1" s="885"/>
      <c r="E1" s="885"/>
      <c r="F1" s="886"/>
      <c r="G1" s="886"/>
      <c r="H1" s="885"/>
    </row>
    <row r="2" s="881" customFormat="1" ht="24" customHeight="1" spans="1:9">
      <c r="A2" s="887" t="s">
        <v>1</v>
      </c>
      <c r="B2" s="197" t="s">
        <v>2</v>
      </c>
      <c r="C2" s="197" t="s">
        <v>3</v>
      </c>
      <c r="D2" s="135" t="s">
        <v>4</v>
      </c>
      <c r="E2" s="197" t="s">
        <v>5</v>
      </c>
      <c r="F2" s="888" t="s">
        <v>6</v>
      </c>
      <c r="G2" s="888" t="s">
        <v>7</v>
      </c>
      <c r="H2" s="889" t="s">
        <v>8</v>
      </c>
      <c r="I2" s="198" t="s">
        <v>9</v>
      </c>
    </row>
    <row r="3" s="882" customFormat="1" ht="48" customHeight="1" spans="1:9">
      <c r="A3" s="890">
        <v>1</v>
      </c>
      <c r="B3" s="891" t="s">
        <v>10</v>
      </c>
      <c r="C3" s="15" t="s">
        <v>11</v>
      </c>
      <c r="D3" s="356" t="s">
        <v>12</v>
      </c>
      <c r="E3" s="394" t="s">
        <v>13</v>
      </c>
      <c r="F3" s="343" t="s">
        <v>14</v>
      </c>
      <c r="G3" s="343" t="s">
        <v>15</v>
      </c>
      <c r="H3" s="14" t="s">
        <v>16</v>
      </c>
      <c r="I3" s="260" t="s">
        <v>17</v>
      </c>
    </row>
    <row r="4" s="882" customFormat="1" ht="23" customHeight="1" spans="1:9">
      <c r="A4" s="890">
        <v>2</v>
      </c>
      <c r="B4" s="892"/>
      <c r="C4" s="15" t="s">
        <v>18</v>
      </c>
      <c r="D4" s="394" t="s">
        <v>19</v>
      </c>
      <c r="E4" s="394" t="s">
        <v>20</v>
      </c>
      <c r="F4" s="893" t="s">
        <v>21</v>
      </c>
      <c r="G4" s="893" t="s">
        <v>21</v>
      </c>
      <c r="H4" s="15" t="s">
        <v>22</v>
      </c>
      <c r="I4" s="260" t="s">
        <v>23</v>
      </c>
    </row>
    <row r="5" s="882" customFormat="1" ht="23" customHeight="1" spans="1:9">
      <c r="A5" s="890">
        <v>3</v>
      </c>
      <c r="B5" s="892"/>
      <c r="C5" s="15"/>
      <c r="D5" s="356" t="s">
        <v>24</v>
      </c>
      <c r="E5" s="394" t="s">
        <v>25</v>
      </c>
      <c r="F5" s="893" t="s">
        <v>14</v>
      </c>
      <c r="G5" s="893" t="s">
        <v>14</v>
      </c>
      <c r="H5" s="15" t="s">
        <v>26</v>
      </c>
      <c r="I5" s="260" t="s">
        <v>23</v>
      </c>
    </row>
    <row r="6" s="882" customFormat="1" ht="23" customHeight="1" spans="1:9">
      <c r="A6" s="890">
        <v>4</v>
      </c>
      <c r="B6" s="892"/>
      <c r="C6" s="15"/>
      <c r="D6" s="356" t="s">
        <v>27</v>
      </c>
      <c r="E6" s="394" t="s">
        <v>28</v>
      </c>
      <c r="F6" s="893" t="s">
        <v>14</v>
      </c>
      <c r="G6" s="893" t="s">
        <v>14</v>
      </c>
      <c r="H6" s="15" t="s">
        <v>29</v>
      </c>
      <c r="I6" s="260" t="s">
        <v>23</v>
      </c>
    </row>
    <row r="7" s="882" customFormat="1" ht="23" customHeight="1" spans="1:9">
      <c r="A7" s="890">
        <v>5</v>
      </c>
      <c r="B7" s="892"/>
      <c r="C7" s="15" t="s">
        <v>18</v>
      </c>
      <c r="D7" s="739" t="s">
        <v>30</v>
      </c>
      <c r="E7" s="740" t="s">
        <v>31</v>
      </c>
      <c r="F7" s="894" t="s">
        <v>32</v>
      </c>
      <c r="G7" s="893" t="s">
        <v>33</v>
      </c>
      <c r="H7" s="197" t="s">
        <v>34</v>
      </c>
      <c r="I7" s="260" t="s">
        <v>23</v>
      </c>
    </row>
    <row r="8" s="882" customFormat="1" ht="23" customHeight="1" spans="1:9">
      <c r="A8" s="890">
        <v>6</v>
      </c>
      <c r="B8" s="892"/>
      <c r="C8" s="14" t="s">
        <v>35</v>
      </c>
      <c r="D8" s="356" t="s">
        <v>36</v>
      </c>
      <c r="E8" s="394" t="s">
        <v>37</v>
      </c>
      <c r="F8" s="894" t="s">
        <v>32</v>
      </c>
      <c r="G8" s="893" t="s">
        <v>33</v>
      </c>
      <c r="H8" s="15" t="s">
        <v>38</v>
      </c>
      <c r="I8" s="260" t="s">
        <v>39</v>
      </c>
    </row>
    <row r="9" s="882" customFormat="1" ht="23" customHeight="1" spans="1:9">
      <c r="A9" s="890">
        <v>7</v>
      </c>
      <c r="B9" s="892"/>
      <c r="C9" s="14"/>
      <c r="D9" s="357" t="s">
        <v>40</v>
      </c>
      <c r="E9" s="406" t="s">
        <v>41</v>
      </c>
      <c r="F9" s="895" t="s">
        <v>42</v>
      </c>
      <c r="G9" s="895" t="s">
        <v>42</v>
      </c>
      <c r="H9" s="895" t="s">
        <v>43</v>
      </c>
      <c r="I9" s="260" t="s">
        <v>39</v>
      </c>
    </row>
    <row r="10" s="882" customFormat="1" ht="23" customHeight="1" spans="1:9">
      <c r="A10" s="890">
        <v>8</v>
      </c>
      <c r="B10" s="892"/>
      <c r="C10" s="14"/>
      <c r="D10" s="357" t="s">
        <v>44</v>
      </c>
      <c r="E10" s="406" t="s">
        <v>45</v>
      </c>
      <c r="F10" s="888" t="s">
        <v>46</v>
      </c>
      <c r="G10" s="888" t="s">
        <v>46</v>
      </c>
      <c r="H10" s="197" t="s">
        <v>47</v>
      </c>
      <c r="I10" s="260" t="s">
        <v>39</v>
      </c>
    </row>
    <row r="11" s="882" customFormat="1" ht="23" customHeight="1" spans="1:9">
      <c r="A11" s="890">
        <v>9</v>
      </c>
      <c r="B11" s="892"/>
      <c r="C11" s="14"/>
      <c r="D11" s="357" t="s">
        <v>48</v>
      </c>
      <c r="E11" s="406" t="s">
        <v>49</v>
      </c>
      <c r="F11" s="888" t="s">
        <v>50</v>
      </c>
      <c r="G11" s="888" t="s">
        <v>50</v>
      </c>
      <c r="H11" s="244" t="s">
        <v>51</v>
      </c>
      <c r="I11" s="260" t="s">
        <v>39</v>
      </c>
    </row>
    <row r="12" s="882" customFormat="1" ht="23" customHeight="1" spans="1:9">
      <c r="A12" s="890">
        <v>10</v>
      </c>
      <c r="B12" s="892"/>
      <c r="C12" s="14" t="s">
        <v>52</v>
      </c>
      <c r="D12" s="896" t="s">
        <v>53</v>
      </c>
      <c r="E12" s="406" t="s">
        <v>54</v>
      </c>
      <c r="F12" s="888" t="s">
        <v>55</v>
      </c>
      <c r="G12" s="888" t="s">
        <v>55</v>
      </c>
      <c r="H12" s="244" t="s">
        <v>56</v>
      </c>
      <c r="I12" s="260" t="s">
        <v>57</v>
      </c>
    </row>
    <row r="13" s="882" customFormat="1" ht="24" spans="1:9">
      <c r="A13" s="890">
        <v>11</v>
      </c>
      <c r="B13" s="892"/>
      <c r="C13" s="14"/>
      <c r="D13" s="896" t="s">
        <v>58</v>
      </c>
      <c r="E13" s="406" t="s">
        <v>59</v>
      </c>
      <c r="F13" s="895" t="s">
        <v>60</v>
      </c>
      <c r="G13" s="895" t="s">
        <v>60</v>
      </c>
      <c r="H13" s="895" t="s">
        <v>61</v>
      </c>
      <c r="I13" s="260" t="s">
        <v>57</v>
      </c>
    </row>
    <row r="14" s="882" customFormat="1" ht="36" spans="1:9">
      <c r="A14" s="890">
        <v>12</v>
      </c>
      <c r="B14" s="892"/>
      <c r="C14" s="14"/>
      <c r="D14" s="896" t="s">
        <v>62</v>
      </c>
      <c r="E14" s="406" t="s">
        <v>63</v>
      </c>
      <c r="F14" s="888" t="s">
        <v>46</v>
      </c>
      <c r="G14" s="897" t="s">
        <v>64</v>
      </c>
      <c r="H14" s="14" t="s">
        <v>65</v>
      </c>
      <c r="I14" s="260" t="s">
        <v>57</v>
      </c>
    </row>
    <row r="15" s="882" customFormat="1" ht="23" customHeight="1" spans="1:9">
      <c r="A15" s="890">
        <v>13</v>
      </c>
      <c r="B15" s="892"/>
      <c r="C15" s="14"/>
      <c r="D15" s="896" t="s">
        <v>66</v>
      </c>
      <c r="E15" s="406" t="s">
        <v>66</v>
      </c>
      <c r="F15" s="898" t="s">
        <v>67</v>
      </c>
      <c r="G15" s="898" t="s">
        <v>67</v>
      </c>
      <c r="H15" s="14" t="s">
        <v>68</v>
      </c>
      <c r="I15" s="260" t="s">
        <v>39</v>
      </c>
    </row>
    <row r="16" s="882" customFormat="1" ht="23" customHeight="1" spans="1:9">
      <c r="A16" s="890">
        <v>14</v>
      </c>
      <c r="B16" s="899"/>
      <c r="C16" s="14"/>
      <c r="D16" s="896" t="s">
        <v>69</v>
      </c>
      <c r="E16" s="406" t="s">
        <v>70</v>
      </c>
      <c r="F16" s="895" t="s">
        <v>71</v>
      </c>
      <c r="G16" s="895" t="s">
        <v>71</v>
      </c>
      <c r="H16" s="895" t="s">
        <v>72</v>
      </c>
      <c r="I16" s="260" t="s">
        <v>39</v>
      </c>
    </row>
    <row r="17" s="882" customFormat="1" ht="23" customHeight="1" spans="1:9">
      <c r="A17" s="890">
        <v>15</v>
      </c>
      <c r="B17" s="900" t="s">
        <v>73</v>
      </c>
      <c r="C17" s="244" t="s">
        <v>74</v>
      </c>
      <c r="D17" s="901" t="s">
        <v>75</v>
      </c>
      <c r="E17" s="406" t="s">
        <v>76</v>
      </c>
      <c r="F17" s="895" t="s">
        <v>77</v>
      </c>
      <c r="G17" s="888" t="s">
        <v>78</v>
      </c>
      <c r="H17" s="244" t="s">
        <v>79</v>
      </c>
      <c r="I17" s="260" t="s">
        <v>39</v>
      </c>
    </row>
    <row r="18" s="882" customFormat="1" ht="21" customHeight="1" spans="1:9">
      <c r="A18" s="890">
        <v>16</v>
      </c>
      <c r="B18" s="902"/>
      <c r="C18" s="14"/>
      <c r="D18" s="357" t="s">
        <v>80</v>
      </c>
      <c r="E18" s="406" t="s">
        <v>81</v>
      </c>
      <c r="F18" s="895" t="s">
        <v>46</v>
      </c>
      <c r="G18" s="895" t="s">
        <v>46</v>
      </c>
      <c r="H18" s="244" t="s">
        <v>82</v>
      </c>
      <c r="I18" s="260" t="s">
        <v>39</v>
      </c>
    </row>
    <row r="19" s="882" customFormat="1" ht="23" customHeight="1" spans="1:9">
      <c r="A19" s="890">
        <v>17</v>
      </c>
      <c r="B19" s="903" t="s">
        <v>83</v>
      </c>
      <c r="C19" s="14" t="s">
        <v>52</v>
      </c>
      <c r="D19" s="570" t="s">
        <v>84</v>
      </c>
      <c r="E19" s="406" t="s">
        <v>85</v>
      </c>
      <c r="F19" s="888" t="s">
        <v>77</v>
      </c>
      <c r="G19" s="888" t="s">
        <v>78</v>
      </c>
      <c r="H19" s="244" t="s">
        <v>86</v>
      </c>
      <c r="I19" s="260" t="s">
        <v>57</v>
      </c>
    </row>
    <row r="20" s="882" customFormat="1" ht="27" customHeight="1" spans="1:9">
      <c r="A20" s="890">
        <v>18</v>
      </c>
      <c r="B20" s="903"/>
      <c r="C20" s="14"/>
      <c r="D20" s="570" t="s">
        <v>87</v>
      </c>
      <c r="E20" s="406" t="s">
        <v>88</v>
      </c>
      <c r="F20" s="895" t="s">
        <v>67</v>
      </c>
      <c r="G20" s="895" t="s">
        <v>67</v>
      </c>
      <c r="H20" s="14" t="s">
        <v>89</v>
      </c>
      <c r="I20" s="260" t="s">
        <v>57</v>
      </c>
    </row>
    <row r="21" s="882" customFormat="1" ht="23" customHeight="1" spans="1:9">
      <c r="A21" s="890">
        <v>19</v>
      </c>
      <c r="B21" s="903"/>
      <c r="C21" s="14"/>
      <c r="D21" s="570" t="s">
        <v>90</v>
      </c>
      <c r="E21" s="406" t="s">
        <v>90</v>
      </c>
      <c r="F21" s="888" t="s">
        <v>91</v>
      </c>
      <c r="G21" s="888" t="s">
        <v>91</v>
      </c>
      <c r="H21" s="14" t="s">
        <v>92</v>
      </c>
      <c r="I21" s="260" t="s">
        <v>57</v>
      </c>
    </row>
    <row r="22" s="882" customFormat="1" ht="23" customHeight="1" spans="1:9">
      <c r="A22" s="890">
        <v>20</v>
      </c>
      <c r="B22" s="903"/>
      <c r="C22" s="14"/>
      <c r="D22" s="406" t="s">
        <v>93</v>
      </c>
      <c r="E22" s="406" t="s">
        <v>93</v>
      </c>
      <c r="F22" s="888" t="s">
        <v>46</v>
      </c>
      <c r="G22" s="888" t="s">
        <v>46</v>
      </c>
      <c r="H22" s="244" t="s">
        <v>94</v>
      </c>
      <c r="I22" s="260" t="s">
        <v>57</v>
      </c>
    </row>
    <row r="23" s="882" customFormat="1" ht="23" customHeight="1" spans="1:9">
      <c r="A23" s="890">
        <v>21</v>
      </c>
      <c r="B23" s="903"/>
      <c r="C23" s="14"/>
      <c r="D23" s="570" t="s">
        <v>95</v>
      </c>
      <c r="E23" s="406" t="s">
        <v>96</v>
      </c>
      <c r="F23" s="888" t="s">
        <v>55</v>
      </c>
      <c r="G23" s="888" t="s">
        <v>55</v>
      </c>
      <c r="H23" s="244" t="s">
        <v>97</v>
      </c>
      <c r="I23" s="260" t="s">
        <v>57</v>
      </c>
    </row>
    <row r="24" s="882" customFormat="1" ht="18" customHeight="1" spans="1:9">
      <c r="A24" s="890">
        <v>22</v>
      </c>
      <c r="B24" s="197" t="s">
        <v>98</v>
      </c>
      <c r="C24" s="244" t="s">
        <v>99</v>
      </c>
      <c r="D24" s="197" t="s">
        <v>100</v>
      </c>
      <c r="E24" s="197" t="s">
        <v>101</v>
      </c>
      <c r="F24" s="895" t="s">
        <v>42</v>
      </c>
      <c r="G24" s="888" t="s">
        <v>102</v>
      </c>
      <c r="H24" s="244" t="s">
        <v>103</v>
      </c>
      <c r="I24" s="260" t="s">
        <v>57</v>
      </c>
    </row>
    <row r="25" s="882" customFormat="1" ht="24" spans="1:9">
      <c r="A25" s="890">
        <v>23</v>
      </c>
      <c r="B25" s="197"/>
      <c r="C25" s="14"/>
      <c r="D25" s="904" t="s">
        <v>104</v>
      </c>
      <c r="E25" s="244" t="s">
        <v>105</v>
      </c>
      <c r="F25" s="888" t="s">
        <v>102</v>
      </c>
      <c r="G25" s="888" t="s">
        <v>102</v>
      </c>
      <c r="H25" s="244" t="s">
        <v>106</v>
      </c>
      <c r="I25" s="260" t="s">
        <v>57</v>
      </c>
    </row>
    <row r="26" s="882" customFormat="1" ht="27" customHeight="1" spans="1:9">
      <c r="A26" s="890">
        <v>24</v>
      </c>
      <c r="B26" s="197"/>
      <c r="C26" s="14"/>
      <c r="D26" s="197" t="s">
        <v>107</v>
      </c>
      <c r="E26" s="197" t="s">
        <v>107</v>
      </c>
      <c r="F26" s="888" t="s">
        <v>108</v>
      </c>
      <c r="G26" s="888" t="s">
        <v>108</v>
      </c>
      <c r="H26" s="244" t="s">
        <v>109</v>
      </c>
      <c r="I26" s="260" t="s">
        <v>57</v>
      </c>
    </row>
    <row r="27" ht="27" customHeight="1" spans="1:9">
      <c r="A27" s="890">
        <v>25</v>
      </c>
      <c r="B27" s="905" t="s">
        <v>110</v>
      </c>
      <c r="C27" s="122" t="s">
        <v>74</v>
      </c>
      <c r="D27" s="244" t="s">
        <v>111</v>
      </c>
      <c r="E27" s="244" t="s">
        <v>111</v>
      </c>
      <c r="F27" s="888" t="s">
        <v>55</v>
      </c>
      <c r="G27" s="888" t="s">
        <v>55</v>
      </c>
      <c r="H27" s="244" t="s">
        <v>112</v>
      </c>
      <c r="I27" s="260" t="s">
        <v>39</v>
      </c>
    </row>
  </sheetData>
  <mergeCells count="11">
    <mergeCell ref="A1:H1"/>
    <mergeCell ref="B3:B16"/>
    <mergeCell ref="B17:B18"/>
    <mergeCell ref="B19:B23"/>
    <mergeCell ref="B24:B26"/>
    <mergeCell ref="C4:C6"/>
    <mergeCell ref="C8:C11"/>
    <mergeCell ref="C12:C16"/>
    <mergeCell ref="C17:C18"/>
    <mergeCell ref="C19:C23"/>
    <mergeCell ref="C24:C26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S38"/>
  <sheetViews>
    <sheetView topLeftCell="A8" workbookViewId="0">
      <selection activeCell="P42" sqref="P42"/>
    </sheetView>
  </sheetViews>
  <sheetFormatPr defaultColWidth="9" defaultRowHeight="24" customHeight="1"/>
  <cols>
    <col min="1" max="1" width="4.375" style="360" customWidth="1"/>
    <col min="2" max="2" width="6.75" style="360" customWidth="1"/>
    <col min="3" max="3" width="6.25" style="703" customWidth="1"/>
    <col min="4" max="4" width="7.375" style="360" customWidth="1"/>
    <col min="5" max="5" width="5.75" style="365" customWidth="1"/>
    <col min="6" max="6" width="4.875" style="365" customWidth="1"/>
    <col min="7" max="8" width="4.75" style="367" customWidth="1"/>
    <col min="9" max="9" width="5" style="365" customWidth="1"/>
    <col min="10" max="10" width="5.5" style="365" customWidth="1"/>
    <col min="11" max="11" width="4.875" style="365" customWidth="1"/>
    <col min="12" max="12" width="3.625" style="704" customWidth="1"/>
    <col min="13" max="13" width="5.875" style="366" hidden="1" customWidth="1"/>
    <col min="14" max="14" width="5" style="366" customWidth="1"/>
    <col min="15" max="15" width="5.875" style="704" hidden="1" customWidth="1"/>
    <col min="16" max="16" width="5.125" style="366" customWidth="1"/>
    <col min="17" max="17" width="5.875" style="366" hidden="1" customWidth="1"/>
    <col min="18" max="18" width="4.625" style="366" customWidth="1"/>
    <col min="19" max="19" width="3.25" style="366" customWidth="1"/>
    <col min="20" max="21" width="4.375" style="365" customWidth="1"/>
    <col min="22" max="22" width="5.25" style="365" customWidth="1"/>
    <col min="23" max="24" width="5.875" style="365" customWidth="1"/>
    <col min="25" max="25" width="4.375" style="365" customWidth="1"/>
    <col min="26" max="26" width="3.625" style="365" customWidth="1"/>
    <col min="27" max="27" width="4.625" style="364" customWidth="1"/>
    <col min="28" max="28" width="7.875" style="360" customWidth="1"/>
    <col min="29" max="33" width="4.75" style="360" hidden="1" customWidth="1"/>
    <col min="34" max="36" width="4.75" style="366" hidden="1" customWidth="1"/>
    <col min="37" max="37" width="4.25" style="705" customWidth="1"/>
    <col min="38" max="38" width="3.75" style="366" customWidth="1"/>
    <col min="39" max="39" width="4.375" style="366" customWidth="1"/>
    <col min="40" max="40" width="2.875" style="366" customWidth="1"/>
    <col min="41" max="41" width="3.125" style="366" customWidth="1"/>
    <col min="42" max="42" width="4.75" style="366" customWidth="1"/>
    <col min="43" max="43" width="5.125" style="366" customWidth="1"/>
    <col min="44" max="44" width="4.25" style="366" customWidth="1"/>
    <col min="45" max="51" width="4.5" style="365" customWidth="1"/>
    <col min="52" max="55" width="4.5" style="366" hidden="1" customWidth="1"/>
    <col min="56" max="56" width="9" style="366" customWidth="1"/>
    <col min="57" max="16384" width="9" style="366"/>
  </cols>
  <sheetData>
    <row r="1" s="695" customFormat="1" ht="26" customHeight="1" spans="1:97">
      <c r="A1" s="613"/>
      <c r="B1" s="613"/>
      <c r="C1" s="706" t="s">
        <v>113</v>
      </c>
      <c r="D1" s="707"/>
      <c r="E1" s="707"/>
      <c r="F1" s="707"/>
      <c r="G1" s="707"/>
      <c r="H1" s="707"/>
      <c r="I1" s="707"/>
      <c r="J1" s="707"/>
      <c r="K1" s="707"/>
      <c r="L1" s="747"/>
      <c r="M1" s="707"/>
      <c r="N1" s="707"/>
      <c r="O1" s="707"/>
      <c r="P1" s="707"/>
      <c r="Q1" s="707"/>
      <c r="R1" s="707"/>
      <c r="S1" s="707"/>
      <c r="T1" s="707"/>
      <c r="U1" s="707"/>
      <c r="V1" s="707"/>
      <c r="W1" s="707"/>
      <c r="X1" s="707"/>
      <c r="Y1" s="707"/>
      <c r="Z1" s="707"/>
      <c r="AA1" s="707"/>
      <c r="AB1" s="707"/>
      <c r="AC1" s="707"/>
      <c r="AD1" s="707"/>
      <c r="AE1" s="707"/>
      <c r="AF1" s="707"/>
      <c r="AG1" s="707"/>
      <c r="AH1" s="707"/>
      <c r="AI1" s="707"/>
      <c r="AJ1" s="707"/>
      <c r="AK1" s="817"/>
      <c r="AL1" s="707"/>
      <c r="AM1" s="707"/>
      <c r="AN1" s="707"/>
      <c r="AO1" s="707"/>
      <c r="AP1" s="707"/>
      <c r="AQ1" s="707"/>
      <c r="AR1" s="707"/>
      <c r="AS1" s="872"/>
      <c r="AT1" s="872"/>
      <c r="AU1" s="872"/>
      <c r="AV1" s="872"/>
      <c r="AW1" s="872"/>
      <c r="AX1" s="872"/>
      <c r="AY1" s="872"/>
      <c r="AZ1" s="707"/>
      <c r="BA1" s="707"/>
      <c r="BB1" s="707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 s="877"/>
      <c r="BS1" s="360"/>
      <c r="BT1" s="360"/>
      <c r="BU1" s="360"/>
      <c r="BV1" s="360"/>
      <c r="BW1" s="360"/>
      <c r="BX1" s="360"/>
      <c r="BY1" s="705"/>
      <c r="BZ1" s="705"/>
      <c r="CA1" s="705"/>
      <c r="CB1" s="360"/>
      <c r="CC1" s="360"/>
      <c r="CD1" s="360"/>
      <c r="CE1" s="360"/>
      <c r="CF1" s="360"/>
      <c r="CG1" s="360"/>
      <c r="CH1" s="700"/>
      <c r="CI1" s="700"/>
      <c r="CJ1" s="360"/>
      <c r="CK1" s="878"/>
      <c r="CL1" s="878"/>
      <c r="CM1" s="878"/>
      <c r="CN1" s="879"/>
      <c r="CO1" s="360"/>
      <c r="CP1" s="360"/>
      <c r="CQ1" s="360"/>
      <c r="CR1" s="360"/>
      <c r="CS1" s="360"/>
    </row>
    <row r="2" s="360" customFormat="1" ht="30" customHeight="1" spans="1:92">
      <c r="A2" s="465" t="s">
        <v>1</v>
      </c>
      <c r="B2" s="415" t="s">
        <v>114</v>
      </c>
      <c r="C2" s="415" t="s">
        <v>115</v>
      </c>
      <c r="D2" s="376" t="s">
        <v>116</v>
      </c>
      <c r="E2" s="416" t="s">
        <v>117</v>
      </c>
      <c r="F2" s="708"/>
      <c r="G2" s="708"/>
      <c r="H2" s="541"/>
      <c r="I2" s="532" t="s">
        <v>118</v>
      </c>
      <c r="J2" s="532" t="s">
        <v>119</v>
      </c>
      <c r="K2" s="654"/>
      <c r="L2" s="738"/>
      <c r="M2" s="376" t="s">
        <v>120</v>
      </c>
      <c r="N2" s="655"/>
      <c r="O2" s="738"/>
      <c r="P2" s="655"/>
      <c r="Q2" s="526" t="s">
        <v>121</v>
      </c>
      <c r="R2" s="503"/>
      <c r="S2" s="376" t="s">
        <v>122</v>
      </c>
      <c r="T2" s="532" t="s">
        <v>123</v>
      </c>
      <c r="U2" s="654"/>
      <c r="V2" s="532" t="s">
        <v>124</v>
      </c>
      <c r="W2" s="532" t="s">
        <v>125</v>
      </c>
      <c r="X2" s="532" t="s">
        <v>126</v>
      </c>
      <c r="Y2" s="532" t="s">
        <v>127</v>
      </c>
      <c r="Z2" s="532" t="s">
        <v>128</v>
      </c>
      <c r="AA2" s="653"/>
      <c r="AB2" s="776" t="s">
        <v>129</v>
      </c>
      <c r="AC2" s="777" t="s">
        <v>130</v>
      </c>
      <c r="AD2" s="778"/>
      <c r="AE2" s="777" t="s">
        <v>131</v>
      </c>
      <c r="AF2" s="777" t="s">
        <v>132</v>
      </c>
      <c r="AG2" s="818" t="s">
        <v>133</v>
      </c>
      <c r="AH2" s="819" t="s">
        <v>134</v>
      </c>
      <c r="AI2" s="819"/>
      <c r="AJ2" s="819" t="s">
        <v>135</v>
      </c>
      <c r="AK2" s="564" t="s">
        <v>136</v>
      </c>
      <c r="AL2" s="357"/>
      <c r="AM2" s="376" t="s">
        <v>137</v>
      </c>
      <c r="AN2" s="376" t="s">
        <v>138</v>
      </c>
      <c r="AO2" s="376" t="s">
        <v>139</v>
      </c>
      <c r="AP2" s="376" t="s">
        <v>140</v>
      </c>
      <c r="AQ2" s="376" t="s">
        <v>141</v>
      </c>
      <c r="AR2" s="376" t="s">
        <v>142</v>
      </c>
      <c r="AS2" s="559" t="s">
        <v>143</v>
      </c>
      <c r="AT2" s="532" t="s">
        <v>144</v>
      </c>
      <c r="AU2" s="532" t="s">
        <v>145</v>
      </c>
      <c r="AV2" s="532" t="s">
        <v>146</v>
      </c>
      <c r="AW2" s="654"/>
      <c r="AX2" s="654"/>
      <c r="AY2" s="654"/>
      <c r="AZ2" s="376" t="s">
        <v>147</v>
      </c>
      <c r="BA2" s="655"/>
      <c r="BB2" s="655"/>
      <c r="BC2" s="655"/>
      <c r="BD2" s="876"/>
      <c r="BE2" s="876"/>
      <c r="BF2" s="876"/>
      <c r="BG2" s="876"/>
      <c r="BH2" s="876"/>
      <c r="BI2" s="876"/>
      <c r="BJ2" s="876"/>
      <c r="BK2" s="876"/>
      <c r="BL2" s="876"/>
      <c r="BM2" s="876"/>
      <c r="BN2" s="876"/>
      <c r="BO2" s="876"/>
      <c r="BP2" s="876"/>
      <c r="BQ2" s="876"/>
      <c r="BR2" s="877"/>
      <c r="BY2" s="705"/>
      <c r="BZ2" s="705"/>
      <c r="CA2" s="705"/>
      <c r="CH2" s="700"/>
      <c r="CI2" s="700"/>
      <c r="CK2" s="878"/>
      <c r="CL2" s="878"/>
      <c r="CM2" s="878"/>
      <c r="CN2" s="879"/>
    </row>
    <row r="3" s="360" customFormat="1" ht="42" customHeight="1" spans="1:92">
      <c r="A3" s="610"/>
      <c r="B3" s="709"/>
      <c r="C3" s="709"/>
      <c r="D3" s="535"/>
      <c r="E3" s="422" t="s">
        <v>148</v>
      </c>
      <c r="F3" s="422" t="s">
        <v>149</v>
      </c>
      <c r="G3" s="469" t="s">
        <v>150</v>
      </c>
      <c r="H3" s="527" t="s">
        <v>151</v>
      </c>
      <c r="I3" s="534"/>
      <c r="J3" s="422" t="s">
        <v>148</v>
      </c>
      <c r="K3" s="422" t="s">
        <v>149</v>
      </c>
      <c r="L3" s="527" t="s">
        <v>152</v>
      </c>
      <c r="M3" s="535" t="s">
        <v>153</v>
      </c>
      <c r="N3" s="535" t="s">
        <v>154</v>
      </c>
      <c r="O3" s="748" t="s">
        <v>155</v>
      </c>
      <c r="P3" s="535" t="s">
        <v>156</v>
      </c>
      <c r="Q3" s="382" t="s">
        <v>157</v>
      </c>
      <c r="R3" s="382" t="s">
        <v>158</v>
      </c>
      <c r="S3" s="535"/>
      <c r="T3" s="422" t="s">
        <v>159</v>
      </c>
      <c r="U3" s="380" t="s">
        <v>160</v>
      </c>
      <c r="V3" s="534"/>
      <c r="W3" s="534"/>
      <c r="X3" s="534"/>
      <c r="Y3" s="534"/>
      <c r="Z3" s="422" t="s">
        <v>161</v>
      </c>
      <c r="AA3" s="468" t="s">
        <v>162</v>
      </c>
      <c r="AB3" s="779"/>
      <c r="AC3" s="780" t="s">
        <v>161</v>
      </c>
      <c r="AD3" s="781" t="s">
        <v>162</v>
      </c>
      <c r="AE3" s="782"/>
      <c r="AF3" s="782"/>
      <c r="AG3" s="820"/>
      <c r="AH3" s="821" t="s">
        <v>163</v>
      </c>
      <c r="AI3" s="821" t="s">
        <v>164</v>
      </c>
      <c r="AJ3" s="821" t="s">
        <v>163</v>
      </c>
      <c r="AK3" s="384" t="s">
        <v>165</v>
      </c>
      <c r="AL3" s="380" t="s">
        <v>166</v>
      </c>
      <c r="AM3" s="535"/>
      <c r="AN3" s="535"/>
      <c r="AO3" s="535"/>
      <c r="AP3" s="535"/>
      <c r="AQ3" s="535"/>
      <c r="AR3" s="535"/>
      <c r="AS3" s="873"/>
      <c r="AT3" s="534"/>
      <c r="AU3" s="534"/>
      <c r="AV3" s="422" t="s">
        <v>167</v>
      </c>
      <c r="AW3" s="422" t="s">
        <v>168</v>
      </c>
      <c r="AX3" s="422" t="s">
        <v>169</v>
      </c>
      <c r="AY3" s="422" t="s">
        <v>170</v>
      </c>
      <c r="AZ3" s="382" t="s">
        <v>171</v>
      </c>
      <c r="BA3" s="382" t="s">
        <v>172</v>
      </c>
      <c r="BB3" s="382" t="s">
        <v>173</v>
      </c>
      <c r="BC3" s="382" t="s">
        <v>174</v>
      </c>
      <c r="BD3" s="876"/>
      <c r="BE3" s="876"/>
      <c r="BF3" s="876"/>
      <c r="BG3" s="876"/>
      <c r="BH3" s="876"/>
      <c r="BI3" s="876"/>
      <c r="BJ3" s="876"/>
      <c r="BK3" s="876"/>
      <c r="BL3" s="876"/>
      <c r="BM3" s="876"/>
      <c r="BN3" s="876"/>
      <c r="BO3" s="876"/>
      <c r="BP3" s="876"/>
      <c r="BQ3" s="876"/>
      <c r="BR3" s="877"/>
      <c r="BY3" s="705"/>
      <c r="BZ3" s="705"/>
      <c r="CA3" s="705"/>
      <c r="CH3" s="700"/>
      <c r="CI3" s="700"/>
      <c r="CK3" s="878"/>
      <c r="CL3" s="878"/>
      <c r="CM3" s="878"/>
      <c r="CN3" s="879"/>
    </row>
    <row r="4" s="607" customFormat="1" ht="16" customHeight="1" spans="1:74">
      <c r="A4" s="710">
        <v>1</v>
      </c>
      <c r="B4" s="710" t="s">
        <v>175</v>
      </c>
      <c r="C4" s="711" t="s">
        <v>176</v>
      </c>
      <c r="D4" s="611" t="s">
        <v>177</v>
      </c>
      <c r="E4" s="712">
        <v>660.1</v>
      </c>
      <c r="F4" s="713">
        <v>8.12</v>
      </c>
      <c r="G4" s="714" t="s">
        <v>178</v>
      </c>
      <c r="H4" s="715">
        <v>3</v>
      </c>
      <c r="I4" s="713">
        <v>56.5</v>
      </c>
      <c r="J4" s="713">
        <v>373.11</v>
      </c>
      <c r="K4" s="713">
        <v>21.8</v>
      </c>
      <c r="L4" s="715">
        <v>3</v>
      </c>
      <c r="M4" s="655">
        <v>7</v>
      </c>
      <c r="N4" s="428" t="s">
        <v>179</v>
      </c>
      <c r="O4" s="655">
        <v>2</v>
      </c>
      <c r="P4" s="428" t="s">
        <v>179</v>
      </c>
      <c r="Q4" s="654"/>
      <c r="R4" s="655"/>
      <c r="S4" s="655">
        <v>1</v>
      </c>
      <c r="T4" s="713">
        <v>78</v>
      </c>
      <c r="U4" s="713">
        <f>T4-75</f>
        <v>3</v>
      </c>
      <c r="V4" s="715">
        <v>72.1</v>
      </c>
      <c r="W4" s="715">
        <v>54.4</v>
      </c>
      <c r="X4" s="715">
        <v>396.7</v>
      </c>
      <c r="Y4" s="715">
        <v>70.9</v>
      </c>
      <c r="Z4" s="715">
        <v>5.3</v>
      </c>
      <c r="AA4" s="783">
        <v>1.3</v>
      </c>
      <c r="AB4" s="784" t="s">
        <v>180</v>
      </c>
      <c r="AC4" s="785"/>
      <c r="AD4" s="785"/>
      <c r="AE4" s="786"/>
      <c r="AF4" s="785"/>
      <c r="AG4" s="785"/>
      <c r="AH4" s="822"/>
      <c r="AI4" s="822"/>
      <c r="AJ4" s="822"/>
      <c r="AK4" s="761"/>
      <c r="AL4" s="611"/>
      <c r="AM4" s="823" t="s">
        <v>181</v>
      </c>
      <c r="AN4" s="823" t="s">
        <v>182</v>
      </c>
      <c r="AO4" s="823" t="s">
        <v>183</v>
      </c>
      <c r="AP4" s="823" t="s">
        <v>184</v>
      </c>
      <c r="AQ4" s="823" t="s">
        <v>185</v>
      </c>
      <c r="AR4" s="823" t="s">
        <v>186</v>
      </c>
      <c r="AS4" s="713">
        <v>34.4</v>
      </c>
      <c r="AT4" s="713">
        <v>9.3</v>
      </c>
      <c r="AU4" s="713">
        <v>2.4</v>
      </c>
      <c r="AV4" s="713">
        <v>1.4</v>
      </c>
      <c r="AW4" s="713">
        <v>5.3</v>
      </c>
      <c r="AX4" s="713">
        <v>17.7</v>
      </c>
      <c r="AY4" s="713">
        <v>24.1</v>
      </c>
      <c r="AZ4" s="611"/>
      <c r="BA4" s="611"/>
      <c r="BB4" s="611"/>
      <c r="BC4" s="611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</row>
    <row r="5" s="607" customFormat="1" ht="16" customHeight="1" spans="1:74">
      <c r="A5" s="710"/>
      <c r="B5" s="710"/>
      <c r="C5" s="711"/>
      <c r="D5" s="607" t="s">
        <v>187</v>
      </c>
      <c r="E5" s="156">
        <v>710.58</v>
      </c>
      <c r="F5" s="156">
        <v>9.76</v>
      </c>
      <c r="G5" s="716" t="s">
        <v>188</v>
      </c>
      <c r="H5" s="108">
        <v>5</v>
      </c>
      <c r="I5" s="156">
        <v>54.12</v>
      </c>
      <c r="J5" s="156">
        <v>384.55</v>
      </c>
      <c r="K5" s="156">
        <v>21.16</v>
      </c>
      <c r="L5" s="108">
        <v>3</v>
      </c>
      <c r="M5" s="15">
        <v>1</v>
      </c>
      <c r="N5" s="15" t="s">
        <v>189</v>
      </c>
      <c r="O5" s="15">
        <v>3</v>
      </c>
      <c r="P5" s="15" t="s">
        <v>189</v>
      </c>
      <c r="Q5" s="181">
        <v>58.44</v>
      </c>
      <c r="R5" s="47" t="s">
        <v>190</v>
      </c>
      <c r="S5" s="47">
        <v>1</v>
      </c>
      <c r="T5" s="156">
        <v>80</v>
      </c>
      <c r="U5" s="156">
        <f>T5-81</f>
        <v>-1</v>
      </c>
      <c r="V5" s="47">
        <v>71.1</v>
      </c>
      <c r="W5" s="47">
        <v>58.3</v>
      </c>
      <c r="X5" s="47">
        <v>373.9</v>
      </c>
      <c r="Y5" s="47">
        <v>71.1</v>
      </c>
      <c r="Z5" s="47">
        <v>5.3</v>
      </c>
      <c r="AA5" s="787">
        <v>1.29464285714286</v>
      </c>
      <c r="AB5" s="218" t="s">
        <v>180</v>
      </c>
      <c r="AC5" s="788"/>
      <c r="AD5" s="788"/>
      <c r="AE5" s="789"/>
      <c r="AF5" s="788"/>
      <c r="AG5" s="788"/>
      <c r="AH5" s="824">
        <v>48.8</v>
      </c>
      <c r="AI5" s="825" t="s">
        <v>191</v>
      </c>
      <c r="AJ5" s="824">
        <v>17.4</v>
      </c>
      <c r="AK5" s="767">
        <v>66.2</v>
      </c>
      <c r="AL5" s="646" t="s">
        <v>192</v>
      </c>
      <c r="AM5" s="826" t="s">
        <v>181</v>
      </c>
      <c r="AN5" s="826" t="s">
        <v>182</v>
      </c>
      <c r="AO5" s="826" t="s">
        <v>183</v>
      </c>
      <c r="AP5" s="826" t="s">
        <v>184</v>
      </c>
      <c r="AQ5" s="826" t="s">
        <v>193</v>
      </c>
      <c r="AR5" s="826" t="s">
        <v>186</v>
      </c>
      <c r="AS5" s="181">
        <v>30.9</v>
      </c>
      <c r="AT5" s="181">
        <v>8.8</v>
      </c>
      <c r="AU5" s="181">
        <v>3</v>
      </c>
      <c r="AV5" s="181">
        <v>2.1</v>
      </c>
      <c r="AW5" s="181">
        <v>6</v>
      </c>
      <c r="AX5" s="181">
        <v>19.9</v>
      </c>
      <c r="AY5" s="181">
        <v>28.1</v>
      </c>
      <c r="AZ5" s="15">
        <v>78.8</v>
      </c>
      <c r="BA5" s="15">
        <v>3.3</v>
      </c>
      <c r="BB5" s="15">
        <v>2.8</v>
      </c>
      <c r="BC5" s="15">
        <v>16.6</v>
      </c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</row>
    <row r="6" s="607" customFormat="1" ht="16" customHeight="1" spans="1:67">
      <c r="A6" s="710"/>
      <c r="B6" s="710"/>
      <c r="C6" s="711"/>
      <c r="D6" s="431" t="s">
        <v>194</v>
      </c>
      <c r="E6" s="717">
        <f>AVERAGE(E4:E5)</f>
        <v>685.34</v>
      </c>
      <c r="F6" s="717">
        <f>(E6-628.94)/628.94*100</f>
        <v>8.9674690749515</v>
      </c>
      <c r="G6" s="718"/>
      <c r="H6" s="719"/>
      <c r="I6" s="717"/>
      <c r="J6" s="717">
        <f>AVERAGE(J4:J5)</f>
        <v>378.83</v>
      </c>
      <c r="K6" s="717">
        <f>(J6-311.87)/311.87*100</f>
        <v>21.4704844967455</v>
      </c>
      <c r="L6" s="719"/>
      <c r="M6" s="650"/>
      <c r="N6" s="650"/>
      <c r="O6" s="650"/>
      <c r="P6" s="650"/>
      <c r="Q6" s="649"/>
      <c r="R6" s="650"/>
      <c r="S6" s="650"/>
      <c r="T6" s="717">
        <f t="shared" ref="T6:AA6" si="0">AVERAGE(T4:T5)</f>
        <v>79</v>
      </c>
      <c r="U6" s="717">
        <f t="shared" si="0"/>
        <v>1</v>
      </c>
      <c r="V6" s="717">
        <f t="shared" si="0"/>
        <v>71.6</v>
      </c>
      <c r="W6" s="717">
        <f t="shared" si="0"/>
        <v>56.35</v>
      </c>
      <c r="X6" s="717">
        <f t="shared" si="0"/>
        <v>385.3</v>
      </c>
      <c r="Y6" s="717">
        <f t="shared" si="0"/>
        <v>71</v>
      </c>
      <c r="Z6" s="717">
        <f t="shared" si="0"/>
        <v>5.3</v>
      </c>
      <c r="AA6" s="765">
        <f t="shared" si="0"/>
        <v>1.29732142857143</v>
      </c>
      <c r="AB6" s="790"/>
      <c r="AC6" s="791"/>
      <c r="AD6" s="791"/>
      <c r="AE6" s="792"/>
      <c r="AF6" s="791"/>
      <c r="AG6" s="791"/>
      <c r="AH6" s="827"/>
      <c r="AI6" s="827"/>
      <c r="AJ6" s="827"/>
      <c r="AK6" s="674"/>
      <c r="AM6" s="828"/>
      <c r="AN6" s="828"/>
      <c r="AO6" s="828"/>
      <c r="AP6" s="874"/>
      <c r="AQ6" s="874"/>
      <c r="AR6" s="874"/>
      <c r="AS6" s="717">
        <f t="shared" ref="AS6:BC6" si="1">AVERAGE(AS4:AS5)</f>
        <v>32.65</v>
      </c>
      <c r="AT6" s="717">
        <f t="shared" si="1"/>
        <v>9.05</v>
      </c>
      <c r="AU6" s="717">
        <f t="shared" si="1"/>
        <v>2.7</v>
      </c>
      <c r="AV6" s="717">
        <f t="shared" si="1"/>
        <v>1.75</v>
      </c>
      <c r="AW6" s="717">
        <f t="shared" si="1"/>
        <v>5.65</v>
      </c>
      <c r="AX6" s="717">
        <f t="shared" si="1"/>
        <v>18.8</v>
      </c>
      <c r="AY6" s="717">
        <f t="shared" si="1"/>
        <v>26.1</v>
      </c>
      <c r="AZ6" s="717">
        <f t="shared" si="1"/>
        <v>78.8</v>
      </c>
      <c r="BA6" s="717">
        <f t="shared" si="1"/>
        <v>3.3</v>
      </c>
      <c r="BB6" s="717">
        <f t="shared" si="1"/>
        <v>2.8</v>
      </c>
      <c r="BC6" s="717">
        <f t="shared" si="1"/>
        <v>16.6</v>
      </c>
      <c r="BD6"/>
      <c r="BE6"/>
      <c r="BF6"/>
      <c r="BG6"/>
      <c r="BH6"/>
      <c r="BI6"/>
      <c r="BJ6"/>
      <c r="BK6"/>
      <c r="BL6"/>
      <c r="BM6"/>
      <c r="BN6"/>
      <c r="BO6"/>
    </row>
    <row r="7" s="696" customFormat="1" ht="16" customHeight="1" spans="2:67">
      <c r="B7" s="720"/>
      <c r="C7" s="721"/>
      <c r="D7" s="696" t="s">
        <v>195</v>
      </c>
      <c r="E7" s="722">
        <v>786.3</v>
      </c>
      <c r="F7" s="722">
        <v>8.5</v>
      </c>
      <c r="G7" s="723" t="s">
        <v>178</v>
      </c>
      <c r="H7" s="724">
        <v>2</v>
      </c>
      <c r="I7" s="722">
        <v>56.5</v>
      </c>
      <c r="J7" s="722">
        <v>444.5</v>
      </c>
      <c r="K7" s="722">
        <v>16.8</v>
      </c>
      <c r="L7" s="724">
        <v>1</v>
      </c>
      <c r="Q7" s="757"/>
      <c r="R7" s="529"/>
      <c r="S7" s="505">
        <v>1</v>
      </c>
      <c r="T7" s="441">
        <v>82</v>
      </c>
      <c r="U7" s="441">
        <f>T7-79</f>
        <v>3</v>
      </c>
      <c r="V7" s="440">
        <v>74.8</v>
      </c>
      <c r="W7" s="440">
        <v>65.9</v>
      </c>
      <c r="X7" s="758">
        <v>347.9</v>
      </c>
      <c r="Y7" s="440">
        <v>76.4</v>
      </c>
      <c r="Z7" s="440">
        <v>5.3</v>
      </c>
      <c r="AA7" s="652">
        <v>1.3</v>
      </c>
      <c r="AB7" s="793" t="s">
        <v>180</v>
      </c>
      <c r="AC7" s="794">
        <v>5.62</v>
      </c>
      <c r="AD7" s="795">
        <v>1.37</v>
      </c>
      <c r="AE7" s="796">
        <v>298</v>
      </c>
      <c r="AF7" s="795"/>
      <c r="AG7" s="795">
        <v>61.2</v>
      </c>
      <c r="AH7" s="829">
        <v>51</v>
      </c>
      <c r="AI7" s="829" t="s">
        <v>191</v>
      </c>
      <c r="AJ7" s="830">
        <v>34</v>
      </c>
      <c r="AK7" s="769">
        <v>85</v>
      </c>
      <c r="AL7" s="831" t="s">
        <v>196</v>
      </c>
      <c r="AM7" s="832" t="s">
        <v>181</v>
      </c>
      <c r="AN7" s="832" t="s">
        <v>182</v>
      </c>
      <c r="AO7" s="832" t="s">
        <v>183</v>
      </c>
      <c r="AP7" s="832" t="s">
        <v>197</v>
      </c>
      <c r="AQ7" s="832" t="s">
        <v>193</v>
      </c>
      <c r="AR7" s="832" t="s">
        <v>186</v>
      </c>
      <c r="AS7" s="440">
        <v>35.4</v>
      </c>
      <c r="AT7" s="440">
        <v>8.6</v>
      </c>
      <c r="AU7" s="440">
        <v>3.2</v>
      </c>
      <c r="AV7" s="440">
        <v>1.3</v>
      </c>
      <c r="AW7" s="440">
        <v>5.8</v>
      </c>
      <c r="AX7" s="440">
        <v>21</v>
      </c>
      <c r="AY7" s="440">
        <v>28.1</v>
      </c>
      <c r="AZ7" s="652">
        <v>82.7</v>
      </c>
      <c r="BA7" s="652">
        <v>2.4</v>
      </c>
      <c r="BB7" s="652">
        <v>2.6</v>
      </c>
      <c r="BC7" s="652">
        <v>12.3</v>
      </c>
      <c r="BD7"/>
      <c r="BE7"/>
      <c r="BF7"/>
      <c r="BG7"/>
      <c r="BH7"/>
      <c r="BI7"/>
      <c r="BJ7"/>
      <c r="BK7"/>
      <c r="BL7"/>
      <c r="BM7"/>
      <c r="BN7"/>
      <c r="BO7"/>
    </row>
    <row r="8" s="611" customFormat="1" ht="16" customHeight="1" spans="1:67">
      <c r="A8" s="725" t="s">
        <v>198</v>
      </c>
      <c r="B8" s="725" t="s">
        <v>198</v>
      </c>
      <c r="C8" s="726" t="s">
        <v>199</v>
      </c>
      <c r="D8" s="611" t="s">
        <v>177</v>
      </c>
      <c r="E8" s="713">
        <v>610.5</v>
      </c>
      <c r="F8" s="713"/>
      <c r="G8" s="714"/>
      <c r="H8" s="715">
        <v>9</v>
      </c>
      <c r="I8" s="713">
        <v>50.1</v>
      </c>
      <c r="J8" s="713">
        <v>306.33</v>
      </c>
      <c r="K8" s="713"/>
      <c r="L8" s="715">
        <v>11</v>
      </c>
      <c r="M8" s="655">
        <v>32</v>
      </c>
      <c r="N8" s="428" t="s">
        <v>200</v>
      </c>
      <c r="O8" s="655">
        <v>35</v>
      </c>
      <c r="P8" s="428" t="s">
        <v>200</v>
      </c>
      <c r="Q8" s="654"/>
      <c r="R8" s="655"/>
      <c r="S8" s="655">
        <v>1</v>
      </c>
      <c r="T8" s="713">
        <v>75</v>
      </c>
      <c r="U8" s="759"/>
      <c r="V8" s="715">
        <v>63.1</v>
      </c>
      <c r="W8" s="715">
        <v>51.2</v>
      </c>
      <c r="X8" s="715">
        <v>365.4</v>
      </c>
      <c r="Y8" s="715">
        <v>70.3</v>
      </c>
      <c r="Z8" s="715">
        <v>5.6</v>
      </c>
      <c r="AA8" s="783">
        <v>1.3</v>
      </c>
      <c r="AB8" s="784" t="s">
        <v>180</v>
      </c>
      <c r="AC8" s="785"/>
      <c r="AD8" s="785"/>
      <c r="AE8" s="786"/>
      <c r="AF8" s="785"/>
      <c r="AG8" s="785"/>
      <c r="AH8" s="822"/>
      <c r="AI8" s="822"/>
      <c r="AJ8" s="822"/>
      <c r="AK8" s="761"/>
      <c r="AM8" s="823" t="s">
        <v>181</v>
      </c>
      <c r="AN8" s="823" t="s">
        <v>201</v>
      </c>
      <c r="AO8" s="823" t="s">
        <v>183</v>
      </c>
      <c r="AP8" s="823" t="s">
        <v>184</v>
      </c>
      <c r="AQ8" s="823" t="s">
        <v>185</v>
      </c>
      <c r="AR8" s="823" t="s">
        <v>186</v>
      </c>
      <c r="AS8" s="713">
        <v>39</v>
      </c>
      <c r="AT8" s="713">
        <v>9.6</v>
      </c>
      <c r="AU8" s="713">
        <v>2.3</v>
      </c>
      <c r="AV8" s="713">
        <v>2.6</v>
      </c>
      <c r="AW8" s="713">
        <v>6</v>
      </c>
      <c r="AX8" s="713">
        <v>14.9</v>
      </c>
      <c r="AY8" s="713">
        <v>23.5</v>
      </c>
      <c r="BD8"/>
      <c r="BE8"/>
      <c r="BF8"/>
      <c r="BG8"/>
      <c r="BH8"/>
      <c r="BI8"/>
      <c r="BJ8"/>
      <c r="BK8"/>
      <c r="BL8"/>
      <c r="BM8"/>
      <c r="BN8"/>
      <c r="BO8"/>
    </row>
    <row r="9" s="545" customFormat="1" ht="16" customHeight="1" spans="1:67">
      <c r="A9" s="725"/>
      <c r="B9" s="725"/>
      <c r="C9" s="726"/>
      <c r="D9" s="607" t="s">
        <v>187</v>
      </c>
      <c r="E9" s="156">
        <v>647.38</v>
      </c>
      <c r="F9" s="156"/>
      <c r="G9" s="727"/>
      <c r="H9" s="108">
        <v>13</v>
      </c>
      <c r="I9" s="156">
        <v>49.03</v>
      </c>
      <c r="J9" s="156">
        <v>317.4</v>
      </c>
      <c r="K9" s="156">
        <v>0</v>
      </c>
      <c r="L9" s="108">
        <v>14</v>
      </c>
      <c r="M9" s="15">
        <v>39</v>
      </c>
      <c r="N9" s="15" t="s">
        <v>202</v>
      </c>
      <c r="O9" s="15">
        <v>50</v>
      </c>
      <c r="P9" s="15" t="s">
        <v>202</v>
      </c>
      <c r="Q9" s="181">
        <v>56.82</v>
      </c>
      <c r="R9" s="47" t="s">
        <v>190</v>
      </c>
      <c r="S9" s="47">
        <v>1</v>
      </c>
      <c r="T9" s="156">
        <v>81</v>
      </c>
      <c r="U9" s="156"/>
      <c r="V9" s="47">
        <v>62</v>
      </c>
      <c r="W9" s="47">
        <v>56.7</v>
      </c>
      <c r="X9" s="47">
        <v>328</v>
      </c>
      <c r="Y9" s="47">
        <v>71.4</v>
      </c>
      <c r="Z9" s="47">
        <v>5.6</v>
      </c>
      <c r="AA9" s="787">
        <v>1.33332213140092</v>
      </c>
      <c r="AB9" s="218" t="s">
        <v>180</v>
      </c>
      <c r="AC9" s="788"/>
      <c r="AD9" s="788"/>
      <c r="AE9" s="789"/>
      <c r="AF9" s="788"/>
      <c r="AG9" s="788"/>
      <c r="AH9" s="824">
        <v>50</v>
      </c>
      <c r="AI9" s="825" t="s">
        <v>191</v>
      </c>
      <c r="AJ9" s="824">
        <v>21</v>
      </c>
      <c r="AK9" s="767">
        <v>71</v>
      </c>
      <c r="AL9" s="646" t="s">
        <v>192</v>
      </c>
      <c r="AM9" s="826" t="s">
        <v>181</v>
      </c>
      <c r="AN9" s="826" t="s">
        <v>201</v>
      </c>
      <c r="AO9" s="826" t="s">
        <v>183</v>
      </c>
      <c r="AP9" s="826" t="s">
        <v>184</v>
      </c>
      <c r="AQ9" s="826" t="s">
        <v>193</v>
      </c>
      <c r="AR9" s="826" t="s">
        <v>186</v>
      </c>
      <c r="AS9" s="181">
        <v>37.8</v>
      </c>
      <c r="AT9" s="181">
        <v>9.9</v>
      </c>
      <c r="AU9" s="181">
        <v>2.5</v>
      </c>
      <c r="AV9" s="181">
        <v>2.8</v>
      </c>
      <c r="AW9" s="181">
        <v>6.9</v>
      </c>
      <c r="AX9" s="181">
        <v>16.2</v>
      </c>
      <c r="AY9" s="181">
        <v>25.7</v>
      </c>
      <c r="AZ9" s="15">
        <v>75.5</v>
      </c>
      <c r="BA9" s="15">
        <v>3.3</v>
      </c>
      <c r="BB9" s="15">
        <v>3.5</v>
      </c>
      <c r="BC9" s="15">
        <v>19.4</v>
      </c>
      <c r="BD9"/>
      <c r="BE9"/>
      <c r="BF9"/>
      <c r="BG9"/>
      <c r="BH9"/>
      <c r="BI9"/>
      <c r="BJ9"/>
      <c r="BK9"/>
      <c r="BL9"/>
      <c r="BM9"/>
      <c r="BN9"/>
      <c r="BO9"/>
    </row>
    <row r="10" s="609" customFormat="1" ht="16" customHeight="1" spans="1:67">
      <c r="A10" s="725"/>
      <c r="B10" s="725"/>
      <c r="C10" s="726"/>
      <c r="D10" s="728" t="s">
        <v>203</v>
      </c>
      <c r="E10" s="717">
        <f t="shared" ref="E10:J10" si="2">AVERAGE(E8:E9)</f>
        <v>628.94</v>
      </c>
      <c r="F10" s="717"/>
      <c r="G10" s="718"/>
      <c r="H10" s="719"/>
      <c r="I10" s="717">
        <f t="shared" si="2"/>
        <v>49.565</v>
      </c>
      <c r="J10" s="717">
        <f t="shared" si="2"/>
        <v>311.865</v>
      </c>
      <c r="K10" s="717"/>
      <c r="L10" s="719"/>
      <c r="M10" s="650"/>
      <c r="N10" s="650"/>
      <c r="O10" s="650"/>
      <c r="P10" s="650"/>
      <c r="Q10" s="649"/>
      <c r="R10" s="650"/>
      <c r="S10" s="650"/>
      <c r="T10" s="717">
        <f t="shared" ref="T10:AA10" si="3">AVERAGE(T8:T9)</f>
        <v>78</v>
      </c>
      <c r="U10" s="717"/>
      <c r="V10" s="717">
        <f t="shared" si="3"/>
        <v>62.55</v>
      </c>
      <c r="W10" s="717">
        <f t="shared" si="3"/>
        <v>53.95</v>
      </c>
      <c r="X10" s="717">
        <f t="shared" si="3"/>
        <v>346.7</v>
      </c>
      <c r="Y10" s="717">
        <f t="shared" si="3"/>
        <v>70.85</v>
      </c>
      <c r="Z10" s="717">
        <f t="shared" si="3"/>
        <v>5.6</v>
      </c>
      <c r="AA10" s="765">
        <f t="shared" si="3"/>
        <v>1.31666106570046</v>
      </c>
      <c r="AB10" s="797"/>
      <c r="AC10" s="791"/>
      <c r="AD10" s="791"/>
      <c r="AE10" s="792"/>
      <c r="AF10" s="791"/>
      <c r="AG10" s="791"/>
      <c r="AH10" s="833"/>
      <c r="AI10" s="833"/>
      <c r="AJ10" s="833"/>
      <c r="AK10" s="834"/>
      <c r="AM10" s="835"/>
      <c r="AN10" s="835"/>
      <c r="AO10" s="835"/>
      <c r="AP10" s="875"/>
      <c r="AQ10" s="875"/>
      <c r="AR10" s="875"/>
      <c r="AS10" s="717">
        <f t="shared" ref="AS10:BC10" si="4">AVERAGE(AS8:AS9)</f>
        <v>38.4</v>
      </c>
      <c r="AT10" s="717">
        <f t="shared" si="4"/>
        <v>9.75</v>
      </c>
      <c r="AU10" s="717">
        <f t="shared" si="4"/>
        <v>2.4</v>
      </c>
      <c r="AV10" s="717">
        <f t="shared" si="4"/>
        <v>2.7</v>
      </c>
      <c r="AW10" s="717">
        <f t="shared" si="4"/>
        <v>6.45</v>
      </c>
      <c r="AX10" s="717">
        <f t="shared" si="4"/>
        <v>15.55</v>
      </c>
      <c r="AY10" s="717">
        <f t="shared" si="4"/>
        <v>24.6</v>
      </c>
      <c r="AZ10" s="717">
        <f t="shared" si="4"/>
        <v>75.5</v>
      </c>
      <c r="BA10" s="717">
        <f t="shared" si="4"/>
        <v>3.3</v>
      </c>
      <c r="BB10" s="717">
        <f t="shared" si="4"/>
        <v>3.5</v>
      </c>
      <c r="BC10" s="717">
        <f t="shared" si="4"/>
        <v>19.4</v>
      </c>
      <c r="BD10"/>
      <c r="BE10"/>
      <c r="BF10"/>
      <c r="BG10"/>
      <c r="BH10"/>
      <c r="BI10"/>
      <c r="BJ10"/>
      <c r="BK10"/>
      <c r="BL10"/>
      <c r="BM10"/>
      <c r="BN10"/>
      <c r="BO10"/>
    </row>
    <row r="11" s="696" customFormat="1" ht="16" customHeight="1" spans="3:67">
      <c r="C11" s="729"/>
      <c r="D11" s="696" t="s">
        <v>195</v>
      </c>
      <c r="E11" s="722">
        <v>725</v>
      </c>
      <c r="F11" s="722" t="s">
        <v>204</v>
      </c>
      <c r="G11" s="723"/>
      <c r="H11" s="724">
        <v>3</v>
      </c>
      <c r="I11" s="722">
        <v>52.5</v>
      </c>
      <c r="J11" s="722">
        <v>380.7</v>
      </c>
      <c r="K11" s="722" t="s">
        <v>204</v>
      </c>
      <c r="L11" s="724">
        <v>3</v>
      </c>
      <c r="Q11" s="757"/>
      <c r="R11" s="529"/>
      <c r="S11" s="505">
        <v>1</v>
      </c>
      <c r="T11" s="441">
        <v>79</v>
      </c>
      <c r="U11" s="441"/>
      <c r="V11" s="440">
        <v>70.1</v>
      </c>
      <c r="W11" s="440">
        <v>62.7</v>
      </c>
      <c r="X11" s="758">
        <v>315.1</v>
      </c>
      <c r="Y11" s="440">
        <v>77.9</v>
      </c>
      <c r="Z11" s="440">
        <v>5.6</v>
      </c>
      <c r="AA11" s="652">
        <v>1.3</v>
      </c>
      <c r="AB11" s="793" t="s">
        <v>180</v>
      </c>
      <c r="AC11" s="794">
        <v>6.16</v>
      </c>
      <c r="AD11" s="795">
        <v>1.35</v>
      </c>
      <c r="AE11" s="796">
        <v>258</v>
      </c>
      <c r="AF11" s="795"/>
      <c r="AG11" s="795">
        <v>61.6</v>
      </c>
      <c r="AH11" s="829">
        <v>55</v>
      </c>
      <c r="AI11" s="829" t="s">
        <v>191</v>
      </c>
      <c r="AJ11" s="830">
        <v>36</v>
      </c>
      <c r="AK11" s="769">
        <v>91</v>
      </c>
      <c r="AL11" s="831" t="s">
        <v>196</v>
      </c>
      <c r="AM11" s="832" t="s">
        <v>181</v>
      </c>
      <c r="AN11" s="832" t="s">
        <v>201</v>
      </c>
      <c r="AO11" s="832" t="s">
        <v>183</v>
      </c>
      <c r="AP11" s="832" t="s">
        <v>184</v>
      </c>
      <c r="AQ11" s="832" t="s">
        <v>193</v>
      </c>
      <c r="AR11" s="832" t="s">
        <v>186</v>
      </c>
      <c r="AS11" s="440">
        <v>39</v>
      </c>
      <c r="AT11" s="440">
        <v>10</v>
      </c>
      <c r="AU11" s="440">
        <v>2.8</v>
      </c>
      <c r="AV11" s="440">
        <v>1.9</v>
      </c>
      <c r="AW11" s="440">
        <v>6</v>
      </c>
      <c r="AX11" s="440">
        <v>18.2</v>
      </c>
      <c r="AY11" s="440">
        <v>26.1</v>
      </c>
      <c r="AZ11" s="652">
        <v>78.2</v>
      </c>
      <c r="BA11" s="652">
        <v>3.3</v>
      </c>
      <c r="BB11" s="652">
        <v>3</v>
      </c>
      <c r="BC11" s="652">
        <v>15.5</v>
      </c>
      <c r="BD11"/>
      <c r="BE11"/>
      <c r="BF11"/>
      <c r="BG11"/>
      <c r="BH11"/>
      <c r="BI11"/>
      <c r="BJ11"/>
      <c r="BK11"/>
      <c r="BL11"/>
      <c r="BM11"/>
      <c r="BN11"/>
      <c r="BO11"/>
    </row>
    <row r="12" s="360" customFormat="1" ht="16" customHeight="1" spans="1:69">
      <c r="A12" s="426">
        <v>2</v>
      </c>
      <c r="B12" s="77" t="s">
        <v>205</v>
      </c>
      <c r="C12" s="77" t="s">
        <v>206</v>
      </c>
      <c r="D12" s="611" t="s">
        <v>207</v>
      </c>
      <c r="E12" s="654">
        <v>724.82</v>
      </c>
      <c r="F12" s="654">
        <v>10.38</v>
      </c>
      <c r="G12" s="714" t="s">
        <v>178</v>
      </c>
      <c r="H12" s="655">
        <v>2</v>
      </c>
      <c r="I12" s="654">
        <v>51.82</v>
      </c>
      <c r="J12" s="654">
        <v>375.6</v>
      </c>
      <c r="K12" s="654">
        <v>8.64</v>
      </c>
      <c r="L12" s="738">
        <v>1</v>
      </c>
      <c r="M12" s="655">
        <v>39</v>
      </c>
      <c r="N12" s="428" t="s">
        <v>208</v>
      </c>
      <c r="O12" s="738">
        <v>56</v>
      </c>
      <c r="P12" s="428" t="s">
        <v>209</v>
      </c>
      <c r="Q12" s="611"/>
      <c r="R12" s="611"/>
      <c r="S12" s="655">
        <v>1</v>
      </c>
      <c r="T12" s="655">
        <v>87.4</v>
      </c>
      <c r="U12" s="654">
        <f>T12-83.7</f>
        <v>3.7</v>
      </c>
      <c r="V12" s="655">
        <v>70.7</v>
      </c>
      <c r="W12" s="655">
        <v>99.8</v>
      </c>
      <c r="X12" s="655">
        <v>309.7</v>
      </c>
      <c r="Y12" s="655">
        <v>74.8</v>
      </c>
      <c r="Z12" s="654">
        <v>6.23</v>
      </c>
      <c r="AA12" s="655">
        <v>1.38</v>
      </c>
      <c r="AB12" s="776" t="s">
        <v>180</v>
      </c>
      <c r="AC12" s="611"/>
      <c r="AD12" s="611"/>
      <c r="AE12" s="611"/>
      <c r="AF12" s="611"/>
      <c r="AG12" s="611"/>
      <c r="AH12" s="611"/>
      <c r="AI12" s="611"/>
      <c r="AJ12" s="611"/>
      <c r="AK12" s="688"/>
      <c r="AL12" s="836"/>
      <c r="AM12" s="579" t="s">
        <v>181</v>
      </c>
      <c r="AN12" s="579" t="s">
        <v>201</v>
      </c>
      <c r="AO12" s="579" t="s">
        <v>183</v>
      </c>
      <c r="AP12" s="579" t="s">
        <v>210</v>
      </c>
      <c r="AQ12" s="579" t="s">
        <v>211</v>
      </c>
      <c r="AR12" s="579" t="s">
        <v>186</v>
      </c>
      <c r="AS12" s="654">
        <v>68.5</v>
      </c>
      <c r="AT12" s="654">
        <v>15.7</v>
      </c>
      <c r="AU12" s="654">
        <v>2.9</v>
      </c>
      <c r="AV12" s="654">
        <v>2.2</v>
      </c>
      <c r="AW12" s="654">
        <v>7.7</v>
      </c>
      <c r="AX12" s="654">
        <v>25.6</v>
      </c>
      <c r="AY12" s="654">
        <v>36.2</v>
      </c>
      <c r="AZ12" s="655">
        <v>70.7</v>
      </c>
      <c r="BA12" s="655">
        <v>6.9</v>
      </c>
      <c r="BB12" s="655">
        <v>9</v>
      </c>
      <c r="BC12" s="655">
        <v>13.2</v>
      </c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</row>
    <row r="13" s="360" customFormat="1" ht="16" customHeight="1" spans="1:69">
      <c r="A13" s="607"/>
      <c r="B13" s="77"/>
      <c r="C13" s="77"/>
      <c r="D13" s="646" t="s">
        <v>177</v>
      </c>
      <c r="E13" s="645">
        <v>810.71</v>
      </c>
      <c r="F13" s="645">
        <v>13.28</v>
      </c>
      <c r="G13" s="716" t="s">
        <v>212</v>
      </c>
      <c r="H13" s="646">
        <v>1</v>
      </c>
      <c r="I13" s="645">
        <v>51.27</v>
      </c>
      <c r="J13" s="645">
        <v>415.89</v>
      </c>
      <c r="K13" s="645">
        <v>9.2</v>
      </c>
      <c r="L13" s="733">
        <v>2</v>
      </c>
      <c r="M13" s="646">
        <v>35</v>
      </c>
      <c r="N13" s="448" t="s">
        <v>200</v>
      </c>
      <c r="O13" s="733">
        <v>41</v>
      </c>
      <c r="P13" s="448" t="s">
        <v>208</v>
      </c>
      <c r="Q13" s="607"/>
      <c r="R13" s="607"/>
      <c r="S13" s="760">
        <v>1</v>
      </c>
      <c r="T13" s="760">
        <v>85.9</v>
      </c>
      <c r="U13" s="645">
        <f>T13-83.9</f>
        <v>2</v>
      </c>
      <c r="V13" s="646">
        <v>78.4</v>
      </c>
      <c r="W13" s="646">
        <v>114.5</v>
      </c>
      <c r="X13" s="646">
        <v>276.4</v>
      </c>
      <c r="Y13" s="646">
        <v>84.1</v>
      </c>
      <c r="Z13" s="645">
        <v>6.45</v>
      </c>
      <c r="AA13" s="646">
        <v>1.43</v>
      </c>
      <c r="AB13" s="798" t="s">
        <v>213</v>
      </c>
      <c r="AC13" s="607"/>
      <c r="AD13" s="607"/>
      <c r="AE13" s="607"/>
      <c r="AF13" s="607"/>
      <c r="AG13" s="607"/>
      <c r="AH13" s="607"/>
      <c r="AI13" s="607"/>
      <c r="AJ13" s="607"/>
      <c r="AK13" s="837"/>
      <c r="AL13" s="672"/>
      <c r="AM13" s="838" t="s">
        <v>181</v>
      </c>
      <c r="AN13" s="838" t="s">
        <v>201</v>
      </c>
      <c r="AO13" s="838" t="s">
        <v>183</v>
      </c>
      <c r="AP13" s="838" t="s">
        <v>214</v>
      </c>
      <c r="AQ13" s="838" t="s">
        <v>211</v>
      </c>
      <c r="AR13" s="838" t="s">
        <v>186</v>
      </c>
      <c r="AS13" s="645">
        <v>69</v>
      </c>
      <c r="AT13" s="645">
        <v>15.3</v>
      </c>
      <c r="AU13" s="645">
        <v>2</v>
      </c>
      <c r="AV13" s="645">
        <v>2.5</v>
      </c>
      <c r="AW13" s="645">
        <v>5.4</v>
      </c>
      <c r="AX13" s="645">
        <v>27.3</v>
      </c>
      <c r="AY13" s="645">
        <v>35.2</v>
      </c>
      <c r="AZ13" s="646">
        <v>85.5</v>
      </c>
      <c r="BA13" s="646">
        <v>2</v>
      </c>
      <c r="BB13" s="646">
        <v>7</v>
      </c>
      <c r="BC13" s="646">
        <v>6.7</v>
      </c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</row>
    <row r="14" s="360" customFormat="1" ht="16" customHeight="1" spans="1:69">
      <c r="A14" s="607"/>
      <c r="B14" s="77"/>
      <c r="C14" s="77"/>
      <c r="D14" s="728" t="s">
        <v>203</v>
      </c>
      <c r="E14" s="649">
        <f t="shared" ref="E14:J14" si="5">AVERAGE(E12:E13)</f>
        <v>767.765</v>
      </c>
      <c r="F14" s="649">
        <f>(E14-686.16)/686.16*100</f>
        <v>11.8929987175003</v>
      </c>
      <c r="G14" s="718"/>
      <c r="H14" s="650"/>
      <c r="I14" s="649">
        <f t="shared" si="5"/>
        <v>51.545</v>
      </c>
      <c r="J14" s="649">
        <f t="shared" si="5"/>
        <v>395.745</v>
      </c>
      <c r="K14" s="649">
        <f>(J14-363.34)/363.34*100</f>
        <v>8.91864369461112</v>
      </c>
      <c r="L14" s="735"/>
      <c r="M14" s="650"/>
      <c r="N14" s="435" t="s">
        <v>215</v>
      </c>
      <c r="O14" s="735"/>
      <c r="P14" s="435" t="s">
        <v>216</v>
      </c>
      <c r="Q14" s="609"/>
      <c r="R14" s="609"/>
      <c r="S14" s="650"/>
      <c r="T14" s="649">
        <f t="shared" ref="T14:AA14" si="6">AVERAGE(T12:T13)</f>
        <v>86.65</v>
      </c>
      <c r="U14" s="649">
        <f t="shared" si="6"/>
        <v>2.85</v>
      </c>
      <c r="V14" s="649">
        <f t="shared" si="6"/>
        <v>74.55</v>
      </c>
      <c r="W14" s="649">
        <f t="shared" si="6"/>
        <v>107.15</v>
      </c>
      <c r="X14" s="649">
        <f t="shared" si="6"/>
        <v>293.05</v>
      </c>
      <c r="Y14" s="649">
        <f t="shared" si="6"/>
        <v>79.45</v>
      </c>
      <c r="Z14" s="649">
        <f t="shared" si="6"/>
        <v>6.34</v>
      </c>
      <c r="AA14" s="649">
        <f t="shared" si="6"/>
        <v>1.405</v>
      </c>
      <c r="AB14" s="799"/>
      <c r="AC14" s="609"/>
      <c r="AD14" s="609"/>
      <c r="AE14" s="609"/>
      <c r="AF14" s="609"/>
      <c r="AG14" s="609"/>
      <c r="AH14" s="609"/>
      <c r="AI14" s="609"/>
      <c r="AJ14" s="609"/>
      <c r="AK14" s="839"/>
      <c r="AL14" s="840"/>
      <c r="AM14" s="841"/>
      <c r="AN14" s="841"/>
      <c r="AO14" s="841"/>
      <c r="AP14" s="841"/>
      <c r="AQ14" s="841"/>
      <c r="AR14" s="841"/>
      <c r="AS14" s="649">
        <f t="shared" ref="AS14:BC14" si="7">AVERAGE(AS12:AS13)</f>
        <v>68.75</v>
      </c>
      <c r="AT14" s="649">
        <f t="shared" si="7"/>
        <v>15.5</v>
      </c>
      <c r="AU14" s="649">
        <f t="shared" si="7"/>
        <v>2.45</v>
      </c>
      <c r="AV14" s="649">
        <f t="shared" si="7"/>
        <v>2.35</v>
      </c>
      <c r="AW14" s="649">
        <f t="shared" si="7"/>
        <v>6.55</v>
      </c>
      <c r="AX14" s="649">
        <f t="shared" si="7"/>
        <v>26.45</v>
      </c>
      <c r="AY14" s="649">
        <f t="shared" si="7"/>
        <v>35.7</v>
      </c>
      <c r="AZ14" s="649">
        <f t="shared" si="7"/>
        <v>78.1</v>
      </c>
      <c r="BA14" s="649">
        <f t="shared" si="7"/>
        <v>4.45</v>
      </c>
      <c r="BB14" s="649">
        <f t="shared" si="7"/>
        <v>8</v>
      </c>
      <c r="BC14" s="649">
        <f t="shared" si="7"/>
        <v>9.95</v>
      </c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="613" customFormat="1" ht="16" customHeight="1" spans="1:69">
      <c r="A15" s="610"/>
      <c r="B15" s="730"/>
      <c r="C15" s="730"/>
      <c r="D15" s="610" t="s">
        <v>217</v>
      </c>
      <c r="E15" s="731">
        <v>807.22</v>
      </c>
      <c r="F15" s="731">
        <v>10.86</v>
      </c>
      <c r="G15" s="610"/>
      <c r="H15" s="489">
        <v>1</v>
      </c>
      <c r="I15" s="731">
        <v>51.1</v>
      </c>
      <c r="J15" s="731">
        <v>412.46</v>
      </c>
      <c r="K15" s="731">
        <v>5.25</v>
      </c>
      <c r="L15" s="749">
        <v>1</v>
      </c>
      <c r="M15" s="535"/>
      <c r="N15" s="535"/>
      <c r="O15" s="748"/>
      <c r="P15" s="535"/>
      <c r="Q15" s="610"/>
      <c r="R15" s="610"/>
      <c r="S15" s="535"/>
      <c r="T15" s="535"/>
      <c r="U15" s="534"/>
      <c r="V15" s="535"/>
      <c r="W15" s="535"/>
      <c r="X15" s="535"/>
      <c r="Y15" s="535"/>
      <c r="Z15" s="534"/>
      <c r="AA15" s="535"/>
      <c r="AB15" s="779"/>
      <c r="AC15" s="610"/>
      <c r="AD15" s="610"/>
      <c r="AE15" s="610"/>
      <c r="AF15" s="610"/>
      <c r="AG15" s="610"/>
      <c r="AH15" s="610"/>
      <c r="AI15" s="610"/>
      <c r="AJ15" s="610"/>
      <c r="AK15" s="671"/>
      <c r="AL15" s="842"/>
      <c r="AM15" s="843"/>
      <c r="AN15" s="843"/>
      <c r="AO15" s="843"/>
      <c r="AP15" s="843"/>
      <c r="AQ15" s="843"/>
      <c r="AR15" s="843"/>
      <c r="AS15" s="534"/>
      <c r="AT15" s="534"/>
      <c r="AU15" s="534"/>
      <c r="AV15" s="534"/>
      <c r="AW15" s="534"/>
      <c r="AX15" s="534"/>
      <c r="AY15" s="534"/>
      <c r="AZ15" s="610"/>
      <c r="BA15" s="610"/>
      <c r="BB15" s="610"/>
      <c r="BC15" s="610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="360" customFormat="1" ht="16" customHeight="1" spans="1:69">
      <c r="A16" s="725" t="s">
        <v>218</v>
      </c>
      <c r="B16" s="725" t="s">
        <v>218</v>
      </c>
      <c r="C16" s="77" t="s">
        <v>219</v>
      </c>
      <c r="D16" s="655" t="s">
        <v>207</v>
      </c>
      <c r="E16" s="654">
        <v>656.65</v>
      </c>
      <c r="F16" s="654" t="s">
        <v>204</v>
      </c>
      <c r="G16" s="714"/>
      <c r="H16" s="655"/>
      <c r="I16" s="654">
        <v>52.66</v>
      </c>
      <c r="J16" s="654">
        <v>345.8</v>
      </c>
      <c r="K16" s="654" t="s">
        <v>204</v>
      </c>
      <c r="L16" s="738"/>
      <c r="M16" s="655">
        <v>63</v>
      </c>
      <c r="N16" s="428" t="s">
        <v>209</v>
      </c>
      <c r="O16" s="738">
        <v>63</v>
      </c>
      <c r="P16" s="428" t="s">
        <v>209</v>
      </c>
      <c r="Q16" s="611"/>
      <c r="R16" s="611"/>
      <c r="S16" s="655">
        <v>1</v>
      </c>
      <c r="T16" s="655">
        <v>83.7</v>
      </c>
      <c r="U16" s="761"/>
      <c r="V16" s="655">
        <v>63.7</v>
      </c>
      <c r="W16" s="655">
        <v>95.9</v>
      </c>
      <c r="X16" s="655">
        <v>337</v>
      </c>
      <c r="Y16" s="655">
        <v>76.6</v>
      </c>
      <c r="Z16" s="654">
        <v>6.18</v>
      </c>
      <c r="AA16" s="655">
        <v>1.46</v>
      </c>
      <c r="AB16" s="776" t="s">
        <v>180</v>
      </c>
      <c r="AC16" s="611"/>
      <c r="AD16" s="611"/>
      <c r="AE16" s="611"/>
      <c r="AF16" s="611"/>
      <c r="AG16" s="611"/>
      <c r="AH16" s="611"/>
      <c r="AI16" s="611"/>
      <c r="AJ16" s="611"/>
      <c r="AK16" s="390"/>
      <c r="AL16" s="374"/>
      <c r="AM16" s="579" t="s">
        <v>181</v>
      </c>
      <c r="AN16" s="579" t="s">
        <v>201</v>
      </c>
      <c r="AO16" s="579" t="s">
        <v>183</v>
      </c>
      <c r="AP16" s="579" t="s">
        <v>210</v>
      </c>
      <c r="AQ16" s="579" t="s">
        <v>211</v>
      </c>
      <c r="AR16" s="579" t="s">
        <v>186</v>
      </c>
      <c r="AS16" s="654">
        <v>66.9</v>
      </c>
      <c r="AT16" s="654">
        <v>14.8</v>
      </c>
      <c r="AU16" s="654">
        <v>3.1</v>
      </c>
      <c r="AV16" s="654">
        <v>3.1</v>
      </c>
      <c r="AW16" s="654">
        <v>12</v>
      </c>
      <c r="AX16" s="654">
        <v>26.3</v>
      </c>
      <c r="AY16" s="654">
        <v>41.4</v>
      </c>
      <c r="AZ16" s="655">
        <v>67.5</v>
      </c>
      <c r="BA16" s="655">
        <v>5.9</v>
      </c>
      <c r="BB16" s="655">
        <v>8.6</v>
      </c>
      <c r="BC16" s="655">
        <v>18</v>
      </c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</row>
    <row r="17" s="360" customFormat="1" ht="16" customHeight="1" spans="1:69">
      <c r="A17" s="725"/>
      <c r="B17" s="725"/>
      <c r="C17" s="77"/>
      <c r="D17" s="646" t="s">
        <v>177</v>
      </c>
      <c r="E17" s="645">
        <v>715.66</v>
      </c>
      <c r="F17" s="645">
        <v>0</v>
      </c>
      <c r="G17" s="716"/>
      <c r="H17" s="646">
        <v>11</v>
      </c>
      <c r="I17" s="645">
        <v>53.31</v>
      </c>
      <c r="J17" s="645">
        <v>380.87</v>
      </c>
      <c r="K17" s="645">
        <v>0</v>
      </c>
      <c r="L17" s="733">
        <v>9</v>
      </c>
      <c r="M17" s="646">
        <v>48</v>
      </c>
      <c r="N17" s="448" t="s">
        <v>208</v>
      </c>
      <c r="O17" s="733">
        <v>36</v>
      </c>
      <c r="P17" s="448" t="s">
        <v>208</v>
      </c>
      <c r="Q17" s="607"/>
      <c r="R17" s="607"/>
      <c r="S17" s="760" t="s">
        <v>220</v>
      </c>
      <c r="T17" s="760">
        <v>83.9</v>
      </c>
      <c r="U17" s="645">
        <f>T17-83.9</f>
        <v>0</v>
      </c>
      <c r="V17" s="646">
        <v>71.2</v>
      </c>
      <c r="W17" s="646">
        <v>112.2</v>
      </c>
      <c r="X17" s="646">
        <v>303.7</v>
      </c>
      <c r="Y17" s="646">
        <v>81.7</v>
      </c>
      <c r="Z17" s="645">
        <v>5.94</v>
      </c>
      <c r="AA17" s="646">
        <v>1.41</v>
      </c>
      <c r="AB17" s="798" t="s">
        <v>180</v>
      </c>
      <c r="AC17" s="607"/>
      <c r="AD17" s="607"/>
      <c r="AE17" s="607"/>
      <c r="AF17" s="607"/>
      <c r="AG17" s="607"/>
      <c r="AH17" s="607"/>
      <c r="AI17" s="607"/>
      <c r="AJ17" s="607"/>
      <c r="AK17" s="393"/>
      <c r="AL17" s="406"/>
      <c r="AM17" s="838" t="s">
        <v>181</v>
      </c>
      <c r="AN17" s="838" t="s">
        <v>201</v>
      </c>
      <c r="AO17" s="838" t="s">
        <v>183</v>
      </c>
      <c r="AP17" s="838" t="s">
        <v>214</v>
      </c>
      <c r="AQ17" s="838" t="s">
        <v>211</v>
      </c>
      <c r="AR17" s="838" t="s">
        <v>186</v>
      </c>
      <c r="AS17" s="645">
        <v>67.5</v>
      </c>
      <c r="AT17" s="645">
        <v>13.9</v>
      </c>
      <c r="AU17" s="645">
        <v>3.2</v>
      </c>
      <c r="AV17" s="645">
        <v>3.6</v>
      </c>
      <c r="AW17" s="645">
        <v>9.6</v>
      </c>
      <c r="AX17" s="645">
        <v>30</v>
      </c>
      <c r="AY17" s="645">
        <v>43.1</v>
      </c>
      <c r="AZ17" s="646">
        <v>78.3</v>
      </c>
      <c r="BA17" s="646">
        <v>3</v>
      </c>
      <c r="BB17" s="646">
        <v>4.4</v>
      </c>
      <c r="BC17" s="646">
        <v>15.2</v>
      </c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</row>
    <row r="18" s="697" customFormat="1" ht="16" customHeight="1" spans="1:69">
      <c r="A18" s="725"/>
      <c r="B18" s="725"/>
      <c r="C18" s="77"/>
      <c r="D18" s="728" t="s">
        <v>221</v>
      </c>
      <c r="E18" s="649">
        <f>AVERAGE(E16:E17)</f>
        <v>686.155</v>
      </c>
      <c r="F18" s="649"/>
      <c r="G18" s="718"/>
      <c r="H18" s="650"/>
      <c r="I18" s="649"/>
      <c r="J18" s="649">
        <f>AVERAGE(J16:J17)</f>
        <v>363.335</v>
      </c>
      <c r="K18" s="649"/>
      <c r="L18" s="735"/>
      <c r="M18" s="650"/>
      <c r="N18" s="435" t="s">
        <v>216</v>
      </c>
      <c r="O18" s="735"/>
      <c r="P18" s="435" t="s">
        <v>216</v>
      </c>
      <c r="Q18" s="609"/>
      <c r="R18" s="609"/>
      <c r="S18" s="650"/>
      <c r="T18" s="649">
        <f t="shared" ref="T18:AA18" si="8">AVERAGE(T16:T17)</f>
        <v>83.8</v>
      </c>
      <c r="U18" s="649">
        <f t="shared" si="8"/>
        <v>0</v>
      </c>
      <c r="V18" s="649">
        <f t="shared" si="8"/>
        <v>67.45</v>
      </c>
      <c r="W18" s="649">
        <f t="shared" si="8"/>
        <v>104.05</v>
      </c>
      <c r="X18" s="649">
        <f t="shared" si="8"/>
        <v>320.35</v>
      </c>
      <c r="Y18" s="649">
        <f t="shared" si="8"/>
        <v>79.15</v>
      </c>
      <c r="Z18" s="649">
        <f t="shared" si="8"/>
        <v>6.06</v>
      </c>
      <c r="AA18" s="649">
        <f t="shared" si="8"/>
        <v>1.435</v>
      </c>
      <c r="AB18" s="799"/>
      <c r="AC18" s="609"/>
      <c r="AD18" s="609"/>
      <c r="AE18" s="609"/>
      <c r="AF18" s="609"/>
      <c r="AG18" s="609"/>
      <c r="AH18" s="609"/>
      <c r="AI18" s="609"/>
      <c r="AJ18" s="609"/>
      <c r="AK18" s="393"/>
      <c r="AL18" s="634"/>
      <c r="AM18" s="841"/>
      <c r="AN18" s="841"/>
      <c r="AO18" s="841"/>
      <c r="AP18" s="841"/>
      <c r="AQ18" s="841"/>
      <c r="AR18" s="841"/>
      <c r="AS18" s="649">
        <f t="shared" ref="AS18:BC18" si="9">AVERAGE(AS16:AS17)</f>
        <v>67.2</v>
      </c>
      <c r="AT18" s="649">
        <f t="shared" si="9"/>
        <v>14.35</v>
      </c>
      <c r="AU18" s="649">
        <f t="shared" si="9"/>
        <v>3.15</v>
      </c>
      <c r="AV18" s="649">
        <f t="shared" si="9"/>
        <v>3.35</v>
      </c>
      <c r="AW18" s="649">
        <f t="shared" si="9"/>
        <v>10.8</v>
      </c>
      <c r="AX18" s="649">
        <f t="shared" si="9"/>
        <v>28.15</v>
      </c>
      <c r="AY18" s="649">
        <f t="shared" si="9"/>
        <v>42.25</v>
      </c>
      <c r="AZ18" s="649">
        <f t="shared" si="9"/>
        <v>72.9</v>
      </c>
      <c r="BA18" s="649">
        <f t="shared" si="9"/>
        <v>4.45</v>
      </c>
      <c r="BB18" s="649">
        <f t="shared" si="9"/>
        <v>6.5</v>
      </c>
      <c r="BC18" s="649">
        <f t="shared" si="9"/>
        <v>16.6</v>
      </c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</row>
    <row r="19" s="697" customFormat="1" ht="16" customHeight="1" spans="1:69">
      <c r="A19" s="732"/>
      <c r="B19" s="732"/>
      <c r="C19" s="730"/>
      <c r="D19" s="535" t="s">
        <v>217</v>
      </c>
      <c r="E19" s="731">
        <v>728.12</v>
      </c>
      <c r="F19" s="731">
        <v>0</v>
      </c>
      <c r="G19" s="610"/>
      <c r="H19" s="489">
        <v>4</v>
      </c>
      <c r="I19" s="731">
        <v>53.97</v>
      </c>
      <c r="J19" s="731">
        <v>391.87</v>
      </c>
      <c r="K19" s="731">
        <v>0</v>
      </c>
      <c r="L19" s="749">
        <v>4</v>
      </c>
      <c r="M19" s="750"/>
      <c r="N19" s="750"/>
      <c r="O19" s="751"/>
      <c r="P19" s="750"/>
      <c r="Q19" s="762"/>
      <c r="R19" s="762"/>
      <c r="S19" s="750"/>
      <c r="T19" s="750"/>
      <c r="U19" s="763"/>
      <c r="V19" s="762"/>
      <c r="W19" s="762"/>
      <c r="X19" s="762"/>
      <c r="Y19" s="762"/>
      <c r="Z19" s="763"/>
      <c r="AA19" s="762"/>
      <c r="AB19" s="800"/>
      <c r="AC19" s="762"/>
      <c r="AD19" s="762"/>
      <c r="AE19" s="762"/>
      <c r="AF19" s="762"/>
      <c r="AG19" s="762"/>
      <c r="AH19" s="762"/>
      <c r="AI19" s="762"/>
      <c r="AJ19" s="762"/>
      <c r="AK19" s="844"/>
      <c r="AL19" s="845"/>
      <c r="AM19" s="846"/>
      <c r="AN19" s="846"/>
      <c r="AO19" s="846"/>
      <c r="AP19" s="846"/>
      <c r="AQ19" s="846"/>
      <c r="AR19" s="846"/>
      <c r="AS19" s="763"/>
      <c r="AT19" s="763"/>
      <c r="AU19" s="763"/>
      <c r="AV19" s="763"/>
      <c r="AW19" s="763"/>
      <c r="AX19" s="763"/>
      <c r="AY19" s="763"/>
      <c r="AZ19" s="762"/>
      <c r="BA19" s="762"/>
      <c r="BB19" s="762"/>
      <c r="BC19" s="762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</row>
    <row r="20" s="607" customFormat="1" ht="16" customHeight="1" spans="1:69">
      <c r="A20" s="598">
        <v>3</v>
      </c>
      <c r="B20" s="598" t="s">
        <v>222</v>
      </c>
      <c r="C20" s="77" t="s">
        <v>223</v>
      </c>
      <c r="D20" s="646" t="s">
        <v>177</v>
      </c>
      <c r="E20" s="645">
        <v>762.75</v>
      </c>
      <c r="F20" s="645">
        <v>6.58</v>
      </c>
      <c r="G20" s="716" t="s">
        <v>224</v>
      </c>
      <c r="H20" s="733">
        <v>6</v>
      </c>
      <c r="I20" s="645">
        <v>52.21</v>
      </c>
      <c r="J20" s="645">
        <v>398.23</v>
      </c>
      <c r="K20" s="645">
        <v>4.56</v>
      </c>
      <c r="L20" s="733">
        <v>6</v>
      </c>
      <c r="M20" s="646">
        <v>25</v>
      </c>
      <c r="N20" s="448" t="s">
        <v>200</v>
      </c>
      <c r="O20" s="733">
        <v>33</v>
      </c>
      <c r="P20" s="448" t="s">
        <v>200</v>
      </c>
      <c r="Q20" s="448"/>
      <c r="R20" s="448"/>
      <c r="S20" s="760" t="s">
        <v>220</v>
      </c>
      <c r="T20" s="759">
        <v>79.9</v>
      </c>
      <c r="U20" s="645">
        <f>T20-83.9</f>
        <v>-4</v>
      </c>
      <c r="V20" s="645">
        <v>77.8</v>
      </c>
      <c r="W20" s="645">
        <v>106.5</v>
      </c>
      <c r="X20" s="645">
        <v>352.4</v>
      </c>
      <c r="Y20" s="645">
        <v>67.9</v>
      </c>
      <c r="Z20" s="645">
        <v>5.79</v>
      </c>
      <c r="AA20" s="644">
        <v>1.24</v>
      </c>
      <c r="AB20" s="798" t="s">
        <v>213</v>
      </c>
      <c r="AC20" s="448"/>
      <c r="AD20" s="448"/>
      <c r="AE20" s="448"/>
      <c r="AF20" s="448"/>
      <c r="AG20" s="448"/>
      <c r="AH20" s="847"/>
      <c r="AI20" s="847"/>
      <c r="AJ20" s="847"/>
      <c r="AK20" s="393"/>
      <c r="AL20" s="394"/>
      <c r="AM20" s="838" t="s">
        <v>181</v>
      </c>
      <c r="AN20" s="838" t="s">
        <v>201</v>
      </c>
      <c r="AO20" s="838" t="s">
        <v>183</v>
      </c>
      <c r="AP20" s="838" t="s">
        <v>214</v>
      </c>
      <c r="AQ20" s="838" t="s">
        <v>211</v>
      </c>
      <c r="AR20" s="838" t="s">
        <v>186</v>
      </c>
      <c r="AS20" s="645">
        <v>59.2</v>
      </c>
      <c r="AT20" s="645">
        <v>12</v>
      </c>
      <c r="AU20" s="645">
        <v>2.9</v>
      </c>
      <c r="AV20" s="645">
        <v>2.7</v>
      </c>
      <c r="AW20" s="645">
        <v>6.9</v>
      </c>
      <c r="AX20" s="645">
        <v>32.2</v>
      </c>
      <c r="AY20" s="645">
        <v>41.7</v>
      </c>
      <c r="AZ20" s="646">
        <v>84.2</v>
      </c>
      <c r="BA20" s="646">
        <v>2.6</v>
      </c>
      <c r="BB20" s="646">
        <v>4</v>
      </c>
      <c r="BC20" s="646">
        <v>10</v>
      </c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</row>
    <row r="21" s="607" customFormat="1" ht="16" customHeight="1" spans="1:69">
      <c r="A21" s="710"/>
      <c r="B21" s="710"/>
      <c r="C21" s="77"/>
      <c r="D21" s="646" t="s">
        <v>187</v>
      </c>
      <c r="E21" s="447">
        <v>791.87</v>
      </c>
      <c r="F21" s="447">
        <v>9.6</v>
      </c>
      <c r="G21" s="716" t="s">
        <v>225</v>
      </c>
      <c r="H21" s="734">
        <v>4</v>
      </c>
      <c r="I21" s="447">
        <v>52.28</v>
      </c>
      <c r="J21" s="447">
        <v>412.96</v>
      </c>
      <c r="K21" s="447">
        <v>9.19</v>
      </c>
      <c r="L21" s="734">
        <v>5</v>
      </c>
      <c r="M21" s="448">
        <v>39</v>
      </c>
      <c r="N21" s="448" t="s">
        <v>208</v>
      </c>
      <c r="O21" s="734">
        <v>18</v>
      </c>
      <c r="P21" s="448" t="s">
        <v>179</v>
      </c>
      <c r="Q21" s="764">
        <v>36.29</v>
      </c>
      <c r="R21" s="764" t="s">
        <v>226</v>
      </c>
      <c r="S21" s="760" t="s">
        <v>227</v>
      </c>
      <c r="T21" s="645">
        <v>79.2</v>
      </c>
      <c r="U21" s="674">
        <f>T21-86.2</f>
        <v>-7</v>
      </c>
      <c r="V21" s="645">
        <v>72.414</v>
      </c>
      <c r="W21" s="645">
        <v>105.842</v>
      </c>
      <c r="X21" s="645">
        <v>343.62</v>
      </c>
      <c r="Y21" s="645">
        <v>65.72</v>
      </c>
      <c r="Z21" s="645">
        <v>5.648</v>
      </c>
      <c r="AA21" s="644">
        <v>1.316</v>
      </c>
      <c r="AB21" s="801" t="s">
        <v>228</v>
      </c>
      <c r="AC21" s="394"/>
      <c r="AD21" s="394"/>
      <c r="AE21" s="394"/>
      <c r="AF21" s="394"/>
      <c r="AG21" s="394"/>
      <c r="AH21" s="848">
        <v>51</v>
      </c>
      <c r="AI21" s="848"/>
      <c r="AJ21" s="848">
        <v>28</v>
      </c>
      <c r="AK21" s="849">
        <v>79</v>
      </c>
      <c r="AL21" s="672" t="s">
        <v>192</v>
      </c>
      <c r="AM21" s="585" t="s">
        <v>181</v>
      </c>
      <c r="AN21" s="850" t="s">
        <v>201</v>
      </c>
      <c r="AO21" s="585" t="s">
        <v>183</v>
      </c>
      <c r="AP21" s="585" t="s">
        <v>210</v>
      </c>
      <c r="AQ21" s="585" t="s">
        <v>211</v>
      </c>
      <c r="AR21" s="585" t="s">
        <v>186</v>
      </c>
      <c r="AS21" s="645">
        <v>50.94</v>
      </c>
      <c r="AT21" s="645">
        <v>10.84</v>
      </c>
      <c r="AU21" s="645">
        <v>3.1</v>
      </c>
      <c r="AV21" s="645">
        <v>2.78</v>
      </c>
      <c r="AW21" s="645">
        <v>7.52</v>
      </c>
      <c r="AX21" s="645">
        <v>29.08</v>
      </c>
      <c r="AY21" s="645">
        <v>40.22</v>
      </c>
      <c r="AZ21" s="645">
        <v>78.42</v>
      </c>
      <c r="BA21" s="645">
        <v>3.4</v>
      </c>
      <c r="BB21" s="645">
        <v>2.82</v>
      </c>
      <c r="BC21" s="645">
        <v>15.36</v>
      </c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</row>
    <row r="22" s="698" customFormat="1" ht="16" customHeight="1" spans="1:69">
      <c r="A22" s="710"/>
      <c r="B22" s="710"/>
      <c r="C22" s="77"/>
      <c r="D22" s="728" t="s">
        <v>221</v>
      </c>
      <c r="E22" s="649">
        <f t="shared" ref="E22:J22" si="10">AVERAGE(E20:E21)</f>
        <v>777.31</v>
      </c>
      <c r="F22" s="649">
        <f>(E22-719.09)/719.09*100</f>
        <v>8.09634399032109</v>
      </c>
      <c r="G22" s="718"/>
      <c r="H22" s="735"/>
      <c r="I22" s="649">
        <f t="shared" si="10"/>
        <v>52.245</v>
      </c>
      <c r="J22" s="649">
        <f t="shared" si="10"/>
        <v>405.595</v>
      </c>
      <c r="K22" s="649">
        <f>(J22-379.54)/379.54*100</f>
        <v>6.8648890762502</v>
      </c>
      <c r="L22" s="735"/>
      <c r="M22" s="648"/>
      <c r="N22" s="435" t="s">
        <v>215</v>
      </c>
      <c r="O22" s="735"/>
      <c r="P22" s="752" t="s">
        <v>229</v>
      </c>
      <c r="Q22" s="752"/>
      <c r="R22" s="435" t="s">
        <v>215</v>
      </c>
      <c r="S22" s="765"/>
      <c r="T22" s="649">
        <f t="shared" ref="T22:Z22" si="11">AVERAGE(T20:T21)</f>
        <v>79.55</v>
      </c>
      <c r="U22" s="649">
        <f t="shared" si="11"/>
        <v>-5.5</v>
      </c>
      <c r="V22" s="649">
        <f t="shared" si="11"/>
        <v>75.107</v>
      </c>
      <c r="W22" s="649">
        <f t="shared" si="11"/>
        <v>106.171</v>
      </c>
      <c r="X22" s="649">
        <f t="shared" si="11"/>
        <v>348.01</v>
      </c>
      <c r="Y22" s="649">
        <f t="shared" si="11"/>
        <v>66.81</v>
      </c>
      <c r="Z22" s="649">
        <f t="shared" si="11"/>
        <v>5.719</v>
      </c>
      <c r="AA22" s="648">
        <v>1.316</v>
      </c>
      <c r="AB22" s="798" t="s">
        <v>213</v>
      </c>
      <c r="AC22" s="752"/>
      <c r="AD22" s="752"/>
      <c r="AE22" s="752"/>
      <c r="AF22" s="752"/>
      <c r="AG22" s="752"/>
      <c r="AH22" s="851"/>
      <c r="AI22" s="851"/>
      <c r="AJ22" s="851"/>
      <c r="AK22" s="397"/>
      <c r="AL22" s="852"/>
      <c r="AM22" s="853"/>
      <c r="AN22" s="853"/>
      <c r="AO22" s="853"/>
      <c r="AP22" s="853"/>
      <c r="AQ22" s="853"/>
      <c r="AR22" s="853"/>
      <c r="AS22" s="649">
        <f t="shared" ref="AS22:BC22" si="12">AVERAGE(AS20:AS21)</f>
        <v>55.07</v>
      </c>
      <c r="AT22" s="649">
        <f t="shared" si="12"/>
        <v>11.42</v>
      </c>
      <c r="AU22" s="649">
        <f t="shared" si="12"/>
        <v>3</v>
      </c>
      <c r="AV22" s="649">
        <f t="shared" si="12"/>
        <v>2.74</v>
      </c>
      <c r="AW22" s="649">
        <f t="shared" si="12"/>
        <v>7.21</v>
      </c>
      <c r="AX22" s="649">
        <f t="shared" si="12"/>
        <v>30.64</v>
      </c>
      <c r="AY22" s="649">
        <f t="shared" si="12"/>
        <v>40.96</v>
      </c>
      <c r="AZ22" s="649">
        <f t="shared" si="12"/>
        <v>81.31</v>
      </c>
      <c r="BA22" s="649">
        <f t="shared" si="12"/>
        <v>3</v>
      </c>
      <c r="BB22" s="649">
        <f t="shared" si="12"/>
        <v>3.41</v>
      </c>
      <c r="BC22" s="649">
        <f t="shared" si="12"/>
        <v>12.68</v>
      </c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</row>
    <row r="23" s="699" customFormat="1" ht="16" customHeight="1" spans="1:69">
      <c r="A23" s="736"/>
      <c r="B23" s="720"/>
      <c r="C23" s="730"/>
      <c r="D23" s="500" t="s">
        <v>230</v>
      </c>
      <c r="E23" s="501">
        <v>734.34</v>
      </c>
      <c r="F23" s="501">
        <v>6.65</v>
      </c>
      <c r="G23" s="638" t="s">
        <v>231</v>
      </c>
      <c r="H23" s="737">
        <v>1</v>
      </c>
      <c r="I23" s="501">
        <v>54.1</v>
      </c>
      <c r="J23" s="501">
        <v>398.49</v>
      </c>
      <c r="K23" s="501">
        <v>8.34</v>
      </c>
      <c r="L23" s="737">
        <v>1</v>
      </c>
      <c r="M23" s="500"/>
      <c r="N23" s="500"/>
      <c r="O23" s="737"/>
      <c r="P23" s="500"/>
      <c r="Q23" s="500"/>
      <c r="R23" s="500"/>
      <c r="S23" s="500"/>
      <c r="T23" s="403">
        <v>78.8</v>
      </c>
      <c r="U23" s="501">
        <f>T23-84.8</f>
        <v>-6</v>
      </c>
      <c r="V23" s="501">
        <v>76.7</v>
      </c>
      <c r="W23" s="501">
        <v>99.9</v>
      </c>
      <c r="X23" s="501">
        <v>322.7</v>
      </c>
      <c r="Y23" s="501">
        <v>73.2</v>
      </c>
      <c r="Z23" s="501">
        <v>5.93</v>
      </c>
      <c r="AA23" s="500">
        <v>1.3</v>
      </c>
      <c r="AB23" s="802" t="s">
        <v>213</v>
      </c>
      <c r="AC23" s="803">
        <v>5.91</v>
      </c>
      <c r="AD23" s="804">
        <v>1.36</v>
      </c>
      <c r="AE23" s="803">
        <v>169.3</v>
      </c>
      <c r="AF23" s="804">
        <v>78.6</v>
      </c>
      <c r="AG23" s="804">
        <v>52.65</v>
      </c>
      <c r="AH23" s="854">
        <v>52.4</v>
      </c>
      <c r="AI23" s="855" t="s">
        <v>191</v>
      </c>
      <c r="AJ23" s="854">
        <v>33</v>
      </c>
      <c r="AK23" s="403">
        <v>85.4</v>
      </c>
      <c r="AL23" s="856" t="s">
        <v>196</v>
      </c>
      <c r="AM23" s="857"/>
      <c r="AN23" s="857"/>
      <c r="AO23" s="857"/>
      <c r="AP23" s="857"/>
      <c r="AQ23" s="857"/>
      <c r="AR23" s="857"/>
      <c r="AS23" s="501"/>
      <c r="AT23" s="501"/>
      <c r="AU23" s="501"/>
      <c r="AV23" s="501"/>
      <c r="AW23" s="501"/>
      <c r="AX23" s="501"/>
      <c r="AY23" s="501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</row>
    <row r="24" s="611" customFormat="1" ht="16" customHeight="1" spans="1:69">
      <c r="A24" s="710">
        <v>4</v>
      </c>
      <c r="B24" s="710" t="s">
        <v>232</v>
      </c>
      <c r="C24" s="77" t="s">
        <v>233</v>
      </c>
      <c r="D24" s="655" t="s">
        <v>177</v>
      </c>
      <c r="E24" s="654">
        <v>733.29</v>
      </c>
      <c r="F24" s="654">
        <v>2.46</v>
      </c>
      <c r="G24" s="714" t="s">
        <v>224</v>
      </c>
      <c r="H24" s="738">
        <v>8</v>
      </c>
      <c r="I24" s="654">
        <v>51.66</v>
      </c>
      <c r="J24" s="654">
        <v>381.17</v>
      </c>
      <c r="K24" s="654">
        <v>0.08</v>
      </c>
      <c r="L24" s="738">
        <v>8</v>
      </c>
      <c r="M24" s="655">
        <v>12</v>
      </c>
      <c r="N24" s="428" t="s">
        <v>179</v>
      </c>
      <c r="O24" s="738">
        <v>8</v>
      </c>
      <c r="P24" s="428" t="s">
        <v>179</v>
      </c>
      <c r="Q24" s="428"/>
      <c r="R24" s="428"/>
      <c r="S24" s="715">
        <v>2</v>
      </c>
      <c r="T24" s="713">
        <v>95.1</v>
      </c>
      <c r="U24" s="654">
        <f>T24-83.9</f>
        <v>11.2</v>
      </c>
      <c r="V24" s="654">
        <v>66.2</v>
      </c>
      <c r="W24" s="654">
        <v>108.9</v>
      </c>
      <c r="X24" s="654">
        <v>385.3</v>
      </c>
      <c r="Y24" s="654">
        <v>69.5</v>
      </c>
      <c r="Z24" s="654">
        <v>5.63</v>
      </c>
      <c r="AA24" s="653">
        <v>1.31</v>
      </c>
      <c r="AB24" s="776" t="s">
        <v>213</v>
      </c>
      <c r="AC24" s="428"/>
      <c r="AD24" s="428"/>
      <c r="AE24" s="428"/>
      <c r="AF24" s="428"/>
      <c r="AG24" s="428"/>
      <c r="AH24" s="858"/>
      <c r="AI24" s="858"/>
      <c r="AJ24" s="858"/>
      <c r="AK24" s="390"/>
      <c r="AL24" s="389"/>
      <c r="AM24" s="859" t="s">
        <v>181</v>
      </c>
      <c r="AN24" s="859" t="s">
        <v>182</v>
      </c>
      <c r="AO24" s="859" t="s">
        <v>183</v>
      </c>
      <c r="AP24" s="859" t="s">
        <v>210</v>
      </c>
      <c r="AQ24" s="859" t="s">
        <v>211</v>
      </c>
      <c r="AR24" s="859" t="s">
        <v>186</v>
      </c>
      <c r="AS24" s="654">
        <v>91.6</v>
      </c>
      <c r="AT24" s="654">
        <v>18.3</v>
      </c>
      <c r="AU24" s="654">
        <v>2.9</v>
      </c>
      <c r="AV24" s="654">
        <v>6.9</v>
      </c>
      <c r="AW24" s="654">
        <v>11.8</v>
      </c>
      <c r="AX24" s="654">
        <v>34.8</v>
      </c>
      <c r="AY24" s="654">
        <v>53.5</v>
      </c>
      <c r="AZ24" s="655">
        <v>77.9</v>
      </c>
      <c r="BA24" s="655">
        <v>1.8</v>
      </c>
      <c r="BB24" s="655">
        <v>3.1</v>
      </c>
      <c r="BC24" s="655">
        <v>17.7</v>
      </c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</row>
    <row r="25" s="700" customFormat="1" ht="16" customHeight="1" spans="1:69">
      <c r="A25" s="702"/>
      <c r="B25" s="710"/>
      <c r="C25" s="77"/>
      <c r="D25" s="702" t="s">
        <v>234</v>
      </c>
      <c r="E25" s="393">
        <v>724.28</v>
      </c>
      <c r="F25" s="393">
        <v>4.64</v>
      </c>
      <c r="G25" s="716" t="s">
        <v>231</v>
      </c>
      <c r="H25" s="538">
        <v>6</v>
      </c>
      <c r="I25" s="393">
        <v>53.44</v>
      </c>
      <c r="J25" s="393">
        <v>387.55</v>
      </c>
      <c r="K25" s="393">
        <v>3.69</v>
      </c>
      <c r="L25" s="538">
        <v>5</v>
      </c>
      <c r="M25" s="753">
        <v>7</v>
      </c>
      <c r="N25" s="753" t="s">
        <v>235</v>
      </c>
      <c r="O25" s="754">
        <v>12</v>
      </c>
      <c r="P25" s="753" t="s">
        <v>235</v>
      </c>
      <c r="Q25" s="766">
        <v>55.22</v>
      </c>
      <c r="R25" s="766" t="s">
        <v>236</v>
      </c>
      <c r="S25" s="753" t="s">
        <v>237</v>
      </c>
      <c r="T25" s="767">
        <v>94.2</v>
      </c>
      <c r="U25" s="390">
        <f>T25-85.5</f>
        <v>8.7</v>
      </c>
      <c r="V25" s="393">
        <v>63.6</v>
      </c>
      <c r="W25" s="393">
        <v>106.9</v>
      </c>
      <c r="X25" s="393">
        <v>347.7</v>
      </c>
      <c r="Y25" s="393">
        <v>74.9</v>
      </c>
      <c r="Z25" s="393">
        <v>5.52</v>
      </c>
      <c r="AA25" s="766">
        <v>1.35</v>
      </c>
      <c r="AB25" s="805" t="s">
        <v>213</v>
      </c>
      <c r="AC25" s="806">
        <v>5.68</v>
      </c>
      <c r="AD25" s="807">
        <v>1.32</v>
      </c>
      <c r="AE25" s="806">
        <v>169.9</v>
      </c>
      <c r="AF25" s="807">
        <v>76.5</v>
      </c>
      <c r="AG25" s="807">
        <v>51.92</v>
      </c>
      <c r="AH25" s="860">
        <v>48.1</v>
      </c>
      <c r="AI25" s="861" t="s">
        <v>191</v>
      </c>
      <c r="AJ25" s="860">
        <v>31.9</v>
      </c>
      <c r="AK25" s="393">
        <v>80</v>
      </c>
      <c r="AL25" s="862" t="s">
        <v>192</v>
      </c>
      <c r="AM25" s="863" t="s">
        <v>181</v>
      </c>
      <c r="AN25" s="863" t="s">
        <v>182</v>
      </c>
      <c r="AO25" s="863" t="s">
        <v>183</v>
      </c>
      <c r="AP25" s="863" t="s">
        <v>210</v>
      </c>
      <c r="AQ25" s="863" t="s">
        <v>211</v>
      </c>
      <c r="AR25" s="863" t="s">
        <v>186</v>
      </c>
      <c r="AS25" s="393">
        <v>86.4</v>
      </c>
      <c r="AT25" s="393">
        <v>17.8</v>
      </c>
      <c r="AU25" s="393">
        <v>3.1</v>
      </c>
      <c r="AV25" s="393">
        <v>6.1</v>
      </c>
      <c r="AW25" s="393">
        <v>12.9</v>
      </c>
      <c r="AX25" s="393">
        <v>33.8</v>
      </c>
      <c r="AY25" s="393">
        <v>52.8</v>
      </c>
      <c r="AZ25" s="766">
        <v>76.1</v>
      </c>
      <c r="BA25" s="766">
        <v>2.6</v>
      </c>
      <c r="BB25" s="766">
        <v>4.2</v>
      </c>
      <c r="BC25" s="766">
        <v>17.2</v>
      </c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</row>
    <row r="26" s="607" customFormat="1" ht="16" customHeight="1" spans="1:69">
      <c r="A26" s="710"/>
      <c r="B26" s="710"/>
      <c r="C26" s="77"/>
      <c r="D26" s="607" t="s">
        <v>238</v>
      </c>
      <c r="E26" s="649">
        <f t="shared" ref="E26:J26" si="13">AVERAGE(E24:E25)</f>
        <v>728.785</v>
      </c>
      <c r="F26" s="397">
        <f>(E26-703.09)/703.09*100</f>
        <v>3.65458191696652</v>
      </c>
      <c r="G26" s="716"/>
      <c r="H26" s="538"/>
      <c r="I26" s="649">
        <f t="shared" si="13"/>
        <v>52.55</v>
      </c>
      <c r="J26" s="649">
        <f t="shared" si="13"/>
        <v>384.36</v>
      </c>
      <c r="K26" s="393">
        <f>(J26-377.31)/377.31*100</f>
        <v>1.86849010097798</v>
      </c>
      <c r="L26" s="538"/>
      <c r="M26" s="648"/>
      <c r="N26" s="755" t="s">
        <v>239</v>
      </c>
      <c r="O26" s="735"/>
      <c r="P26" s="755" t="s">
        <v>239</v>
      </c>
      <c r="Q26" s="648"/>
      <c r="R26" s="766" t="s">
        <v>236</v>
      </c>
      <c r="S26" s="648"/>
      <c r="T26" s="649">
        <f t="shared" ref="T26:AA26" si="14">AVERAGE(T24:T25)</f>
        <v>94.65</v>
      </c>
      <c r="U26" s="649">
        <f t="shared" si="14"/>
        <v>9.95</v>
      </c>
      <c r="V26" s="649">
        <f t="shared" si="14"/>
        <v>64.9</v>
      </c>
      <c r="W26" s="649">
        <f t="shared" si="14"/>
        <v>107.9</v>
      </c>
      <c r="X26" s="649">
        <f t="shared" si="14"/>
        <v>366.5</v>
      </c>
      <c r="Y26" s="649">
        <f t="shared" si="14"/>
        <v>72.2</v>
      </c>
      <c r="Z26" s="649">
        <f t="shared" si="14"/>
        <v>5.575</v>
      </c>
      <c r="AA26" s="648">
        <f t="shared" si="14"/>
        <v>1.33</v>
      </c>
      <c r="AB26" s="798" t="s">
        <v>213</v>
      </c>
      <c r="AC26" s="394"/>
      <c r="AD26" s="394"/>
      <c r="AE26" s="394"/>
      <c r="AF26" s="394"/>
      <c r="AG26" s="394"/>
      <c r="AH26" s="864"/>
      <c r="AI26" s="864"/>
      <c r="AJ26" s="865"/>
      <c r="AK26" s="837"/>
      <c r="AL26" s="837"/>
      <c r="AM26" s="866"/>
      <c r="AN26" s="866"/>
      <c r="AO26" s="866"/>
      <c r="AP26" s="866"/>
      <c r="AQ26" s="866"/>
      <c r="AR26" s="866"/>
      <c r="AS26" s="649">
        <f t="shared" ref="AS26:BC26" si="15">AVERAGE(AS24:AS25)</f>
        <v>89</v>
      </c>
      <c r="AT26" s="649">
        <f t="shared" si="15"/>
        <v>18.05</v>
      </c>
      <c r="AU26" s="649">
        <f t="shared" si="15"/>
        <v>3</v>
      </c>
      <c r="AV26" s="649">
        <f t="shared" si="15"/>
        <v>6.5</v>
      </c>
      <c r="AW26" s="649">
        <f t="shared" si="15"/>
        <v>12.35</v>
      </c>
      <c r="AX26" s="649">
        <f t="shared" si="15"/>
        <v>34.3</v>
      </c>
      <c r="AY26" s="649">
        <f t="shared" si="15"/>
        <v>53.15</v>
      </c>
      <c r="AZ26" s="649">
        <f t="shared" si="15"/>
        <v>77</v>
      </c>
      <c r="BA26" s="649">
        <f t="shared" si="15"/>
        <v>2.2</v>
      </c>
      <c r="BB26" s="649">
        <f t="shared" si="15"/>
        <v>3.65</v>
      </c>
      <c r="BC26" s="649">
        <f t="shared" si="15"/>
        <v>17.45</v>
      </c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</row>
    <row r="27" s="699" customFormat="1" ht="16" customHeight="1" spans="1:69">
      <c r="A27" s="736"/>
      <c r="B27" s="720"/>
      <c r="C27" s="730"/>
      <c r="D27" s="500" t="s">
        <v>230</v>
      </c>
      <c r="E27" s="501">
        <v>728.61</v>
      </c>
      <c r="F27" s="501">
        <v>5.82</v>
      </c>
      <c r="G27" s="638" t="s">
        <v>231</v>
      </c>
      <c r="H27" s="737">
        <v>2</v>
      </c>
      <c r="I27" s="501">
        <v>54.21</v>
      </c>
      <c r="J27" s="501">
        <v>395.09</v>
      </c>
      <c r="K27" s="501">
        <v>7.41</v>
      </c>
      <c r="L27" s="737">
        <v>2</v>
      </c>
      <c r="M27" s="500"/>
      <c r="N27" s="500"/>
      <c r="O27" s="737"/>
      <c r="P27" s="500"/>
      <c r="Q27" s="500"/>
      <c r="R27" s="500"/>
      <c r="S27" s="500"/>
      <c r="T27" s="403">
        <v>93.5</v>
      </c>
      <c r="U27" s="501">
        <f>T27-84.8</f>
        <v>8.7</v>
      </c>
      <c r="V27" s="501">
        <v>63.5</v>
      </c>
      <c r="W27" s="501">
        <v>101.3</v>
      </c>
      <c r="X27" s="501">
        <v>368</v>
      </c>
      <c r="Y27" s="501">
        <v>73</v>
      </c>
      <c r="Z27" s="501">
        <v>5.64</v>
      </c>
      <c r="AA27" s="500">
        <v>1.39</v>
      </c>
      <c r="AB27" s="802" t="s">
        <v>213</v>
      </c>
      <c r="AC27" s="803">
        <v>5.68</v>
      </c>
      <c r="AD27" s="804">
        <v>1.32</v>
      </c>
      <c r="AE27" s="803">
        <v>169.9</v>
      </c>
      <c r="AF27" s="804">
        <v>76.5</v>
      </c>
      <c r="AG27" s="804">
        <v>51.92</v>
      </c>
      <c r="AH27" s="854">
        <v>48.1</v>
      </c>
      <c r="AI27" s="855" t="s">
        <v>191</v>
      </c>
      <c r="AJ27" s="854">
        <v>31.9</v>
      </c>
      <c r="AK27" s="403">
        <v>80</v>
      </c>
      <c r="AL27" s="856" t="s">
        <v>192</v>
      </c>
      <c r="AM27" s="857"/>
      <c r="AN27" s="857"/>
      <c r="AO27" s="857"/>
      <c r="AP27" s="857"/>
      <c r="AQ27" s="857"/>
      <c r="AR27" s="857"/>
      <c r="AS27" s="501"/>
      <c r="AT27" s="501"/>
      <c r="AU27" s="501"/>
      <c r="AV27" s="501"/>
      <c r="AW27" s="501"/>
      <c r="AX27" s="501"/>
      <c r="AY27" s="501"/>
      <c r="AZ27" s="699">
        <v>74.4</v>
      </c>
      <c r="BA27" s="699">
        <v>3.2</v>
      </c>
      <c r="BB27" s="699">
        <v>4.4</v>
      </c>
      <c r="BC27" s="699">
        <v>18.4</v>
      </c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</row>
    <row r="28" s="360" customFormat="1" ht="16" customHeight="1" spans="1:61">
      <c r="A28" s="725">
        <v>5</v>
      </c>
      <c r="B28" s="739" t="s">
        <v>30</v>
      </c>
      <c r="C28" s="740" t="s">
        <v>31</v>
      </c>
      <c r="D28" s="655" t="s">
        <v>177</v>
      </c>
      <c r="E28" s="654">
        <v>787.44</v>
      </c>
      <c r="F28" s="654">
        <v>10.03</v>
      </c>
      <c r="G28" s="714" t="s">
        <v>188</v>
      </c>
      <c r="H28" s="655">
        <v>3</v>
      </c>
      <c r="I28" s="654">
        <v>50.86</v>
      </c>
      <c r="J28" s="654">
        <v>399.72</v>
      </c>
      <c r="K28" s="654">
        <v>4.95</v>
      </c>
      <c r="L28" s="655">
        <v>5</v>
      </c>
      <c r="M28" s="655">
        <v>33</v>
      </c>
      <c r="N28" s="655" t="s">
        <v>200</v>
      </c>
      <c r="O28" s="655">
        <v>47</v>
      </c>
      <c r="P28" s="655" t="s">
        <v>208</v>
      </c>
      <c r="Q28" s="654"/>
      <c r="R28" s="655"/>
      <c r="S28" s="715">
        <v>1</v>
      </c>
      <c r="T28" s="713">
        <v>86.5</v>
      </c>
      <c r="U28" s="654">
        <f>T28-83.9</f>
        <v>2.59999999999999</v>
      </c>
      <c r="V28" s="654">
        <v>75.7</v>
      </c>
      <c r="W28" s="654">
        <v>106.6</v>
      </c>
      <c r="X28" s="654">
        <v>288.7</v>
      </c>
      <c r="Y28" s="654">
        <v>81.9</v>
      </c>
      <c r="Z28" s="654">
        <v>6.29</v>
      </c>
      <c r="AA28" s="653">
        <v>1.43</v>
      </c>
      <c r="AB28" s="776" t="s">
        <v>213</v>
      </c>
      <c r="AC28" s="611"/>
      <c r="AD28" s="611"/>
      <c r="AE28" s="611"/>
      <c r="AF28" s="611"/>
      <c r="AG28" s="611"/>
      <c r="AH28" s="611"/>
      <c r="AI28" s="611"/>
      <c r="AJ28" s="611"/>
      <c r="AK28" s="611"/>
      <c r="AL28" s="611"/>
      <c r="AM28" s="859" t="s">
        <v>181</v>
      </c>
      <c r="AN28" s="859" t="s">
        <v>201</v>
      </c>
      <c r="AO28" s="859" t="s">
        <v>183</v>
      </c>
      <c r="AP28" s="859" t="s">
        <v>210</v>
      </c>
      <c r="AQ28" s="859" t="s">
        <v>211</v>
      </c>
      <c r="AR28" s="859" t="s">
        <v>186</v>
      </c>
      <c r="AS28" s="654">
        <v>70.2</v>
      </c>
      <c r="AT28" s="654">
        <v>15.1</v>
      </c>
      <c r="AU28" s="654">
        <v>2.4</v>
      </c>
      <c r="AV28" s="654">
        <v>3.3</v>
      </c>
      <c r="AW28" s="654">
        <v>6.1</v>
      </c>
      <c r="AX28" s="654">
        <v>25.9</v>
      </c>
      <c r="AY28" s="654">
        <v>35.3</v>
      </c>
      <c r="AZ28" s="654">
        <v>85.5</v>
      </c>
      <c r="BA28" s="654">
        <v>2.9</v>
      </c>
      <c r="BB28" s="654">
        <v>2.5</v>
      </c>
      <c r="BC28" s="654">
        <v>9.8</v>
      </c>
      <c r="BD28"/>
      <c r="BE28"/>
      <c r="BF28" s="11"/>
      <c r="BG28" s="361"/>
      <c r="BH28" s="11"/>
      <c r="BI28" s="11"/>
    </row>
    <row r="29" s="360" customFormat="1" ht="16" customHeight="1" spans="1:61">
      <c r="A29" s="725"/>
      <c r="B29" s="739"/>
      <c r="C29" s="740"/>
      <c r="D29" s="646" t="s">
        <v>187</v>
      </c>
      <c r="E29" s="156">
        <v>773.97</v>
      </c>
      <c r="F29" s="156">
        <v>7.12</v>
      </c>
      <c r="G29" s="716" t="s">
        <v>225</v>
      </c>
      <c r="H29" s="108">
        <v>6</v>
      </c>
      <c r="I29" s="156">
        <v>50.67</v>
      </c>
      <c r="J29" s="156">
        <v>390.74</v>
      </c>
      <c r="K29" s="156">
        <v>3.31</v>
      </c>
      <c r="L29" s="108">
        <v>8</v>
      </c>
      <c r="M29" s="108">
        <v>36</v>
      </c>
      <c r="N29" s="183" t="s">
        <v>208</v>
      </c>
      <c r="O29" s="108">
        <v>27</v>
      </c>
      <c r="P29" s="183" t="s">
        <v>200</v>
      </c>
      <c r="Q29" s="767">
        <v>35.67</v>
      </c>
      <c r="R29" s="760" t="s">
        <v>226</v>
      </c>
      <c r="S29" s="768" t="s">
        <v>220</v>
      </c>
      <c r="T29" s="485">
        <v>85.4</v>
      </c>
      <c r="U29" s="674">
        <f>T29-86.2</f>
        <v>-0.799999999999997</v>
      </c>
      <c r="V29" s="485">
        <v>70.786</v>
      </c>
      <c r="W29" s="485">
        <v>117.366</v>
      </c>
      <c r="X29" s="485">
        <v>299.2</v>
      </c>
      <c r="Y29" s="485">
        <v>74.102</v>
      </c>
      <c r="Z29" s="485">
        <v>6.25</v>
      </c>
      <c r="AA29" s="475">
        <v>1.44</v>
      </c>
      <c r="AB29" s="219" t="s">
        <v>240</v>
      </c>
      <c r="AC29" s="607"/>
      <c r="AD29" s="607"/>
      <c r="AE29" s="607"/>
      <c r="AF29" s="607"/>
      <c r="AG29" s="607"/>
      <c r="AH29" s="607"/>
      <c r="AI29" s="607"/>
      <c r="AJ29" s="607"/>
      <c r="AK29" s="607"/>
      <c r="AL29" s="607"/>
      <c r="AM29" s="580" t="s">
        <v>181</v>
      </c>
      <c r="AN29" s="867" t="s">
        <v>201</v>
      </c>
      <c r="AO29" s="580" t="s">
        <v>183</v>
      </c>
      <c r="AP29" s="867" t="s">
        <v>210</v>
      </c>
      <c r="AQ29" s="580" t="s">
        <v>211</v>
      </c>
      <c r="AR29" s="580" t="s">
        <v>186</v>
      </c>
      <c r="AS29" s="485">
        <v>51.18</v>
      </c>
      <c r="AT29" s="485">
        <v>11.94</v>
      </c>
      <c r="AU29" s="485">
        <v>3.18</v>
      </c>
      <c r="AV29" s="485">
        <v>4</v>
      </c>
      <c r="AW29" s="485">
        <v>7.8</v>
      </c>
      <c r="AX29" s="485">
        <v>29.26</v>
      </c>
      <c r="AY29" s="485">
        <v>41.06</v>
      </c>
      <c r="AZ29" s="485">
        <v>79.4</v>
      </c>
      <c r="BA29" s="485">
        <v>1.9</v>
      </c>
      <c r="BB29" s="485">
        <v>3.66</v>
      </c>
      <c r="BC29" s="485">
        <v>15.04</v>
      </c>
      <c r="BD29"/>
      <c r="BE29"/>
      <c r="BF29" s="11"/>
      <c r="BG29" s="361"/>
      <c r="BH29" s="11"/>
      <c r="BI29" s="11"/>
    </row>
    <row r="30" s="701" customFormat="1" ht="16" customHeight="1" spans="1:61">
      <c r="A30" s="725"/>
      <c r="B30" s="739"/>
      <c r="C30" s="740"/>
      <c r="D30" s="609" t="s">
        <v>221</v>
      </c>
      <c r="E30" s="649">
        <f t="shared" ref="E30:J30" si="16">AVERAGE(E28:E29)</f>
        <v>780.705</v>
      </c>
      <c r="F30" s="649">
        <f>(E30-719.09)/719.09*100</f>
        <v>8.56846848099682</v>
      </c>
      <c r="G30" s="698"/>
      <c r="H30" s="648"/>
      <c r="I30" s="649">
        <f t="shared" si="16"/>
        <v>50.765</v>
      </c>
      <c r="J30" s="649">
        <f t="shared" si="16"/>
        <v>395.23</v>
      </c>
      <c r="K30" s="649">
        <f>(J30-379.54)/379.54*100</f>
        <v>4.1339516256521</v>
      </c>
      <c r="L30" s="648"/>
      <c r="M30" s="648"/>
      <c r="N30" s="650" t="s">
        <v>215</v>
      </c>
      <c r="O30" s="648"/>
      <c r="P30" s="650" t="s">
        <v>215</v>
      </c>
      <c r="Q30" s="649"/>
      <c r="R30" s="650" t="s">
        <v>215</v>
      </c>
      <c r="S30" s="765"/>
      <c r="T30" s="649">
        <f t="shared" ref="T30:AA30" si="17">AVERAGE(T28:T29)</f>
        <v>85.95</v>
      </c>
      <c r="U30" s="649">
        <f t="shared" si="17"/>
        <v>0.899999999999999</v>
      </c>
      <c r="V30" s="649">
        <f t="shared" si="17"/>
        <v>73.243</v>
      </c>
      <c r="W30" s="649">
        <f t="shared" si="17"/>
        <v>111.983</v>
      </c>
      <c r="X30" s="649">
        <f t="shared" si="17"/>
        <v>293.95</v>
      </c>
      <c r="Y30" s="649">
        <f t="shared" si="17"/>
        <v>78.001</v>
      </c>
      <c r="Z30" s="649">
        <f t="shared" si="17"/>
        <v>6.27</v>
      </c>
      <c r="AA30" s="648">
        <f t="shared" si="17"/>
        <v>1.435</v>
      </c>
      <c r="AB30" s="808" t="s">
        <v>213</v>
      </c>
      <c r="AC30" s="698"/>
      <c r="AD30" s="698"/>
      <c r="AE30" s="698"/>
      <c r="AF30" s="698"/>
      <c r="AG30" s="698"/>
      <c r="AH30" s="698"/>
      <c r="AI30" s="698"/>
      <c r="AJ30" s="698"/>
      <c r="AK30" s="698"/>
      <c r="AL30" s="698"/>
      <c r="AM30" s="765"/>
      <c r="AN30" s="765"/>
      <c r="AO30" s="765"/>
      <c r="AP30" s="765"/>
      <c r="AQ30" s="765"/>
      <c r="AR30" s="765"/>
      <c r="AS30" s="649">
        <f t="shared" ref="AS30:BC30" si="18">AVERAGE(AS28:AS29)</f>
        <v>60.69</v>
      </c>
      <c r="AT30" s="649">
        <f t="shared" si="18"/>
        <v>13.52</v>
      </c>
      <c r="AU30" s="649">
        <f t="shared" si="18"/>
        <v>2.79</v>
      </c>
      <c r="AV30" s="649">
        <f t="shared" si="18"/>
        <v>3.65</v>
      </c>
      <c r="AW30" s="649">
        <f t="shared" si="18"/>
        <v>6.95</v>
      </c>
      <c r="AX30" s="649">
        <f t="shared" si="18"/>
        <v>27.58</v>
      </c>
      <c r="AY30" s="649">
        <f t="shared" si="18"/>
        <v>38.18</v>
      </c>
      <c r="AZ30" s="649">
        <f t="shared" si="18"/>
        <v>82.45</v>
      </c>
      <c r="BA30" s="649">
        <f t="shared" si="18"/>
        <v>2.4</v>
      </c>
      <c r="BB30" s="649">
        <f t="shared" si="18"/>
        <v>3.08</v>
      </c>
      <c r="BC30" s="649">
        <f t="shared" si="18"/>
        <v>12.42</v>
      </c>
      <c r="BD30"/>
      <c r="BE30"/>
      <c r="BF30" s="11"/>
      <c r="BG30" s="361"/>
      <c r="BH30" s="11"/>
      <c r="BI30" s="11"/>
    </row>
    <row r="31" s="613" customFormat="1" ht="16" customHeight="1" spans="1:61">
      <c r="A31" s="732"/>
      <c r="B31" s="741"/>
      <c r="C31" s="742"/>
      <c r="D31" s="610" t="s">
        <v>241</v>
      </c>
      <c r="E31" s="743">
        <v>763.75</v>
      </c>
      <c r="F31" s="743">
        <v>6.47923532921775</v>
      </c>
      <c r="G31" s="723" t="s">
        <v>225</v>
      </c>
      <c r="H31" s="744">
        <v>4</v>
      </c>
      <c r="I31" s="743">
        <v>50.53</v>
      </c>
      <c r="J31" s="743">
        <v>385.404</v>
      </c>
      <c r="K31" s="743">
        <v>1.81328261214138</v>
      </c>
      <c r="L31" s="744">
        <v>5</v>
      </c>
      <c r="M31" s="610"/>
      <c r="N31" s="610"/>
      <c r="O31" s="610"/>
      <c r="P31" s="610"/>
      <c r="Q31" s="769"/>
      <c r="R31" s="770"/>
      <c r="S31" s="771"/>
      <c r="T31" s="772"/>
      <c r="U31" s="757"/>
      <c r="V31" s="773"/>
      <c r="W31" s="773"/>
      <c r="X31" s="773"/>
      <c r="Y31" s="773"/>
      <c r="Z31" s="773"/>
      <c r="AA31" s="809"/>
      <c r="AB31" s="810"/>
      <c r="AC31" s="610"/>
      <c r="AD31" s="610"/>
      <c r="AE31" s="610"/>
      <c r="AF31" s="610"/>
      <c r="AG31" s="610"/>
      <c r="AH31" s="610"/>
      <c r="AI31" s="610"/>
      <c r="AJ31" s="610"/>
      <c r="AK31" s="610"/>
      <c r="AL31" s="610"/>
      <c r="AM31" s="771"/>
      <c r="AN31" s="771"/>
      <c r="AO31" s="771"/>
      <c r="AP31" s="771"/>
      <c r="AQ31" s="771"/>
      <c r="AR31" s="771"/>
      <c r="AS31" s="773"/>
      <c r="AT31" s="773"/>
      <c r="AU31" s="773"/>
      <c r="AV31" s="773"/>
      <c r="AW31" s="773"/>
      <c r="AX31" s="773"/>
      <c r="AY31" s="773"/>
      <c r="AZ31" s="773"/>
      <c r="BA31" s="773"/>
      <c r="BB31" s="773"/>
      <c r="BC31" s="773"/>
      <c r="BD31"/>
      <c r="BE31"/>
      <c r="BF31" s="11"/>
      <c r="BG31" s="361"/>
      <c r="BH31" s="11"/>
      <c r="BI31" s="11"/>
    </row>
    <row r="32" s="611" customFormat="1" ht="16" customHeight="1" spans="1:69">
      <c r="A32" s="426" t="s">
        <v>242</v>
      </c>
      <c r="B32" s="426" t="s">
        <v>242</v>
      </c>
      <c r="C32" s="77" t="s">
        <v>243</v>
      </c>
      <c r="D32" s="655" t="s">
        <v>177</v>
      </c>
      <c r="E32" s="654">
        <v>715.66</v>
      </c>
      <c r="F32" s="654">
        <v>0</v>
      </c>
      <c r="G32" s="714"/>
      <c r="H32" s="738">
        <v>11</v>
      </c>
      <c r="I32" s="654">
        <v>53.31</v>
      </c>
      <c r="J32" s="654">
        <v>380.87</v>
      </c>
      <c r="K32" s="654">
        <v>0</v>
      </c>
      <c r="L32" s="738">
        <v>9</v>
      </c>
      <c r="M32" s="655">
        <v>48</v>
      </c>
      <c r="N32" s="428" t="s">
        <v>208</v>
      </c>
      <c r="O32" s="738">
        <v>36</v>
      </c>
      <c r="P32" s="428" t="s">
        <v>208</v>
      </c>
      <c r="Q32" s="428"/>
      <c r="R32" s="428"/>
      <c r="S32" s="715" t="s">
        <v>220</v>
      </c>
      <c r="T32" s="713">
        <v>83.9</v>
      </c>
      <c r="U32" s="654">
        <f>T32-83.9</f>
        <v>0</v>
      </c>
      <c r="V32" s="654">
        <v>71.2</v>
      </c>
      <c r="W32" s="654">
        <v>112.2</v>
      </c>
      <c r="X32" s="654">
        <v>303.7</v>
      </c>
      <c r="Y32" s="654">
        <v>81.7</v>
      </c>
      <c r="Z32" s="654">
        <v>5.94</v>
      </c>
      <c r="AA32" s="653">
        <v>1.41</v>
      </c>
      <c r="AB32" s="776" t="s">
        <v>180</v>
      </c>
      <c r="AC32" s="428"/>
      <c r="AD32" s="428"/>
      <c r="AE32" s="428"/>
      <c r="AF32" s="428"/>
      <c r="AG32" s="428"/>
      <c r="AH32" s="858"/>
      <c r="AI32" s="858"/>
      <c r="AJ32" s="858"/>
      <c r="AK32" s="390"/>
      <c r="AL32" s="389"/>
      <c r="AM32" s="859" t="s">
        <v>181</v>
      </c>
      <c r="AN32" s="859" t="s">
        <v>201</v>
      </c>
      <c r="AO32" s="859" t="s">
        <v>183</v>
      </c>
      <c r="AP32" s="859" t="s">
        <v>214</v>
      </c>
      <c r="AQ32" s="859" t="s">
        <v>211</v>
      </c>
      <c r="AR32" s="859" t="s">
        <v>186</v>
      </c>
      <c r="AS32" s="654">
        <v>67.5</v>
      </c>
      <c r="AT32" s="654">
        <v>13.9</v>
      </c>
      <c r="AU32" s="654">
        <v>3.2</v>
      </c>
      <c r="AV32" s="654">
        <v>3.6</v>
      </c>
      <c r="AW32" s="654">
        <v>9.6</v>
      </c>
      <c r="AX32" s="654">
        <v>30</v>
      </c>
      <c r="AY32" s="654">
        <v>43.1</v>
      </c>
      <c r="AZ32" s="655">
        <v>78.3</v>
      </c>
      <c r="BA32" s="655">
        <v>3</v>
      </c>
      <c r="BB32" s="655">
        <v>4.4</v>
      </c>
      <c r="BC32" s="655">
        <v>15.2</v>
      </c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</row>
    <row r="33" s="607" customFormat="1" ht="16" customHeight="1" spans="1:69">
      <c r="A33" s="431"/>
      <c r="B33" s="431"/>
      <c r="C33" s="77"/>
      <c r="D33" s="646" t="s">
        <v>187</v>
      </c>
      <c r="E33" s="447">
        <v>722.51</v>
      </c>
      <c r="F33" s="447">
        <v>0</v>
      </c>
      <c r="G33" s="716"/>
      <c r="H33" s="734">
        <v>10</v>
      </c>
      <c r="I33" s="447">
        <v>52.46</v>
      </c>
      <c r="J33" s="447">
        <v>378.21</v>
      </c>
      <c r="K33" s="447">
        <v>0</v>
      </c>
      <c r="L33" s="734">
        <v>11</v>
      </c>
      <c r="M33" s="448">
        <v>50</v>
      </c>
      <c r="N33" s="448" t="s">
        <v>208</v>
      </c>
      <c r="O33" s="734">
        <v>55</v>
      </c>
      <c r="P33" s="448" t="s">
        <v>209</v>
      </c>
      <c r="Q33" s="448">
        <v>25.43</v>
      </c>
      <c r="R33" s="448" t="s">
        <v>208</v>
      </c>
      <c r="S33" s="760" t="s">
        <v>227</v>
      </c>
      <c r="T33" s="645">
        <v>86.2</v>
      </c>
      <c r="U33" s="674">
        <f>T33-86.2</f>
        <v>0</v>
      </c>
      <c r="V33" s="645">
        <v>60.044</v>
      </c>
      <c r="W33" s="645">
        <v>102.23</v>
      </c>
      <c r="X33" s="645">
        <v>313.6</v>
      </c>
      <c r="Y33" s="645">
        <v>84.872</v>
      </c>
      <c r="Z33" s="645">
        <v>5.984</v>
      </c>
      <c r="AA33" s="644">
        <v>1.418</v>
      </c>
      <c r="AB33" s="801" t="s">
        <v>213</v>
      </c>
      <c r="AC33" s="394"/>
      <c r="AD33" s="394"/>
      <c r="AE33" s="394"/>
      <c r="AF33" s="394"/>
      <c r="AG33" s="394"/>
      <c r="AH33" s="848">
        <v>53</v>
      </c>
      <c r="AI33" s="848"/>
      <c r="AJ33" s="848">
        <v>32</v>
      </c>
      <c r="AK33" s="849">
        <v>85</v>
      </c>
      <c r="AL33" s="672" t="s">
        <v>196</v>
      </c>
      <c r="AM33" s="585" t="s">
        <v>181</v>
      </c>
      <c r="AN33" s="850" t="s">
        <v>201</v>
      </c>
      <c r="AO33" s="585" t="s">
        <v>183</v>
      </c>
      <c r="AP33" s="585" t="s">
        <v>210</v>
      </c>
      <c r="AQ33" s="585" t="s">
        <v>211</v>
      </c>
      <c r="AR33" s="585" t="s">
        <v>186</v>
      </c>
      <c r="AS33" s="645">
        <v>50.52</v>
      </c>
      <c r="AT33" s="645">
        <v>11.6</v>
      </c>
      <c r="AU33" s="645">
        <v>3.8</v>
      </c>
      <c r="AV33" s="645">
        <v>4.82</v>
      </c>
      <c r="AW33" s="645">
        <v>12.78</v>
      </c>
      <c r="AX33" s="645">
        <v>25.04</v>
      </c>
      <c r="AY33" s="645">
        <v>42.62</v>
      </c>
      <c r="AZ33" s="645">
        <v>73.82</v>
      </c>
      <c r="BA33" s="645">
        <v>2.98</v>
      </c>
      <c r="BB33" s="645">
        <v>4.44</v>
      </c>
      <c r="BC33" s="645">
        <v>18.76</v>
      </c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</row>
    <row r="34" s="609" customFormat="1" ht="16" customHeight="1" spans="1:69">
      <c r="A34" s="431"/>
      <c r="B34" s="431"/>
      <c r="C34" s="77"/>
      <c r="D34" s="702" t="s">
        <v>234</v>
      </c>
      <c r="E34" s="393">
        <v>692.19</v>
      </c>
      <c r="F34" s="393" t="s">
        <v>204</v>
      </c>
      <c r="G34" s="716"/>
      <c r="H34" s="538">
        <v>10</v>
      </c>
      <c r="I34" s="393">
        <v>53.94</v>
      </c>
      <c r="J34" s="393">
        <v>373.75</v>
      </c>
      <c r="K34" s="393" t="s">
        <v>204</v>
      </c>
      <c r="L34" s="538">
        <v>10</v>
      </c>
      <c r="M34" s="753">
        <v>49</v>
      </c>
      <c r="N34" s="753" t="s">
        <v>226</v>
      </c>
      <c r="O34" s="754">
        <v>55</v>
      </c>
      <c r="P34" s="753" t="s">
        <v>190</v>
      </c>
      <c r="Q34" s="766">
        <v>47.96</v>
      </c>
      <c r="R34" s="766" t="s">
        <v>236</v>
      </c>
      <c r="S34" s="753" t="s">
        <v>220</v>
      </c>
      <c r="T34" s="767">
        <v>85.5</v>
      </c>
      <c r="U34" s="393">
        <f>T34-85.5</f>
        <v>0</v>
      </c>
      <c r="V34" s="393">
        <v>68.3</v>
      </c>
      <c r="W34" s="393">
        <v>109.7</v>
      </c>
      <c r="X34" s="393">
        <v>330.3</v>
      </c>
      <c r="Y34" s="393">
        <v>81.5</v>
      </c>
      <c r="Z34" s="393">
        <v>5.72</v>
      </c>
      <c r="AA34" s="766">
        <v>1.42</v>
      </c>
      <c r="AB34" s="805" t="s">
        <v>213</v>
      </c>
      <c r="AC34" s="811">
        <v>5.86</v>
      </c>
      <c r="AD34" s="812">
        <v>1.42</v>
      </c>
      <c r="AE34" s="811">
        <v>167</v>
      </c>
      <c r="AF34" s="811"/>
      <c r="AG34" s="811"/>
      <c r="AH34" s="868">
        <v>48</v>
      </c>
      <c r="AI34" s="868" t="s">
        <v>191</v>
      </c>
      <c r="AJ34" s="868">
        <v>30.5</v>
      </c>
      <c r="AK34" s="393">
        <v>78.5</v>
      </c>
      <c r="AL34" s="394" t="s">
        <v>196</v>
      </c>
      <c r="AM34" s="863" t="s">
        <v>181</v>
      </c>
      <c r="AN34" s="863" t="s">
        <v>201</v>
      </c>
      <c r="AO34" s="863" t="s">
        <v>183</v>
      </c>
      <c r="AP34" s="863" t="s">
        <v>214</v>
      </c>
      <c r="AQ34" s="863" t="s">
        <v>211</v>
      </c>
      <c r="AR34" s="863" t="s">
        <v>186</v>
      </c>
      <c r="AS34" s="393">
        <v>62.1</v>
      </c>
      <c r="AT34" s="393">
        <v>14</v>
      </c>
      <c r="AU34" s="393">
        <v>3.5</v>
      </c>
      <c r="AV34" s="393">
        <v>3.3</v>
      </c>
      <c r="AW34" s="393">
        <v>12.5</v>
      </c>
      <c r="AX34" s="393">
        <v>33.6</v>
      </c>
      <c r="AY34" s="393">
        <v>49.3</v>
      </c>
      <c r="AZ34" s="649">
        <f t="shared" ref="AZ34:BC34" si="19">AVERAGE(AZ32:AZ33)</f>
        <v>76.06</v>
      </c>
      <c r="BA34" s="649">
        <f t="shared" si="19"/>
        <v>2.99</v>
      </c>
      <c r="BB34" s="649">
        <f t="shared" si="19"/>
        <v>4.42</v>
      </c>
      <c r="BC34" s="649">
        <f t="shared" si="19"/>
        <v>16.98</v>
      </c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</row>
    <row r="35" s="702" customFormat="1" ht="21" customHeight="1" spans="3:69">
      <c r="C35" s="77"/>
      <c r="D35" s="745" t="s">
        <v>244</v>
      </c>
      <c r="E35" s="649">
        <v>719.085</v>
      </c>
      <c r="F35" s="649"/>
      <c r="G35" s="718"/>
      <c r="H35" s="735"/>
      <c r="I35" s="649">
        <v>52.885</v>
      </c>
      <c r="J35" s="649">
        <v>379.54</v>
      </c>
      <c r="K35" s="649"/>
      <c r="L35" s="735"/>
      <c r="M35" s="648"/>
      <c r="N35" s="448" t="s">
        <v>208</v>
      </c>
      <c r="O35" s="735"/>
      <c r="P35" s="448" t="s">
        <v>209</v>
      </c>
      <c r="Q35" s="648"/>
      <c r="R35" s="648"/>
      <c r="S35" s="648"/>
      <c r="T35" s="649">
        <v>85.05</v>
      </c>
      <c r="U35" s="649">
        <v>0</v>
      </c>
      <c r="V35" s="649">
        <v>65.622</v>
      </c>
      <c r="W35" s="649">
        <v>107.215</v>
      </c>
      <c r="X35" s="649">
        <v>308.65</v>
      </c>
      <c r="Y35" s="649">
        <v>83.286</v>
      </c>
      <c r="Z35" s="649">
        <v>5.962</v>
      </c>
      <c r="AA35" s="648">
        <v>1.414</v>
      </c>
      <c r="AB35" s="798" t="s">
        <v>213</v>
      </c>
      <c r="AC35" s="435"/>
      <c r="AD35" s="435"/>
      <c r="AE35" s="435"/>
      <c r="AF35" s="435"/>
      <c r="AG35" s="435"/>
      <c r="AH35" s="869"/>
      <c r="AI35" s="869"/>
      <c r="AJ35" s="869"/>
      <c r="AK35" s="397"/>
      <c r="AL35" s="398"/>
      <c r="AM35" s="870"/>
      <c r="AN35" s="870"/>
      <c r="AO35" s="870"/>
      <c r="AP35" s="870"/>
      <c r="AQ35" s="870"/>
      <c r="AR35" s="870"/>
      <c r="AS35" s="649">
        <v>59.01</v>
      </c>
      <c r="AT35" s="649">
        <v>12.75</v>
      </c>
      <c r="AU35" s="649">
        <v>3.5</v>
      </c>
      <c r="AV35" s="649">
        <v>4.21</v>
      </c>
      <c r="AW35" s="649">
        <v>11.19</v>
      </c>
      <c r="AX35" s="649">
        <v>27.52</v>
      </c>
      <c r="AY35" s="649">
        <v>42.86</v>
      </c>
      <c r="AZ35" s="766">
        <v>78.8</v>
      </c>
      <c r="BA35" s="766">
        <v>2.1</v>
      </c>
      <c r="BB35" s="766">
        <v>2.7</v>
      </c>
      <c r="BC35" s="766">
        <v>16.4</v>
      </c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</row>
    <row r="36" s="609" customFormat="1" ht="19" customHeight="1" spans="1:69">
      <c r="A36" s="728"/>
      <c r="B36" s="728"/>
      <c r="C36" s="77"/>
      <c r="D36" s="745" t="s">
        <v>245</v>
      </c>
      <c r="E36" s="649">
        <v>703.925</v>
      </c>
      <c r="F36" s="649"/>
      <c r="G36" s="718"/>
      <c r="H36" s="735"/>
      <c r="I36" s="649">
        <v>53.625</v>
      </c>
      <c r="J36" s="649">
        <v>377.31</v>
      </c>
      <c r="K36" s="649"/>
      <c r="L36" s="735"/>
      <c r="M36" s="648"/>
      <c r="N36" s="756" t="s">
        <v>246</v>
      </c>
      <c r="O36" s="735"/>
      <c r="P36" s="756" t="s">
        <v>247</v>
      </c>
      <c r="Q36" s="648"/>
      <c r="R36" s="648"/>
      <c r="S36" s="648"/>
      <c r="T36" s="649">
        <v>84.7</v>
      </c>
      <c r="U36" s="649">
        <v>0</v>
      </c>
      <c r="V36" s="649">
        <v>69.75</v>
      </c>
      <c r="W36" s="649">
        <v>110.95</v>
      </c>
      <c r="X36" s="649">
        <v>317</v>
      </c>
      <c r="Y36" s="649">
        <v>81.6</v>
      </c>
      <c r="Z36" s="649">
        <v>5.83</v>
      </c>
      <c r="AA36" s="648">
        <v>1.415</v>
      </c>
      <c r="AB36" s="808" t="s">
        <v>213</v>
      </c>
      <c r="AC36" s="435"/>
      <c r="AD36" s="435"/>
      <c r="AE36" s="435"/>
      <c r="AF36" s="435"/>
      <c r="AG36" s="435"/>
      <c r="AH36" s="869"/>
      <c r="AI36" s="869"/>
      <c r="AJ36" s="869"/>
      <c r="AK36" s="397"/>
      <c r="AL36" s="398"/>
      <c r="AM36" s="870"/>
      <c r="AN36" s="870"/>
      <c r="AO36" s="870"/>
      <c r="AP36" s="870"/>
      <c r="AQ36" s="870"/>
      <c r="AR36" s="870"/>
      <c r="AS36" s="649">
        <v>64.8</v>
      </c>
      <c r="AT36" s="649">
        <v>13.95</v>
      </c>
      <c r="AU36" s="649">
        <v>3.35</v>
      </c>
      <c r="AV36" s="649">
        <v>3.45</v>
      </c>
      <c r="AW36" s="649">
        <v>11.05</v>
      </c>
      <c r="AX36" s="649">
        <v>31.8</v>
      </c>
      <c r="AY36" s="649">
        <v>46.2</v>
      </c>
      <c r="AZ36" s="649">
        <f t="shared" ref="AZ36:BC36" si="20">AVERAGE(AZ35:AZ35)</f>
        <v>78.8</v>
      </c>
      <c r="BA36" s="649">
        <f t="shared" si="20"/>
        <v>2.1</v>
      </c>
      <c r="BB36" s="649">
        <f t="shared" si="20"/>
        <v>2.7</v>
      </c>
      <c r="BC36" s="649">
        <f t="shared" si="20"/>
        <v>16.4</v>
      </c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</row>
    <row r="37" s="613" customFormat="1" ht="16" customHeight="1" spans="1:61">
      <c r="A37" s="732"/>
      <c r="B37" s="732"/>
      <c r="C37" s="742"/>
      <c r="D37" s="607" t="s">
        <v>241</v>
      </c>
      <c r="E37" s="746">
        <v>717.276</v>
      </c>
      <c r="F37" s="746">
        <v>0</v>
      </c>
      <c r="G37" s="716"/>
      <c r="H37" s="255">
        <v>6</v>
      </c>
      <c r="I37" s="746">
        <v>52.9</v>
      </c>
      <c r="J37" s="746">
        <v>378.54</v>
      </c>
      <c r="K37" s="746">
        <v>0</v>
      </c>
      <c r="L37" s="255">
        <v>6</v>
      </c>
      <c r="M37" s="607"/>
      <c r="N37" s="607"/>
      <c r="O37" s="607"/>
      <c r="P37" s="607"/>
      <c r="Q37" s="767"/>
      <c r="R37" s="764"/>
      <c r="S37" s="768"/>
      <c r="T37" s="774"/>
      <c r="U37" s="674"/>
      <c r="V37" s="775"/>
      <c r="W37" s="775"/>
      <c r="X37" s="775"/>
      <c r="Y37" s="775"/>
      <c r="Z37" s="775"/>
      <c r="AA37" s="813"/>
      <c r="AB37" s="814"/>
      <c r="AC37" s="607"/>
      <c r="AD37" s="607"/>
      <c r="AE37" s="607"/>
      <c r="AF37" s="607"/>
      <c r="AG37" s="607"/>
      <c r="AH37" s="607"/>
      <c r="AI37" s="607"/>
      <c r="AJ37" s="607"/>
      <c r="AK37" s="607"/>
      <c r="AL37" s="607"/>
      <c r="AM37" s="768"/>
      <c r="AN37" s="768"/>
      <c r="AO37" s="768"/>
      <c r="AP37" s="768"/>
      <c r="AQ37" s="768"/>
      <c r="AR37" s="768"/>
      <c r="AS37" s="775"/>
      <c r="AT37" s="775"/>
      <c r="AU37" s="775"/>
      <c r="AV37" s="775"/>
      <c r="AW37" s="775"/>
      <c r="AX37" s="775"/>
      <c r="AY37" s="775"/>
      <c r="AZ37" s="773"/>
      <c r="BA37" s="773"/>
      <c r="BB37" s="773"/>
      <c r="BC37" s="773"/>
      <c r="BD37"/>
      <c r="BE37"/>
      <c r="BF37" s="11"/>
      <c r="BG37" s="361"/>
      <c r="BH37" s="11"/>
      <c r="BI37" s="11"/>
    </row>
    <row r="38" s="500" customFormat="1" ht="16" customHeight="1" spans="1:69">
      <c r="A38" s="736"/>
      <c r="B38" s="736"/>
      <c r="C38" s="730"/>
      <c r="D38" s="500" t="s">
        <v>230</v>
      </c>
      <c r="E38" s="501">
        <v>688.55</v>
      </c>
      <c r="F38" s="501">
        <v>0</v>
      </c>
      <c r="G38" s="638"/>
      <c r="H38" s="737">
        <v>3</v>
      </c>
      <c r="I38" s="501">
        <v>53.38</v>
      </c>
      <c r="J38" s="501">
        <v>367.83</v>
      </c>
      <c r="K38" s="501">
        <v>0</v>
      </c>
      <c r="L38" s="737">
        <v>3</v>
      </c>
      <c r="O38" s="737"/>
      <c r="T38" s="403">
        <v>84.8</v>
      </c>
      <c r="U38" s="501">
        <f>T38-84.8</f>
        <v>0</v>
      </c>
      <c r="V38" s="501">
        <v>68.3</v>
      </c>
      <c r="W38" s="501">
        <v>98.3</v>
      </c>
      <c r="X38" s="501">
        <v>326.5</v>
      </c>
      <c r="Y38" s="501">
        <v>79.5</v>
      </c>
      <c r="Z38" s="501">
        <v>5.65</v>
      </c>
      <c r="AA38" s="500">
        <v>1.36</v>
      </c>
      <c r="AB38" s="802" t="s">
        <v>213</v>
      </c>
      <c r="AC38" s="815">
        <v>5.86</v>
      </c>
      <c r="AD38" s="816">
        <v>1.42</v>
      </c>
      <c r="AE38" s="815">
        <v>167</v>
      </c>
      <c r="AF38" s="815"/>
      <c r="AG38" s="815"/>
      <c r="AH38" s="871">
        <v>48</v>
      </c>
      <c r="AI38" s="871" t="s">
        <v>191</v>
      </c>
      <c r="AJ38" s="871">
        <v>30.5</v>
      </c>
      <c r="AK38" s="403">
        <v>78.5</v>
      </c>
      <c r="AL38" s="383" t="s">
        <v>196</v>
      </c>
      <c r="AM38" s="857"/>
      <c r="AN38" s="857"/>
      <c r="AO38" s="857"/>
      <c r="AP38" s="857"/>
      <c r="AQ38" s="857"/>
      <c r="AR38" s="857"/>
      <c r="AS38" s="501"/>
      <c r="AT38" s="501"/>
      <c r="AU38" s="501"/>
      <c r="AV38" s="501"/>
      <c r="AW38" s="501"/>
      <c r="AX38" s="501"/>
      <c r="AY38" s="501"/>
      <c r="AZ38" s="500">
        <v>79.3</v>
      </c>
      <c r="BA38" s="500">
        <v>3.7</v>
      </c>
      <c r="BB38" s="500">
        <v>2.6</v>
      </c>
      <c r="BC38" s="500">
        <v>14.7</v>
      </c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</row>
  </sheetData>
  <mergeCells count="59">
    <mergeCell ref="C1:BB1"/>
    <mergeCell ref="E2:H2"/>
    <mergeCell ref="J2:L2"/>
    <mergeCell ref="M2:P2"/>
    <mergeCell ref="Q2:R2"/>
    <mergeCell ref="T2:U2"/>
    <mergeCell ref="Z2:AA2"/>
    <mergeCell ref="AC2:AD2"/>
    <mergeCell ref="AH2:AI2"/>
    <mergeCell ref="AK2:AL2"/>
    <mergeCell ref="AV2:AY2"/>
    <mergeCell ref="AZ2:BC2"/>
    <mergeCell ref="A2:A3"/>
    <mergeCell ref="A4:A7"/>
    <mergeCell ref="A8:A11"/>
    <mergeCell ref="A12:A15"/>
    <mergeCell ref="A16:A19"/>
    <mergeCell ref="A20:A23"/>
    <mergeCell ref="A24:A27"/>
    <mergeCell ref="A28:A31"/>
    <mergeCell ref="A32:A38"/>
    <mergeCell ref="B2:B3"/>
    <mergeCell ref="B4:B7"/>
    <mergeCell ref="B8:B11"/>
    <mergeCell ref="B12:B15"/>
    <mergeCell ref="B16:B19"/>
    <mergeCell ref="B20:B23"/>
    <mergeCell ref="B24:B27"/>
    <mergeCell ref="B28:B31"/>
    <mergeCell ref="B32:B38"/>
    <mergeCell ref="C2:C3"/>
    <mergeCell ref="C4:C7"/>
    <mergeCell ref="C8:C11"/>
    <mergeCell ref="C12:C15"/>
    <mergeCell ref="C16:C19"/>
    <mergeCell ref="C20:C23"/>
    <mergeCell ref="C24:C27"/>
    <mergeCell ref="C28:C31"/>
    <mergeCell ref="C32:C38"/>
    <mergeCell ref="D2:D3"/>
    <mergeCell ref="I2:I3"/>
    <mergeCell ref="S2:S3"/>
    <mergeCell ref="V2:V3"/>
    <mergeCell ref="W2:W3"/>
    <mergeCell ref="X2:X3"/>
    <mergeCell ref="Y2:Y3"/>
    <mergeCell ref="AB2:AB3"/>
    <mergeCell ref="AE2:AE3"/>
    <mergeCell ref="AF2:AF3"/>
    <mergeCell ref="AG2:AG3"/>
    <mergeCell ref="AM2:AM3"/>
    <mergeCell ref="AN2:AN3"/>
    <mergeCell ref="AO2:AO3"/>
    <mergeCell ref="AP2:AP3"/>
    <mergeCell ref="AQ2:AQ3"/>
    <mergeCell ref="AR2:AR3"/>
    <mergeCell ref="AS2:AS3"/>
    <mergeCell ref="AT2:AT3"/>
    <mergeCell ref="AU2:AU3"/>
  </mergeCells>
  <pageMargins left="0.75" right="0.75" top="1" bottom="1" header="0.5" footer="0.5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B51"/>
  <sheetViews>
    <sheetView workbookViewId="0">
      <pane xSplit="4" ySplit="3" topLeftCell="E58" activePane="bottomRight" state="frozen"/>
      <selection/>
      <selection pane="topRight"/>
      <selection pane="bottomLeft"/>
      <selection pane="bottomRight" activeCell="AM18" sqref="AM18"/>
    </sheetView>
  </sheetViews>
  <sheetFormatPr defaultColWidth="9" defaultRowHeight="25.5" customHeight="1"/>
  <cols>
    <col min="1" max="1" width="4.875" style="358" customWidth="1"/>
    <col min="2" max="2" width="9.125" style="358" customWidth="1"/>
    <col min="3" max="3" width="8.75" style="614" customWidth="1"/>
    <col min="4" max="4" width="6.625" style="615" customWidth="1"/>
    <col min="5" max="5" width="6" style="616" customWidth="1"/>
    <col min="6" max="6" width="4.625" style="617" customWidth="1"/>
    <col min="7" max="7" width="3.25" style="618" customWidth="1"/>
    <col min="8" max="8" width="4.125" style="619" customWidth="1"/>
    <col min="9" max="9" width="4.75" style="358" hidden="1" customWidth="1"/>
    <col min="10" max="10" width="5" style="358" customWidth="1"/>
    <col min="11" max="11" width="4.75" style="358" hidden="1" customWidth="1"/>
    <col min="12" max="12" width="5.59166666666667" style="358" customWidth="1"/>
    <col min="13" max="13" width="3.75" style="620" customWidth="1"/>
    <col min="14" max="14" width="4.625" style="621" customWidth="1"/>
    <col min="15" max="15" width="4.625" style="616" customWidth="1"/>
    <col min="16" max="16" width="4.25" style="616" customWidth="1"/>
    <col min="17" max="17" width="5.375" style="622" customWidth="1"/>
    <col min="18" max="18" width="3.75" style="593" customWidth="1"/>
    <col min="19" max="19" width="5.25" style="616" customWidth="1"/>
    <col min="20" max="20" width="4.375" style="616" customWidth="1"/>
    <col min="21" max="21" width="5" style="616" customWidth="1"/>
    <col min="22" max="22" width="4.625" style="616" customWidth="1"/>
    <col min="23" max="23" width="4.75" style="616" customWidth="1"/>
    <col min="24" max="24" width="5" style="623" customWidth="1"/>
    <col min="25" max="25" width="4.75" style="623" customWidth="1"/>
    <col min="26" max="26" width="4.5" style="623" customWidth="1"/>
    <col min="27" max="27" width="4.25" style="616" customWidth="1"/>
    <col min="28" max="28" width="5.5" style="358" customWidth="1"/>
    <col min="29" max="29" width="4.125" style="358" customWidth="1"/>
    <col min="30" max="30" width="3.75" style="358" customWidth="1"/>
    <col min="31" max="31" width="4.875" style="358" customWidth="1"/>
    <col min="32" max="32" width="5.5" style="358" customWidth="1"/>
    <col min="33" max="33" width="3.25" style="358" customWidth="1"/>
    <col min="34" max="35" width="5.5" style="358" customWidth="1"/>
    <col min="36" max="36" width="3.75" style="358" customWidth="1"/>
    <col min="37" max="37" width="5.25" style="358" customWidth="1"/>
    <col min="38" max="38" width="4.25" style="358" customWidth="1"/>
    <col min="39" max="39" width="5.5" style="358" customWidth="1"/>
    <col min="40" max="40" width="5" style="358" customWidth="1"/>
    <col min="41" max="41" width="3.875" style="358" customWidth="1"/>
    <col min="42" max="16384" width="9" style="358"/>
  </cols>
  <sheetData>
    <row r="1" s="354" customFormat="1" ht="40" customHeight="1" spans="1:51">
      <c r="A1" s="373" t="s">
        <v>248</v>
      </c>
      <c r="B1" s="373"/>
      <c r="C1" s="412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3"/>
      <c r="AG1" s="373"/>
      <c r="AH1" s="373"/>
      <c r="AI1" s="373"/>
      <c r="AJ1" s="373"/>
      <c r="AK1" s="373"/>
      <c r="AL1" s="373"/>
      <c r="AM1" s="373"/>
      <c r="AN1" s="373"/>
      <c r="AO1" s="373"/>
      <c r="AP1" s="621"/>
      <c r="AQ1" s="369"/>
      <c r="AR1" s="621"/>
      <c r="AS1" s="369"/>
      <c r="AT1" s="621"/>
      <c r="AU1" s="369"/>
      <c r="AV1" s="621"/>
      <c r="AW1" s="369"/>
      <c r="AX1" s="621"/>
      <c r="AY1" s="369"/>
    </row>
    <row r="2" s="355" customFormat="1" ht="29" customHeight="1" spans="1:55">
      <c r="A2" s="374" t="s">
        <v>1</v>
      </c>
      <c r="B2" s="415" t="s">
        <v>249</v>
      </c>
      <c r="C2" s="376" t="s">
        <v>5</v>
      </c>
      <c r="D2" s="374" t="s">
        <v>116</v>
      </c>
      <c r="E2" s="377" t="s">
        <v>250</v>
      </c>
      <c r="F2" s="378"/>
      <c r="G2" s="378"/>
      <c r="H2" s="379"/>
      <c r="I2" s="374" t="s">
        <v>251</v>
      </c>
      <c r="J2" s="374"/>
      <c r="K2" s="374" t="s">
        <v>252</v>
      </c>
      <c r="L2" s="374"/>
      <c r="M2" s="388" t="s">
        <v>253</v>
      </c>
      <c r="N2" s="377" t="s">
        <v>254</v>
      </c>
      <c r="O2" s="626"/>
      <c r="P2" s="626"/>
      <c r="Q2" s="531" t="s">
        <v>255</v>
      </c>
      <c r="R2" s="390"/>
      <c r="S2" s="532" t="s">
        <v>256</v>
      </c>
      <c r="T2" s="532" t="s">
        <v>257</v>
      </c>
      <c r="U2" s="376" t="s">
        <v>258</v>
      </c>
      <c r="V2" s="376" t="s">
        <v>259</v>
      </c>
      <c r="W2" s="376" t="s">
        <v>260</v>
      </c>
      <c r="X2" s="376" t="s">
        <v>261</v>
      </c>
      <c r="Y2" s="558" t="s">
        <v>262</v>
      </c>
      <c r="Z2" s="559" t="s">
        <v>263</v>
      </c>
      <c r="AA2" s="559" t="s">
        <v>264</v>
      </c>
      <c r="AB2" s="558" t="s">
        <v>137</v>
      </c>
      <c r="AC2" s="558" t="s">
        <v>138</v>
      </c>
      <c r="AD2" s="558" t="s">
        <v>139</v>
      </c>
      <c r="AE2" s="376" t="s">
        <v>142</v>
      </c>
      <c r="AF2" s="376" t="s">
        <v>141</v>
      </c>
      <c r="AG2" s="376" t="s">
        <v>265</v>
      </c>
      <c r="AH2" s="376" t="s">
        <v>266</v>
      </c>
      <c r="AI2" s="558" t="s">
        <v>267</v>
      </c>
      <c r="AJ2" s="558" t="s">
        <v>268</v>
      </c>
      <c r="AK2" s="558" t="s">
        <v>269</v>
      </c>
      <c r="AL2" s="558" t="s">
        <v>270</v>
      </c>
      <c r="AM2" s="558" t="s">
        <v>271</v>
      </c>
      <c r="AN2" s="558" t="s">
        <v>272</v>
      </c>
      <c r="AO2" s="558" t="s">
        <v>273</v>
      </c>
      <c r="AP2" s="621"/>
      <c r="AQ2" s="369"/>
      <c r="AR2" s="621"/>
      <c r="AS2" s="369"/>
      <c r="AT2" s="621"/>
      <c r="AU2" s="369"/>
      <c r="AV2" s="566"/>
      <c r="AW2" s="566"/>
      <c r="AX2" s="566"/>
      <c r="AY2" s="566"/>
      <c r="AZ2" s="566"/>
      <c r="BA2" s="566"/>
      <c r="BB2" s="566"/>
      <c r="BC2" s="566"/>
    </row>
    <row r="3" s="355" customFormat="1" ht="45" customHeight="1" spans="1:55">
      <c r="A3" s="380"/>
      <c r="B3" s="420"/>
      <c r="C3" s="382"/>
      <c r="D3" s="624"/>
      <c r="E3" s="384" t="s">
        <v>274</v>
      </c>
      <c r="F3" s="384" t="s">
        <v>275</v>
      </c>
      <c r="G3" s="380" t="s">
        <v>152</v>
      </c>
      <c r="H3" s="385" t="s">
        <v>276</v>
      </c>
      <c r="I3" s="380" t="s">
        <v>157</v>
      </c>
      <c r="J3" s="380" t="s">
        <v>158</v>
      </c>
      <c r="K3" s="380" t="s">
        <v>157</v>
      </c>
      <c r="L3" s="380" t="s">
        <v>158</v>
      </c>
      <c r="M3" s="402"/>
      <c r="N3" s="384" t="s">
        <v>277</v>
      </c>
      <c r="O3" s="384" t="s">
        <v>278</v>
      </c>
      <c r="P3" s="384" t="s">
        <v>279</v>
      </c>
      <c r="Q3" s="533" t="s">
        <v>159</v>
      </c>
      <c r="R3" s="380" t="s">
        <v>160</v>
      </c>
      <c r="S3" s="534"/>
      <c r="T3" s="534"/>
      <c r="U3" s="535"/>
      <c r="V3" s="535"/>
      <c r="W3" s="535"/>
      <c r="X3" s="535"/>
      <c r="Y3" s="560"/>
      <c r="Z3" s="561"/>
      <c r="AA3" s="561"/>
      <c r="AB3" s="560"/>
      <c r="AC3" s="560"/>
      <c r="AD3" s="560"/>
      <c r="AE3" s="535"/>
      <c r="AF3" s="535"/>
      <c r="AG3" s="535"/>
      <c r="AH3" s="535"/>
      <c r="AI3" s="560"/>
      <c r="AJ3" s="560"/>
      <c r="AK3" s="560"/>
      <c r="AL3" s="560"/>
      <c r="AM3" s="560"/>
      <c r="AN3" s="560"/>
      <c r="AO3" s="560"/>
      <c r="AP3" s="621"/>
      <c r="AQ3" s="369"/>
      <c r="AR3" s="621"/>
      <c r="AS3" s="369"/>
      <c r="AT3" s="621"/>
      <c r="AU3" s="369"/>
      <c r="AV3" s="595"/>
      <c r="AW3" s="595"/>
      <c r="AX3" s="595"/>
      <c r="AY3" s="595"/>
      <c r="AZ3" s="595"/>
      <c r="BA3" s="595"/>
      <c r="BB3" s="595"/>
      <c r="BC3" s="595"/>
    </row>
    <row r="4" s="606" customFormat="1" ht="24" customHeight="1" spans="1:229">
      <c r="A4" s="386">
        <v>6</v>
      </c>
      <c r="B4" s="386" t="s">
        <v>280</v>
      </c>
      <c r="C4" s="388" t="s">
        <v>37</v>
      </c>
      <c r="D4" s="625" t="s">
        <v>281</v>
      </c>
      <c r="E4" s="626">
        <v>189.24</v>
      </c>
      <c r="F4" s="626">
        <v>1.93</v>
      </c>
      <c r="G4" s="625">
        <v>7</v>
      </c>
      <c r="H4" s="627" t="s">
        <v>224</v>
      </c>
      <c r="I4" s="625">
        <v>47</v>
      </c>
      <c r="J4" s="374" t="s">
        <v>282</v>
      </c>
      <c r="K4" s="625">
        <v>43</v>
      </c>
      <c r="L4" s="374" t="s">
        <v>282</v>
      </c>
      <c r="M4" s="625">
        <v>1</v>
      </c>
      <c r="N4" s="626">
        <v>42.28</v>
      </c>
      <c r="O4" s="626">
        <v>21.77</v>
      </c>
      <c r="P4" s="626">
        <f>SUM(N4:O4)</f>
        <v>64.05</v>
      </c>
      <c r="Q4" s="687">
        <v>102</v>
      </c>
      <c r="R4" s="688">
        <f>Q4-99</f>
        <v>3</v>
      </c>
      <c r="S4" s="626">
        <v>90.21</v>
      </c>
      <c r="T4" s="626">
        <v>10.79</v>
      </c>
      <c r="U4" s="626">
        <v>2.3</v>
      </c>
      <c r="V4" s="626">
        <v>17.38</v>
      </c>
      <c r="W4" s="626">
        <v>48.34</v>
      </c>
      <c r="X4" s="626">
        <v>92.4</v>
      </c>
      <c r="Y4" s="626">
        <v>1.95</v>
      </c>
      <c r="Z4" s="626">
        <v>21.06</v>
      </c>
      <c r="AA4" s="626">
        <v>23.36</v>
      </c>
      <c r="AB4" s="374" t="s">
        <v>181</v>
      </c>
      <c r="AC4" s="374" t="s">
        <v>182</v>
      </c>
      <c r="AD4" s="374" t="s">
        <v>283</v>
      </c>
      <c r="AE4" s="374" t="s">
        <v>284</v>
      </c>
      <c r="AF4" s="374" t="s">
        <v>193</v>
      </c>
      <c r="AG4" s="374" t="s">
        <v>285</v>
      </c>
      <c r="AH4" s="374" t="s">
        <v>286</v>
      </c>
      <c r="AI4" s="374" t="s">
        <v>287</v>
      </c>
      <c r="AJ4" s="374" t="s">
        <v>288</v>
      </c>
      <c r="AK4" s="374" t="s">
        <v>289</v>
      </c>
      <c r="AL4" s="374" t="s">
        <v>290</v>
      </c>
      <c r="AM4" s="374" t="s">
        <v>291</v>
      </c>
      <c r="AN4" s="374" t="s">
        <v>292</v>
      </c>
      <c r="AO4" s="374" t="s">
        <v>290</v>
      </c>
      <c r="AP4" s="621"/>
      <c r="AQ4" s="369"/>
      <c r="AR4" s="621"/>
      <c r="AS4" s="369"/>
      <c r="AT4" s="621"/>
      <c r="AU4" s="369"/>
      <c r="BO4" s="357"/>
      <c r="BP4" s="357"/>
      <c r="BQ4" s="357"/>
      <c r="BR4" s="357"/>
      <c r="BS4" s="357"/>
      <c r="BT4" s="357"/>
      <c r="BU4" s="357"/>
      <c r="BV4" s="357"/>
      <c r="BW4" s="357"/>
      <c r="BX4" s="357"/>
      <c r="BY4" s="357"/>
      <c r="BZ4" s="357"/>
      <c r="CA4" s="357"/>
      <c r="CB4" s="357"/>
      <c r="CC4" s="357"/>
      <c r="CD4" s="357"/>
      <c r="CE4" s="357"/>
      <c r="CF4" s="357"/>
      <c r="CG4" s="357"/>
      <c r="CH4" s="357"/>
      <c r="CI4" s="357"/>
      <c r="CJ4" s="357"/>
      <c r="CK4" s="357"/>
      <c r="CL4" s="357"/>
      <c r="CM4" s="357"/>
      <c r="CN4" s="357"/>
      <c r="CO4" s="357"/>
      <c r="CP4" s="357"/>
      <c r="CQ4" s="357"/>
      <c r="CR4" s="357"/>
      <c r="CS4" s="357"/>
      <c r="CT4" s="357"/>
      <c r="CU4" s="357"/>
      <c r="CV4" s="357"/>
      <c r="CW4" s="357"/>
      <c r="CX4" s="357"/>
      <c r="CY4" s="357"/>
      <c r="CZ4" s="357"/>
      <c r="DA4" s="357"/>
      <c r="DB4" s="357"/>
      <c r="DC4" s="357"/>
      <c r="DD4" s="357"/>
      <c r="DE4" s="357"/>
      <c r="DF4" s="357"/>
      <c r="DG4" s="357"/>
      <c r="DH4" s="357"/>
      <c r="DI4" s="357"/>
      <c r="DJ4" s="357"/>
      <c r="DK4" s="357"/>
      <c r="DL4" s="357"/>
      <c r="DM4" s="357"/>
      <c r="DN4" s="357"/>
      <c r="DO4" s="357"/>
      <c r="DP4" s="357"/>
      <c r="DQ4" s="357"/>
      <c r="DR4" s="357"/>
      <c r="DS4" s="357"/>
      <c r="DT4" s="357"/>
      <c r="DU4" s="357"/>
      <c r="DV4" s="357"/>
      <c r="DW4" s="357"/>
      <c r="DX4" s="357"/>
      <c r="DY4" s="357"/>
      <c r="DZ4" s="357"/>
      <c r="EA4" s="357"/>
      <c r="EB4" s="357"/>
      <c r="EC4" s="357"/>
      <c r="ED4" s="357"/>
      <c r="EE4" s="357"/>
      <c r="EF4" s="357"/>
      <c r="EG4" s="357"/>
      <c r="EH4" s="357"/>
      <c r="EI4" s="357"/>
      <c r="EJ4" s="357"/>
      <c r="EK4" s="357"/>
      <c r="EL4" s="357"/>
      <c r="EM4" s="357"/>
      <c r="EN4" s="357"/>
      <c r="EO4" s="357"/>
      <c r="EP4" s="357"/>
      <c r="EQ4" s="357"/>
      <c r="ER4" s="357"/>
      <c r="ES4" s="357"/>
      <c r="ET4" s="357"/>
      <c r="EU4" s="357"/>
      <c r="EV4" s="357"/>
      <c r="EW4" s="357"/>
      <c r="EX4" s="357"/>
      <c r="EY4" s="357"/>
      <c r="EZ4" s="357"/>
      <c r="FA4" s="357"/>
      <c r="FB4" s="357"/>
      <c r="FC4" s="357"/>
      <c r="FD4" s="357"/>
      <c r="FE4" s="357"/>
      <c r="FF4" s="357"/>
      <c r="FG4" s="357"/>
      <c r="FH4" s="357"/>
      <c r="FI4" s="357"/>
      <c r="FJ4" s="357"/>
      <c r="FK4" s="357"/>
      <c r="FL4" s="357"/>
      <c r="FM4" s="357"/>
      <c r="FN4" s="357"/>
      <c r="FO4" s="357"/>
      <c r="FP4" s="357"/>
      <c r="FQ4" s="357"/>
      <c r="FR4" s="357"/>
      <c r="FS4" s="357"/>
      <c r="FT4" s="357"/>
      <c r="FU4" s="357"/>
      <c r="FV4" s="357"/>
      <c r="FW4" s="357"/>
      <c r="FX4" s="357"/>
      <c r="FY4" s="357"/>
      <c r="FZ4" s="357"/>
      <c r="GA4" s="357"/>
      <c r="GB4" s="357"/>
      <c r="GC4" s="357"/>
      <c r="GD4" s="357"/>
      <c r="GE4" s="357"/>
      <c r="GF4" s="357"/>
      <c r="GG4" s="357"/>
      <c r="GH4" s="357"/>
      <c r="GI4" s="357"/>
      <c r="GJ4" s="357"/>
      <c r="GK4" s="357"/>
      <c r="GL4" s="357"/>
      <c r="GM4" s="357"/>
      <c r="GN4" s="357"/>
      <c r="GO4" s="357"/>
      <c r="GP4" s="357"/>
      <c r="GQ4" s="357"/>
      <c r="GR4" s="357"/>
      <c r="GS4" s="357"/>
      <c r="GT4" s="357"/>
      <c r="GU4" s="357"/>
      <c r="GV4" s="357"/>
      <c r="GW4" s="357"/>
      <c r="GX4" s="357"/>
      <c r="GY4" s="357"/>
      <c r="GZ4" s="357"/>
      <c r="HA4" s="357"/>
      <c r="HB4" s="357"/>
      <c r="HC4" s="357"/>
      <c r="HD4" s="357"/>
      <c r="HE4" s="357"/>
      <c r="HF4" s="357"/>
      <c r="HG4" s="357"/>
      <c r="HH4" s="357"/>
      <c r="HI4" s="357"/>
      <c r="HJ4" s="357"/>
      <c r="HK4" s="357"/>
      <c r="HL4" s="357"/>
      <c r="HM4" s="357"/>
      <c r="HN4" s="357"/>
      <c r="HO4" s="357"/>
      <c r="HP4" s="357"/>
      <c r="HQ4" s="357"/>
      <c r="HR4" s="357"/>
      <c r="HS4" s="357"/>
      <c r="HT4" s="357"/>
      <c r="HU4" s="357"/>
    </row>
    <row r="5" s="357" customFormat="1" ht="24" customHeight="1" spans="1:95">
      <c r="A5" s="386"/>
      <c r="B5" s="386"/>
      <c r="C5" s="388"/>
      <c r="D5" s="606" t="s">
        <v>293</v>
      </c>
      <c r="E5" s="393">
        <v>211.54</v>
      </c>
      <c r="F5" s="393">
        <v>11.41</v>
      </c>
      <c r="G5" s="394">
        <v>3</v>
      </c>
      <c r="H5" s="628" t="s">
        <v>231</v>
      </c>
      <c r="I5" s="394">
        <v>31</v>
      </c>
      <c r="J5" s="406" t="s">
        <v>294</v>
      </c>
      <c r="K5" s="394">
        <v>38</v>
      </c>
      <c r="L5" s="406" t="s">
        <v>282</v>
      </c>
      <c r="M5" s="394">
        <v>0</v>
      </c>
      <c r="N5" s="669">
        <v>43.63</v>
      </c>
      <c r="O5" s="669">
        <v>19.42</v>
      </c>
      <c r="P5" s="669">
        <f>SUM(N5:O5)</f>
        <v>63.05</v>
      </c>
      <c r="Q5" s="538">
        <v>102</v>
      </c>
      <c r="R5" s="669">
        <f>Q5-98</f>
        <v>4</v>
      </c>
      <c r="S5" s="393">
        <v>80.3</v>
      </c>
      <c r="T5" s="393">
        <v>9.5</v>
      </c>
      <c r="U5" s="393">
        <v>3.1</v>
      </c>
      <c r="V5" s="393">
        <v>16.3</v>
      </c>
      <c r="W5" s="393">
        <v>58.8</v>
      </c>
      <c r="X5" s="393">
        <v>107.2</v>
      </c>
      <c r="Y5" s="393">
        <v>1.9</v>
      </c>
      <c r="Z5" s="393">
        <v>23.5</v>
      </c>
      <c r="AA5" s="393">
        <v>22.3</v>
      </c>
      <c r="AB5" s="406" t="s">
        <v>181</v>
      </c>
      <c r="AC5" s="406" t="s">
        <v>182</v>
      </c>
      <c r="AD5" s="406" t="s">
        <v>283</v>
      </c>
      <c r="AE5" s="237" t="s">
        <v>295</v>
      </c>
      <c r="AF5" s="237" t="s">
        <v>193</v>
      </c>
      <c r="AG5" s="237" t="s">
        <v>285</v>
      </c>
      <c r="AH5" s="237" t="s">
        <v>286</v>
      </c>
      <c r="AI5" s="406" t="s">
        <v>287</v>
      </c>
      <c r="AJ5" s="406" t="s">
        <v>288</v>
      </c>
      <c r="AK5" s="406" t="s">
        <v>296</v>
      </c>
      <c r="AL5" s="406" t="s">
        <v>290</v>
      </c>
      <c r="AM5" s="406" t="s">
        <v>297</v>
      </c>
      <c r="AN5" s="406" t="s">
        <v>292</v>
      </c>
      <c r="AO5" s="406" t="s">
        <v>290</v>
      </c>
      <c r="AP5" s="621"/>
      <c r="AQ5" s="369"/>
      <c r="AR5" s="621"/>
      <c r="AS5" s="369"/>
      <c r="AT5" s="621"/>
      <c r="AU5" s="369"/>
      <c r="AV5" s="606"/>
      <c r="AW5" s="606"/>
      <c r="AX5" s="606"/>
      <c r="AY5" s="606"/>
      <c r="AZ5" s="606"/>
      <c r="BA5" s="606"/>
      <c r="BB5" s="606"/>
      <c r="BC5" s="606"/>
      <c r="BD5" s="606"/>
      <c r="BE5" s="606"/>
      <c r="BF5" s="606"/>
      <c r="BG5" s="606"/>
      <c r="BH5" s="606"/>
      <c r="BI5" s="606"/>
      <c r="BJ5" s="606"/>
      <c r="BK5" s="606"/>
      <c r="BL5" s="606"/>
      <c r="BM5" s="606"/>
      <c r="BN5" s="606"/>
      <c r="BO5" s="606"/>
      <c r="BP5" s="606"/>
      <c r="BQ5" s="606"/>
      <c r="BR5" s="606"/>
      <c r="BS5" s="606"/>
      <c r="BT5" s="606"/>
      <c r="BU5" s="606"/>
      <c r="BV5" s="606"/>
      <c r="BW5" s="606"/>
      <c r="BX5" s="606"/>
      <c r="BY5" s="606"/>
      <c r="BZ5" s="606"/>
      <c r="CA5" s="606"/>
      <c r="CB5" s="606"/>
      <c r="CC5" s="606"/>
      <c r="CD5" s="606"/>
      <c r="CE5" s="606"/>
      <c r="CF5" s="606"/>
      <c r="CG5" s="606"/>
      <c r="CH5" s="606"/>
      <c r="CI5" s="606"/>
      <c r="CJ5" s="606"/>
      <c r="CK5" s="606"/>
      <c r="CL5" s="606"/>
      <c r="CM5" s="606"/>
      <c r="CN5" s="606"/>
      <c r="CO5" s="606"/>
      <c r="CP5" s="606"/>
      <c r="CQ5" s="606"/>
    </row>
    <row r="6" s="606" customFormat="1" ht="24" customHeight="1" spans="1:229">
      <c r="A6" s="386"/>
      <c r="B6" s="386"/>
      <c r="C6" s="388"/>
      <c r="D6" s="396" t="s">
        <v>298</v>
      </c>
      <c r="E6" s="629">
        <f>AVERAGE(E4:E5)</f>
        <v>200.39</v>
      </c>
      <c r="F6" s="397">
        <f>(E6-187.77)/187.77*100</f>
        <v>6.72098844330829</v>
      </c>
      <c r="G6" s="398"/>
      <c r="H6" s="630"/>
      <c r="I6" s="398"/>
      <c r="J6" s="396" t="s">
        <v>282</v>
      </c>
      <c r="K6" s="398"/>
      <c r="L6" s="396" t="s">
        <v>282</v>
      </c>
      <c r="M6" s="398"/>
      <c r="N6" s="629">
        <f t="shared" ref="N6:Q6" si="0">AVERAGE(N4:N5)</f>
        <v>42.955</v>
      </c>
      <c r="O6" s="629">
        <f t="shared" si="0"/>
        <v>20.595</v>
      </c>
      <c r="P6" s="629">
        <f t="shared" si="0"/>
        <v>63.55</v>
      </c>
      <c r="Q6" s="689">
        <f t="shared" si="0"/>
        <v>102</v>
      </c>
      <c r="R6" s="629">
        <f t="shared" ref="R6:AD6" si="1">AVERAGE(R4:R5)</f>
        <v>3.5</v>
      </c>
      <c r="S6" s="629">
        <f t="shared" si="1"/>
        <v>85.255</v>
      </c>
      <c r="T6" s="629">
        <f t="shared" si="1"/>
        <v>10.145</v>
      </c>
      <c r="U6" s="629">
        <f t="shared" si="1"/>
        <v>2.7</v>
      </c>
      <c r="V6" s="629">
        <f t="shared" si="1"/>
        <v>16.84</v>
      </c>
      <c r="W6" s="629">
        <f t="shared" si="1"/>
        <v>53.57</v>
      </c>
      <c r="X6" s="629">
        <f t="shared" si="1"/>
        <v>99.8</v>
      </c>
      <c r="Y6" s="629">
        <f t="shared" si="1"/>
        <v>1.925</v>
      </c>
      <c r="Z6" s="629">
        <f t="shared" si="1"/>
        <v>22.28</v>
      </c>
      <c r="AA6" s="629">
        <f t="shared" si="1"/>
        <v>22.83</v>
      </c>
      <c r="AB6" s="396" t="s">
        <v>181</v>
      </c>
      <c r="AC6" s="396" t="s">
        <v>182</v>
      </c>
      <c r="AD6" s="396" t="s">
        <v>283</v>
      </c>
      <c r="AE6" s="568" t="s">
        <v>295</v>
      </c>
      <c r="AF6" s="568" t="s">
        <v>193</v>
      </c>
      <c r="AG6" s="568" t="s">
        <v>285</v>
      </c>
      <c r="AH6" s="568" t="s">
        <v>286</v>
      </c>
      <c r="AI6" s="396" t="s">
        <v>287</v>
      </c>
      <c r="AJ6" s="396" t="s">
        <v>288</v>
      </c>
      <c r="AK6" s="396" t="s">
        <v>296</v>
      </c>
      <c r="AL6" s="396" t="s">
        <v>290</v>
      </c>
      <c r="AM6" s="396" t="s">
        <v>297</v>
      </c>
      <c r="AN6" s="396" t="s">
        <v>292</v>
      </c>
      <c r="AO6" s="396" t="s">
        <v>290</v>
      </c>
      <c r="AP6" s="621"/>
      <c r="AQ6" s="369"/>
      <c r="AR6" s="621"/>
      <c r="AS6" s="369"/>
      <c r="AT6" s="621"/>
      <c r="AU6" s="369"/>
      <c r="BO6" s="357"/>
      <c r="BP6" s="357"/>
      <c r="BQ6" s="357"/>
      <c r="BR6" s="357"/>
      <c r="BS6" s="357"/>
      <c r="BT6" s="357"/>
      <c r="BU6" s="357"/>
      <c r="BV6" s="357"/>
      <c r="BW6" s="357"/>
      <c r="BX6" s="357"/>
      <c r="BY6" s="357"/>
      <c r="BZ6" s="357"/>
      <c r="CA6" s="357"/>
      <c r="CB6" s="357"/>
      <c r="CC6" s="357"/>
      <c r="CD6" s="357"/>
      <c r="CE6" s="357"/>
      <c r="CF6" s="357"/>
      <c r="CG6" s="357"/>
      <c r="CH6" s="357"/>
      <c r="CI6" s="357"/>
      <c r="CJ6" s="357"/>
      <c r="CK6" s="357"/>
      <c r="CL6" s="357"/>
      <c r="CM6" s="357"/>
      <c r="CN6" s="357"/>
      <c r="CO6" s="357"/>
      <c r="CP6" s="357"/>
      <c r="CQ6" s="357"/>
      <c r="CR6" s="357"/>
      <c r="CS6" s="357"/>
      <c r="CT6" s="357"/>
      <c r="CU6" s="357"/>
      <c r="CV6" s="357"/>
      <c r="CW6" s="357"/>
      <c r="CX6" s="357"/>
      <c r="CY6" s="357"/>
      <c r="CZ6" s="357"/>
      <c r="DA6" s="357"/>
      <c r="DB6" s="357"/>
      <c r="DC6" s="357"/>
      <c r="DD6" s="357"/>
      <c r="DE6" s="357"/>
      <c r="DF6" s="357"/>
      <c r="DG6" s="357"/>
      <c r="DH6" s="357"/>
      <c r="DI6" s="357"/>
      <c r="DJ6" s="357"/>
      <c r="DK6" s="357"/>
      <c r="DL6" s="357"/>
      <c r="DM6" s="357"/>
      <c r="DN6" s="357"/>
      <c r="DO6" s="357"/>
      <c r="DP6" s="357"/>
      <c r="DQ6" s="357"/>
      <c r="DR6" s="357"/>
      <c r="DS6" s="357"/>
      <c r="DT6" s="357"/>
      <c r="DU6" s="357"/>
      <c r="DV6" s="357"/>
      <c r="DW6" s="357"/>
      <c r="DX6" s="357"/>
      <c r="DY6" s="357"/>
      <c r="DZ6" s="357"/>
      <c r="EA6" s="357"/>
      <c r="EB6" s="357"/>
      <c r="EC6" s="357"/>
      <c r="ED6" s="357"/>
      <c r="EE6" s="357"/>
      <c r="EF6" s="357"/>
      <c r="EG6" s="357"/>
      <c r="EH6" s="357"/>
      <c r="EI6" s="357"/>
      <c r="EJ6" s="357"/>
      <c r="EK6" s="357"/>
      <c r="EL6" s="357"/>
      <c r="EM6" s="357"/>
      <c r="EN6" s="357"/>
      <c r="EO6" s="357"/>
      <c r="EP6" s="357"/>
      <c r="EQ6" s="357"/>
      <c r="ER6" s="357"/>
      <c r="ES6" s="357"/>
      <c r="ET6" s="357"/>
      <c r="EU6" s="357"/>
      <c r="EV6" s="357"/>
      <c r="EW6" s="357"/>
      <c r="EX6" s="357"/>
      <c r="EY6" s="357"/>
      <c r="EZ6" s="357"/>
      <c r="FA6" s="357"/>
      <c r="FB6" s="357"/>
      <c r="FC6" s="357"/>
      <c r="FD6" s="357"/>
      <c r="FE6" s="357"/>
      <c r="FF6" s="357"/>
      <c r="FG6" s="357"/>
      <c r="FH6" s="357"/>
      <c r="FI6" s="357"/>
      <c r="FJ6" s="357"/>
      <c r="FK6" s="357"/>
      <c r="FL6" s="357"/>
      <c r="FM6" s="357"/>
      <c r="FN6" s="357"/>
      <c r="FO6" s="357"/>
      <c r="FP6" s="357"/>
      <c r="FQ6" s="357"/>
      <c r="FR6" s="357"/>
      <c r="FS6" s="357"/>
      <c r="FT6" s="357"/>
      <c r="FU6" s="357"/>
      <c r="FV6" s="357"/>
      <c r="FW6" s="357"/>
      <c r="FX6" s="357"/>
      <c r="FY6" s="357"/>
      <c r="FZ6" s="357"/>
      <c r="GA6" s="357"/>
      <c r="GB6" s="357"/>
      <c r="GC6" s="357"/>
      <c r="GD6" s="357"/>
      <c r="GE6" s="357"/>
      <c r="GF6" s="357"/>
      <c r="GG6" s="357"/>
      <c r="GH6" s="357"/>
      <c r="GI6" s="357"/>
      <c r="GJ6" s="357"/>
      <c r="GK6" s="357"/>
      <c r="GL6" s="357"/>
      <c r="GM6" s="357"/>
      <c r="GN6" s="357"/>
      <c r="GO6" s="357"/>
      <c r="GP6" s="357"/>
      <c r="GQ6" s="357"/>
      <c r="GR6" s="357"/>
      <c r="GS6" s="357"/>
      <c r="GT6" s="357"/>
      <c r="GU6" s="357"/>
      <c r="GV6" s="357"/>
      <c r="GW6" s="357"/>
      <c r="GX6" s="357"/>
      <c r="GY6" s="357"/>
      <c r="GZ6" s="357"/>
      <c r="HA6" s="357"/>
      <c r="HB6" s="357"/>
      <c r="HC6" s="357"/>
      <c r="HD6" s="357"/>
      <c r="HE6" s="357"/>
      <c r="HF6" s="357"/>
      <c r="HG6" s="357"/>
      <c r="HH6" s="357"/>
      <c r="HI6" s="357"/>
      <c r="HJ6" s="357"/>
      <c r="HK6" s="357"/>
      <c r="HL6" s="357"/>
      <c r="HM6" s="357"/>
      <c r="HN6" s="357"/>
      <c r="HO6" s="357"/>
      <c r="HP6" s="357"/>
      <c r="HQ6" s="357"/>
      <c r="HR6" s="357"/>
      <c r="HS6" s="357"/>
      <c r="HT6" s="357"/>
      <c r="HU6" s="357"/>
    </row>
    <row r="7" s="358" customFormat="1" ht="24" customHeight="1" spans="1:95">
      <c r="A7" s="400"/>
      <c r="B7" s="400"/>
      <c r="C7" s="402"/>
      <c r="D7" s="383" t="s">
        <v>230</v>
      </c>
      <c r="E7" s="403">
        <v>206.24</v>
      </c>
      <c r="F7" s="403">
        <v>9.05</v>
      </c>
      <c r="G7" s="383">
        <v>3</v>
      </c>
      <c r="H7" s="404" t="s">
        <v>299</v>
      </c>
      <c r="I7" s="499"/>
      <c r="J7" s="499"/>
      <c r="K7" s="499"/>
      <c r="L7" s="499"/>
      <c r="M7" s="670"/>
      <c r="N7" s="671"/>
      <c r="O7" s="502"/>
      <c r="P7" s="502"/>
      <c r="Q7" s="383"/>
      <c r="R7" s="501"/>
      <c r="S7" s="540"/>
      <c r="T7" s="540"/>
      <c r="U7" s="540"/>
      <c r="V7" s="540"/>
      <c r="W7" s="540"/>
      <c r="X7" s="540"/>
      <c r="Y7" s="540"/>
      <c r="Z7" s="540"/>
      <c r="AA7" s="540"/>
      <c r="AB7" s="380"/>
      <c r="AC7" s="380"/>
      <c r="AD7" s="380"/>
      <c r="AE7" s="382"/>
      <c r="AF7" s="382"/>
      <c r="AG7" s="382"/>
      <c r="AH7" s="382"/>
      <c r="AI7" s="692"/>
      <c r="AJ7" s="692"/>
      <c r="AK7" s="692"/>
      <c r="AL7" s="692"/>
      <c r="AM7" s="692"/>
      <c r="AN7" s="692"/>
      <c r="AO7" s="692"/>
      <c r="AP7" s="621"/>
      <c r="AQ7" s="369"/>
      <c r="AR7" s="621"/>
      <c r="AS7" s="369"/>
      <c r="AT7" s="621"/>
      <c r="AU7" s="369"/>
      <c r="AV7" s="694"/>
      <c r="AW7" s="694"/>
      <c r="AX7" s="694"/>
      <c r="AY7" s="694"/>
      <c r="AZ7" s="694"/>
      <c r="BA7" s="694"/>
      <c r="BB7" s="694"/>
      <c r="BC7" s="694"/>
      <c r="BD7" s="694"/>
      <c r="BE7" s="694"/>
      <c r="BF7" s="694"/>
      <c r="BG7" s="694"/>
      <c r="BH7" s="694"/>
      <c r="BI7" s="694"/>
      <c r="BJ7" s="694"/>
      <c r="BK7" s="694"/>
      <c r="BL7" s="694"/>
      <c r="BM7" s="694"/>
      <c r="BN7" s="694"/>
      <c r="BO7" s="369"/>
      <c r="BP7" s="369"/>
      <c r="BQ7" s="369"/>
      <c r="BR7" s="369"/>
      <c r="BS7" s="369"/>
      <c r="BT7" s="369"/>
      <c r="BU7" s="369"/>
      <c r="BV7" s="369"/>
      <c r="BW7" s="369"/>
      <c r="BX7" s="369"/>
      <c r="BY7" s="369"/>
      <c r="BZ7" s="369"/>
      <c r="CA7" s="369"/>
      <c r="CB7" s="369"/>
      <c r="CC7" s="369"/>
      <c r="CD7" s="369"/>
      <c r="CE7" s="369"/>
      <c r="CF7" s="369"/>
      <c r="CG7" s="369"/>
      <c r="CH7" s="369"/>
      <c r="CI7" s="369"/>
      <c r="CJ7" s="369"/>
      <c r="CK7" s="369"/>
      <c r="CL7" s="369"/>
      <c r="CM7" s="369"/>
      <c r="CN7" s="369"/>
      <c r="CO7" s="369"/>
      <c r="CP7" s="369"/>
      <c r="CQ7" s="369"/>
    </row>
    <row r="8" s="606" customFormat="1" ht="24" customHeight="1" spans="1:229">
      <c r="A8" s="386">
        <v>7</v>
      </c>
      <c r="B8" s="386" t="s">
        <v>300</v>
      </c>
      <c r="C8" s="388" t="s">
        <v>41</v>
      </c>
      <c r="D8" s="625" t="s">
        <v>281</v>
      </c>
      <c r="E8" s="626">
        <v>192.23</v>
      </c>
      <c r="F8" s="626">
        <v>3.54</v>
      </c>
      <c r="G8" s="625">
        <v>4</v>
      </c>
      <c r="H8" s="627" t="s">
        <v>301</v>
      </c>
      <c r="I8" s="625">
        <v>0</v>
      </c>
      <c r="J8" s="374" t="s">
        <v>302</v>
      </c>
      <c r="K8" s="625">
        <v>19</v>
      </c>
      <c r="L8" s="374" t="s">
        <v>303</v>
      </c>
      <c r="M8" s="625">
        <v>1</v>
      </c>
      <c r="N8" s="626">
        <v>43.17</v>
      </c>
      <c r="O8" s="626">
        <v>20.03</v>
      </c>
      <c r="P8" s="626">
        <f>SUM(N8:O8)</f>
        <v>63.2</v>
      </c>
      <c r="Q8" s="687">
        <v>102</v>
      </c>
      <c r="R8" s="688">
        <f>Q8-99</f>
        <v>3</v>
      </c>
      <c r="S8" s="626">
        <v>62.9</v>
      </c>
      <c r="T8" s="626">
        <v>11.52</v>
      </c>
      <c r="U8" s="626">
        <v>3.73</v>
      </c>
      <c r="V8" s="626">
        <v>14.38</v>
      </c>
      <c r="W8" s="626">
        <v>47.89</v>
      </c>
      <c r="X8" s="626">
        <v>89.53</v>
      </c>
      <c r="Y8" s="626">
        <v>1.96</v>
      </c>
      <c r="Z8" s="626">
        <v>20.87</v>
      </c>
      <c r="AA8" s="626">
        <v>23.4</v>
      </c>
      <c r="AB8" s="374" t="s">
        <v>181</v>
      </c>
      <c r="AC8" s="374" t="s">
        <v>182</v>
      </c>
      <c r="AD8" s="374" t="s">
        <v>283</v>
      </c>
      <c r="AE8" s="376" t="s">
        <v>295</v>
      </c>
      <c r="AF8" s="374" t="s">
        <v>193</v>
      </c>
      <c r="AG8" s="374" t="s">
        <v>285</v>
      </c>
      <c r="AH8" s="374" t="s">
        <v>286</v>
      </c>
      <c r="AI8" s="374" t="s">
        <v>287</v>
      </c>
      <c r="AJ8" s="374" t="s">
        <v>288</v>
      </c>
      <c r="AK8" s="374" t="s">
        <v>289</v>
      </c>
      <c r="AL8" s="374" t="s">
        <v>290</v>
      </c>
      <c r="AM8" s="374" t="s">
        <v>304</v>
      </c>
      <c r="AN8" s="374" t="s">
        <v>288</v>
      </c>
      <c r="AO8" s="374" t="s">
        <v>290</v>
      </c>
      <c r="AP8" s="621"/>
      <c r="AQ8" s="369"/>
      <c r="AR8" s="621"/>
      <c r="AS8" s="369"/>
      <c r="AT8" s="621"/>
      <c r="AU8" s="369"/>
      <c r="BO8" s="357"/>
      <c r="BP8" s="357"/>
      <c r="BQ8" s="357"/>
      <c r="BR8" s="357"/>
      <c r="BS8" s="357"/>
      <c r="BT8" s="357"/>
      <c r="BU8" s="357"/>
      <c r="BV8" s="357"/>
      <c r="BW8" s="357"/>
      <c r="BX8" s="357"/>
      <c r="BY8" s="357"/>
      <c r="BZ8" s="357"/>
      <c r="CA8" s="357"/>
      <c r="CB8" s="357"/>
      <c r="CC8" s="357"/>
      <c r="CD8" s="357"/>
      <c r="CE8" s="357"/>
      <c r="CF8" s="357"/>
      <c r="CG8" s="357"/>
      <c r="CH8" s="357"/>
      <c r="CI8" s="357"/>
      <c r="CJ8" s="357"/>
      <c r="CK8" s="357"/>
      <c r="CL8" s="357"/>
      <c r="CM8" s="357"/>
      <c r="CN8" s="357"/>
      <c r="CO8" s="357"/>
      <c r="CP8" s="357"/>
      <c r="CQ8" s="357"/>
      <c r="CR8" s="357"/>
      <c r="CS8" s="357"/>
      <c r="CT8" s="357"/>
      <c r="CU8" s="357"/>
      <c r="CV8" s="357"/>
      <c r="CW8" s="357"/>
      <c r="CX8" s="357"/>
      <c r="CY8" s="357"/>
      <c r="CZ8" s="357"/>
      <c r="DA8" s="357"/>
      <c r="DB8" s="357"/>
      <c r="DC8" s="357"/>
      <c r="DD8" s="357"/>
      <c r="DE8" s="357"/>
      <c r="DF8" s="357"/>
      <c r="DG8" s="357"/>
      <c r="DH8" s="357"/>
      <c r="DI8" s="357"/>
      <c r="DJ8" s="357"/>
      <c r="DK8" s="357"/>
      <c r="DL8" s="357"/>
      <c r="DM8" s="357"/>
      <c r="DN8" s="357"/>
      <c r="DO8" s="357"/>
      <c r="DP8" s="357"/>
      <c r="DQ8" s="357"/>
      <c r="DR8" s="357"/>
      <c r="DS8" s="357"/>
      <c r="DT8" s="357"/>
      <c r="DU8" s="357"/>
      <c r="DV8" s="357"/>
      <c r="DW8" s="357"/>
      <c r="DX8" s="357"/>
      <c r="DY8" s="357"/>
      <c r="DZ8" s="357"/>
      <c r="EA8" s="357"/>
      <c r="EB8" s="357"/>
      <c r="EC8" s="357"/>
      <c r="ED8" s="357"/>
      <c r="EE8" s="357"/>
      <c r="EF8" s="357"/>
      <c r="EG8" s="357"/>
      <c r="EH8" s="357"/>
      <c r="EI8" s="357"/>
      <c r="EJ8" s="357"/>
      <c r="EK8" s="357"/>
      <c r="EL8" s="357"/>
      <c r="EM8" s="357"/>
      <c r="EN8" s="357"/>
      <c r="EO8" s="357"/>
      <c r="EP8" s="357"/>
      <c r="EQ8" s="357"/>
      <c r="ER8" s="357"/>
      <c r="ES8" s="357"/>
      <c r="ET8" s="357"/>
      <c r="EU8" s="357"/>
      <c r="EV8" s="357"/>
      <c r="EW8" s="357"/>
      <c r="EX8" s="357"/>
      <c r="EY8" s="357"/>
      <c r="EZ8" s="357"/>
      <c r="FA8" s="357"/>
      <c r="FB8" s="357"/>
      <c r="FC8" s="357"/>
      <c r="FD8" s="357"/>
      <c r="FE8" s="357"/>
      <c r="FF8" s="357"/>
      <c r="FG8" s="357"/>
      <c r="FH8" s="357"/>
      <c r="FI8" s="357"/>
      <c r="FJ8" s="357"/>
      <c r="FK8" s="357"/>
      <c r="FL8" s="357"/>
      <c r="FM8" s="357"/>
      <c r="FN8" s="357"/>
      <c r="FO8" s="357"/>
      <c r="FP8" s="357"/>
      <c r="FQ8" s="357"/>
      <c r="FR8" s="357"/>
      <c r="FS8" s="357"/>
      <c r="FT8" s="357"/>
      <c r="FU8" s="357"/>
      <c r="FV8" s="357"/>
      <c r="FW8" s="357"/>
      <c r="FX8" s="357"/>
      <c r="FY8" s="357"/>
      <c r="FZ8" s="357"/>
      <c r="GA8" s="357"/>
      <c r="GB8" s="357"/>
      <c r="GC8" s="357"/>
      <c r="GD8" s="357"/>
      <c r="GE8" s="357"/>
      <c r="GF8" s="357"/>
      <c r="GG8" s="357"/>
      <c r="GH8" s="357"/>
      <c r="GI8" s="357"/>
      <c r="GJ8" s="357"/>
      <c r="GK8" s="357"/>
      <c r="GL8" s="357"/>
      <c r="GM8" s="357"/>
      <c r="GN8" s="357"/>
      <c r="GO8" s="357"/>
      <c r="GP8" s="357"/>
      <c r="GQ8" s="357"/>
      <c r="GR8" s="357"/>
      <c r="GS8" s="357"/>
      <c r="GT8" s="357"/>
      <c r="GU8" s="357"/>
      <c r="GV8" s="357"/>
      <c r="GW8" s="357"/>
      <c r="GX8" s="357"/>
      <c r="GY8" s="357"/>
      <c r="GZ8" s="357"/>
      <c r="HA8" s="357"/>
      <c r="HB8" s="357"/>
      <c r="HC8" s="357"/>
      <c r="HD8" s="357"/>
      <c r="HE8" s="357"/>
      <c r="HF8" s="357"/>
      <c r="HG8" s="357"/>
      <c r="HH8" s="357"/>
      <c r="HI8" s="357"/>
      <c r="HJ8" s="357"/>
      <c r="HK8" s="357"/>
      <c r="HL8" s="357"/>
      <c r="HM8" s="357"/>
      <c r="HN8" s="357"/>
      <c r="HO8" s="357"/>
      <c r="HP8" s="357"/>
      <c r="HQ8" s="357"/>
      <c r="HR8" s="357"/>
      <c r="HS8" s="357"/>
      <c r="HT8" s="357"/>
      <c r="HU8" s="357"/>
    </row>
    <row r="9" s="357" customFormat="1" ht="24" customHeight="1" spans="1:95">
      <c r="A9" s="386"/>
      <c r="B9" s="386"/>
      <c r="C9" s="388"/>
      <c r="D9" s="606" t="s">
        <v>293</v>
      </c>
      <c r="E9" s="393">
        <v>210.19</v>
      </c>
      <c r="F9" s="393">
        <v>10.69</v>
      </c>
      <c r="G9" s="394">
        <v>4</v>
      </c>
      <c r="H9" s="628" t="s">
        <v>231</v>
      </c>
      <c r="I9" s="394">
        <v>2</v>
      </c>
      <c r="J9" s="406" t="s">
        <v>303</v>
      </c>
      <c r="K9" s="394">
        <v>7</v>
      </c>
      <c r="L9" s="406" t="s">
        <v>303</v>
      </c>
      <c r="M9" s="394">
        <v>0</v>
      </c>
      <c r="N9" s="669">
        <v>43.36</v>
      </c>
      <c r="O9" s="669">
        <v>18.68</v>
      </c>
      <c r="P9" s="669">
        <f>SUM(N9:O9)</f>
        <v>62.04</v>
      </c>
      <c r="Q9" s="538">
        <v>101</v>
      </c>
      <c r="R9" s="669">
        <f>Q9-98</f>
        <v>3</v>
      </c>
      <c r="S9" s="393">
        <v>61</v>
      </c>
      <c r="T9" s="393">
        <v>9.9</v>
      </c>
      <c r="U9" s="393">
        <v>4.5</v>
      </c>
      <c r="V9" s="393">
        <v>13.3</v>
      </c>
      <c r="W9" s="393">
        <v>51</v>
      </c>
      <c r="X9" s="393">
        <v>96.4</v>
      </c>
      <c r="Y9" s="393">
        <v>2</v>
      </c>
      <c r="Z9" s="393">
        <v>21.5</v>
      </c>
      <c r="AA9" s="393">
        <v>23.4</v>
      </c>
      <c r="AB9" s="406" t="s">
        <v>181</v>
      </c>
      <c r="AC9" s="406" t="s">
        <v>182</v>
      </c>
      <c r="AD9" s="406" t="s">
        <v>283</v>
      </c>
      <c r="AE9" s="237" t="s">
        <v>295</v>
      </c>
      <c r="AF9" s="237" t="s">
        <v>193</v>
      </c>
      <c r="AG9" s="237" t="s">
        <v>285</v>
      </c>
      <c r="AH9" s="237" t="s">
        <v>286</v>
      </c>
      <c r="AI9" s="406" t="s">
        <v>287</v>
      </c>
      <c r="AJ9" s="406" t="s">
        <v>288</v>
      </c>
      <c r="AK9" s="406" t="s">
        <v>296</v>
      </c>
      <c r="AL9" s="406" t="s">
        <v>290</v>
      </c>
      <c r="AM9" s="406" t="s">
        <v>297</v>
      </c>
      <c r="AN9" s="406" t="s">
        <v>292</v>
      </c>
      <c r="AO9" s="406" t="s">
        <v>290</v>
      </c>
      <c r="AP9" s="621"/>
      <c r="AQ9" s="369"/>
      <c r="AR9" s="621"/>
      <c r="AS9" s="369"/>
      <c r="AT9" s="621"/>
      <c r="AU9" s="369"/>
      <c r="AV9" s="606"/>
      <c r="AW9" s="606"/>
      <c r="AX9" s="606"/>
      <c r="AY9" s="606"/>
      <c r="AZ9" s="606"/>
      <c r="BA9" s="606"/>
      <c r="BB9" s="606"/>
      <c r="BC9" s="606"/>
      <c r="BD9" s="606"/>
      <c r="BE9" s="606"/>
      <c r="BF9" s="606"/>
      <c r="BG9" s="606"/>
      <c r="BH9" s="606"/>
      <c r="BI9" s="606"/>
      <c r="BJ9" s="606"/>
      <c r="BK9" s="606"/>
      <c r="BL9" s="606"/>
      <c r="BM9" s="606"/>
      <c r="BN9" s="606"/>
      <c r="BO9" s="606"/>
      <c r="BP9" s="606"/>
      <c r="BQ9" s="606"/>
      <c r="BR9" s="606"/>
      <c r="BS9" s="606"/>
      <c r="BT9" s="606"/>
      <c r="BU9" s="606"/>
      <c r="BV9" s="606"/>
      <c r="BW9" s="606"/>
      <c r="BX9" s="606"/>
      <c r="BY9" s="606"/>
      <c r="BZ9" s="606"/>
      <c r="CA9" s="606"/>
      <c r="CB9" s="606"/>
      <c r="CC9" s="606"/>
      <c r="CD9" s="606"/>
      <c r="CE9" s="606"/>
      <c r="CF9" s="606"/>
      <c r="CG9" s="606"/>
      <c r="CH9" s="606"/>
      <c r="CI9" s="606"/>
      <c r="CJ9" s="606"/>
      <c r="CK9" s="606"/>
      <c r="CL9" s="606"/>
      <c r="CM9" s="606"/>
      <c r="CN9" s="606"/>
      <c r="CO9" s="606"/>
      <c r="CP9" s="606"/>
      <c r="CQ9" s="606"/>
    </row>
    <row r="10" s="606" customFormat="1" ht="24" customHeight="1" spans="1:229">
      <c r="A10" s="386"/>
      <c r="B10" s="386"/>
      <c r="C10" s="388"/>
      <c r="D10" s="396" t="s">
        <v>298</v>
      </c>
      <c r="E10" s="629">
        <f>AVERAGE(E8:E9)</f>
        <v>201.21</v>
      </c>
      <c r="F10" s="397">
        <f>(E10-187.77)/187.77*100</f>
        <v>7.15769292219204</v>
      </c>
      <c r="G10" s="394"/>
      <c r="H10" s="630"/>
      <c r="I10" s="398"/>
      <c r="J10" s="396" t="s">
        <v>303</v>
      </c>
      <c r="K10" s="398"/>
      <c r="L10" s="396" t="s">
        <v>303</v>
      </c>
      <c r="M10" s="398"/>
      <c r="N10" s="629">
        <f t="shared" ref="N10:Q10" si="2">AVERAGE(N8:N9)</f>
        <v>43.265</v>
      </c>
      <c r="O10" s="629">
        <f t="shared" si="2"/>
        <v>19.355</v>
      </c>
      <c r="P10" s="629">
        <f t="shared" si="2"/>
        <v>62.62</v>
      </c>
      <c r="Q10" s="689">
        <f t="shared" si="2"/>
        <v>101.5</v>
      </c>
      <c r="R10" s="629">
        <f t="shared" ref="R10:AD10" si="3">AVERAGE(R8:R9)</f>
        <v>3</v>
      </c>
      <c r="S10" s="629">
        <f t="shared" si="3"/>
        <v>61.95</v>
      </c>
      <c r="T10" s="629">
        <f t="shared" si="3"/>
        <v>10.71</v>
      </c>
      <c r="U10" s="629">
        <f t="shared" si="3"/>
        <v>4.115</v>
      </c>
      <c r="V10" s="629">
        <f t="shared" si="3"/>
        <v>13.84</v>
      </c>
      <c r="W10" s="629">
        <f t="shared" si="3"/>
        <v>49.445</v>
      </c>
      <c r="X10" s="629">
        <f t="shared" si="3"/>
        <v>92.965</v>
      </c>
      <c r="Y10" s="629">
        <f t="shared" si="3"/>
        <v>1.98</v>
      </c>
      <c r="Z10" s="629">
        <f t="shared" si="3"/>
        <v>21.185</v>
      </c>
      <c r="AA10" s="629">
        <f t="shared" si="3"/>
        <v>23.4</v>
      </c>
      <c r="AB10" s="396" t="s">
        <v>181</v>
      </c>
      <c r="AC10" s="396" t="s">
        <v>182</v>
      </c>
      <c r="AD10" s="396" t="s">
        <v>283</v>
      </c>
      <c r="AE10" s="568" t="s">
        <v>295</v>
      </c>
      <c r="AF10" s="568" t="s">
        <v>193</v>
      </c>
      <c r="AG10" s="568" t="s">
        <v>285</v>
      </c>
      <c r="AH10" s="568" t="s">
        <v>286</v>
      </c>
      <c r="AI10" s="693" t="s">
        <v>287</v>
      </c>
      <c r="AJ10" s="693" t="s">
        <v>288</v>
      </c>
      <c r="AK10" s="693" t="s">
        <v>289</v>
      </c>
      <c r="AL10" s="693" t="s">
        <v>290</v>
      </c>
      <c r="AM10" s="693" t="s">
        <v>305</v>
      </c>
      <c r="AN10" s="693" t="s">
        <v>306</v>
      </c>
      <c r="AO10" s="693" t="s">
        <v>290</v>
      </c>
      <c r="AP10" s="621"/>
      <c r="AQ10" s="369"/>
      <c r="AR10" s="621"/>
      <c r="AS10" s="369"/>
      <c r="AT10" s="621"/>
      <c r="AU10" s="369"/>
      <c r="BO10" s="357"/>
      <c r="BP10" s="357"/>
      <c r="BQ10" s="357"/>
      <c r="BR10" s="357"/>
      <c r="BS10" s="357"/>
      <c r="BT10" s="357"/>
      <c r="BU10" s="357"/>
      <c r="BV10" s="357"/>
      <c r="BW10" s="357"/>
      <c r="BX10" s="357"/>
      <c r="BY10" s="357"/>
      <c r="BZ10" s="357"/>
      <c r="CA10" s="357"/>
      <c r="CB10" s="357"/>
      <c r="CC10" s="357"/>
      <c r="CD10" s="357"/>
      <c r="CE10" s="357"/>
      <c r="CF10" s="357"/>
      <c r="CG10" s="357"/>
      <c r="CH10" s="357"/>
      <c r="CI10" s="357"/>
      <c r="CJ10" s="357"/>
      <c r="CK10" s="357"/>
      <c r="CL10" s="357"/>
      <c r="CM10" s="357"/>
      <c r="CN10" s="357"/>
      <c r="CO10" s="357"/>
      <c r="CP10" s="357"/>
      <c r="CQ10" s="357"/>
      <c r="CR10" s="357"/>
      <c r="CS10" s="357"/>
      <c r="CT10" s="357"/>
      <c r="CU10" s="357"/>
      <c r="CV10" s="357"/>
      <c r="CW10" s="357"/>
      <c r="CX10" s="357"/>
      <c r="CY10" s="357"/>
      <c r="CZ10" s="357"/>
      <c r="DA10" s="357"/>
      <c r="DB10" s="357"/>
      <c r="DC10" s="357"/>
      <c r="DD10" s="357"/>
      <c r="DE10" s="357"/>
      <c r="DF10" s="357"/>
      <c r="DG10" s="357"/>
      <c r="DH10" s="357"/>
      <c r="DI10" s="357"/>
      <c r="DJ10" s="357"/>
      <c r="DK10" s="357"/>
      <c r="DL10" s="357"/>
      <c r="DM10" s="357"/>
      <c r="DN10" s="357"/>
      <c r="DO10" s="357"/>
      <c r="DP10" s="357"/>
      <c r="DQ10" s="357"/>
      <c r="DR10" s="357"/>
      <c r="DS10" s="357"/>
      <c r="DT10" s="357"/>
      <c r="DU10" s="357"/>
      <c r="DV10" s="357"/>
      <c r="DW10" s="357"/>
      <c r="DX10" s="357"/>
      <c r="DY10" s="357"/>
      <c r="DZ10" s="357"/>
      <c r="EA10" s="357"/>
      <c r="EB10" s="357"/>
      <c r="EC10" s="357"/>
      <c r="ED10" s="357"/>
      <c r="EE10" s="357"/>
      <c r="EF10" s="357"/>
      <c r="EG10" s="357"/>
      <c r="EH10" s="357"/>
      <c r="EI10" s="357"/>
      <c r="EJ10" s="357"/>
      <c r="EK10" s="357"/>
      <c r="EL10" s="357"/>
      <c r="EM10" s="357"/>
      <c r="EN10" s="357"/>
      <c r="EO10" s="357"/>
      <c r="EP10" s="357"/>
      <c r="EQ10" s="357"/>
      <c r="ER10" s="357"/>
      <c r="ES10" s="357"/>
      <c r="ET10" s="357"/>
      <c r="EU10" s="357"/>
      <c r="EV10" s="357"/>
      <c r="EW10" s="357"/>
      <c r="EX10" s="357"/>
      <c r="EY10" s="357"/>
      <c r="EZ10" s="357"/>
      <c r="FA10" s="357"/>
      <c r="FB10" s="357"/>
      <c r="FC10" s="357"/>
      <c r="FD10" s="357"/>
      <c r="FE10" s="357"/>
      <c r="FF10" s="357"/>
      <c r="FG10" s="357"/>
      <c r="FH10" s="357"/>
      <c r="FI10" s="357"/>
      <c r="FJ10" s="357"/>
      <c r="FK10" s="357"/>
      <c r="FL10" s="357"/>
      <c r="FM10" s="357"/>
      <c r="FN10" s="357"/>
      <c r="FO10" s="357"/>
      <c r="FP10" s="357"/>
      <c r="FQ10" s="357"/>
      <c r="FR10" s="357"/>
      <c r="FS10" s="357"/>
      <c r="FT10" s="357"/>
      <c r="FU10" s="357"/>
      <c r="FV10" s="357"/>
      <c r="FW10" s="357"/>
      <c r="FX10" s="357"/>
      <c r="FY10" s="357"/>
      <c r="FZ10" s="357"/>
      <c r="GA10" s="357"/>
      <c r="GB10" s="357"/>
      <c r="GC10" s="357"/>
      <c r="GD10" s="357"/>
      <c r="GE10" s="357"/>
      <c r="GF10" s="357"/>
      <c r="GG10" s="357"/>
      <c r="GH10" s="357"/>
      <c r="GI10" s="357"/>
      <c r="GJ10" s="357"/>
      <c r="GK10" s="357"/>
      <c r="GL10" s="357"/>
      <c r="GM10" s="357"/>
      <c r="GN10" s="357"/>
      <c r="GO10" s="357"/>
      <c r="GP10" s="357"/>
      <c r="GQ10" s="357"/>
      <c r="GR10" s="357"/>
      <c r="GS10" s="357"/>
      <c r="GT10" s="357"/>
      <c r="GU10" s="357"/>
      <c r="GV10" s="357"/>
      <c r="GW10" s="357"/>
      <c r="GX10" s="357"/>
      <c r="GY10" s="357"/>
      <c r="GZ10" s="357"/>
      <c r="HA10" s="357"/>
      <c r="HB10" s="357"/>
      <c r="HC10" s="357"/>
      <c r="HD10" s="357"/>
      <c r="HE10" s="357"/>
      <c r="HF10" s="357"/>
      <c r="HG10" s="357"/>
      <c r="HH10" s="357"/>
      <c r="HI10" s="357"/>
      <c r="HJ10" s="357"/>
      <c r="HK10" s="357"/>
      <c r="HL10" s="357"/>
      <c r="HM10" s="357"/>
      <c r="HN10" s="357"/>
      <c r="HO10" s="357"/>
      <c r="HP10" s="357"/>
      <c r="HQ10" s="357"/>
      <c r="HR10" s="357"/>
      <c r="HS10" s="357"/>
      <c r="HT10" s="357"/>
      <c r="HU10" s="357"/>
    </row>
    <row r="11" s="358" customFormat="1" ht="24" customHeight="1" spans="1:95">
      <c r="A11" s="400"/>
      <c r="B11" s="400"/>
      <c r="C11" s="402"/>
      <c r="D11" s="383" t="s">
        <v>230</v>
      </c>
      <c r="E11" s="403">
        <v>207.27</v>
      </c>
      <c r="F11" s="403">
        <v>9.59</v>
      </c>
      <c r="G11" s="383">
        <v>2</v>
      </c>
      <c r="H11" s="404" t="s">
        <v>299</v>
      </c>
      <c r="I11" s="499"/>
      <c r="J11" s="499"/>
      <c r="K11" s="499"/>
      <c r="L11" s="499"/>
      <c r="M11" s="670"/>
      <c r="N11" s="671"/>
      <c r="O11" s="502"/>
      <c r="P11" s="502"/>
      <c r="Q11" s="383"/>
      <c r="R11" s="501"/>
      <c r="S11" s="540"/>
      <c r="T11" s="540"/>
      <c r="U11" s="540"/>
      <c r="V11" s="540"/>
      <c r="W11" s="540"/>
      <c r="X11" s="540"/>
      <c r="Y11" s="540"/>
      <c r="Z11" s="540"/>
      <c r="AA11" s="540"/>
      <c r="AB11" s="380"/>
      <c r="AC11" s="380"/>
      <c r="AD11" s="380"/>
      <c r="AE11" s="382"/>
      <c r="AF11" s="382"/>
      <c r="AG11" s="382"/>
      <c r="AH11" s="382"/>
      <c r="AI11" s="692"/>
      <c r="AJ11" s="692"/>
      <c r="AK11" s="692"/>
      <c r="AL11" s="692"/>
      <c r="AM11" s="692"/>
      <c r="AN11" s="692"/>
      <c r="AO11" s="692"/>
      <c r="AP11" s="621"/>
      <c r="AQ11" s="369"/>
      <c r="AR11" s="621"/>
      <c r="AS11" s="369"/>
      <c r="AT11" s="621"/>
      <c r="AU11" s="369"/>
      <c r="AV11" s="694"/>
      <c r="AW11" s="694"/>
      <c r="AX11" s="694"/>
      <c r="AY11" s="694"/>
      <c r="AZ11" s="694"/>
      <c r="BA11" s="694"/>
      <c r="BB11" s="694"/>
      <c r="BC11" s="694"/>
      <c r="BD11" s="694"/>
      <c r="BE11" s="694"/>
      <c r="BF11" s="694"/>
      <c r="BG11" s="694"/>
      <c r="BH11" s="694"/>
      <c r="BI11" s="694"/>
      <c r="BJ11" s="694"/>
      <c r="BK11" s="694"/>
      <c r="BL11" s="694"/>
      <c r="BM11" s="694"/>
      <c r="BN11" s="694"/>
      <c r="BO11" s="369"/>
      <c r="BP11" s="369"/>
      <c r="BQ11" s="369"/>
      <c r="BR11" s="369"/>
      <c r="BS11" s="369"/>
      <c r="BT11" s="369"/>
      <c r="BU11" s="369"/>
      <c r="BV11" s="369"/>
      <c r="BW11" s="369"/>
      <c r="BX11" s="369"/>
      <c r="BY11" s="369"/>
      <c r="BZ11" s="369"/>
      <c r="CA11" s="369"/>
      <c r="CB11" s="369"/>
      <c r="CC11" s="369"/>
      <c r="CD11" s="369"/>
      <c r="CE11" s="369"/>
      <c r="CF11" s="369"/>
      <c r="CG11" s="369"/>
      <c r="CH11" s="369"/>
      <c r="CI11" s="369"/>
      <c r="CJ11" s="369"/>
      <c r="CK11" s="369"/>
      <c r="CL11" s="369"/>
      <c r="CM11" s="369"/>
      <c r="CN11" s="369"/>
      <c r="CO11" s="369"/>
      <c r="CP11" s="369"/>
      <c r="CQ11" s="369"/>
    </row>
    <row r="12" s="606" customFormat="1" ht="24" customHeight="1" spans="1:229">
      <c r="A12" s="386">
        <v>8</v>
      </c>
      <c r="B12" s="386" t="s">
        <v>307</v>
      </c>
      <c r="C12" s="388" t="s">
        <v>45</v>
      </c>
      <c r="D12" s="625" t="s">
        <v>281</v>
      </c>
      <c r="E12" s="626">
        <v>198.26</v>
      </c>
      <c r="F12" s="626">
        <v>6.79</v>
      </c>
      <c r="G12" s="625">
        <v>2</v>
      </c>
      <c r="H12" s="631" t="s">
        <v>224</v>
      </c>
      <c r="I12" s="625">
        <v>11</v>
      </c>
      <c r="J12" s="374" t="s">
        <v>303</v>
      </c>
      <c r="K12" s="625">
        <v>9</v>
      </c>
      <c r="L12" s="374" t="s">
        <v>303</v>
      </c>
      <c r="M12" s="625">
        <v>0</v>
      </c>
      <c r="N12" s="626">
        <v>41.15</v>
      </c>
      <c r="O12" s="626">
        <v>20.62</v>
      </c>
      <c r="P12" s="626">
        <f>SUM(N12:O12)</f>
        <v>61.77</v>
      </c>
      <c r="Q12" s="687">
        <v>102</v>
      </c>
      <c r="R12" s="688">
        <f>Q12-99</f>
        <v>3</v>
      </c>
      <c r="S12" s="626">
        <v>79.73</v>
      </c>
      <c r="T12" s="626">
        <v>14.88</v>
      </c>
      <c r="U12" s="626">
        <v>2.63</v>
      </c>
      <c r="V12" s="626">
        <v>15.67</v>
      </c>
      <c r="W12" s="626">
        <v>44.63</v>
      </c>
      <c r="X12" s="626">
        <v>80.43</v>
      </c>
      <c r="Y12" s="626">
        <v>1.84</v>
      </c>
      <c r="Z12" s="626">
        <v>19.49</v>
      </c>
      <c r="AA12" s="626">
        <v>24.08</v>
      </c>
      <c r="AB12" s="374" t="s">
        <v>181</v>
      </c>
      <c r="AC12" s="374" t="s">
        <v>201</v>
      </c>
      <c r="AD12" s="374" t="s">
        <v>183</v>
      </c>
      <c r="AE12" s="376" t="s">
        <v>295</v>
      </c>
      <c r="AF12" s="374" t="s">
        <v>193</v>
      </c>
      <c r="AG12" s="374" t="s">
        <v>285</v>
      </c>
      <c r="AH12" s="374" t="s">
        <v>286</v>
      </c>
      <c r="AI12" s="374" t="s">
        <v>287</v>
      </c>
      <c r="AJ12" s="374" t="s">
        <v>288</v>
      </c>
      <c r="AK12" s="374" t="s">
        <v>289</v>
      </c>
      <c r="AL12" s="374" t="s">
        <v>290</v>
      </c>
      <c r="AM12" s="374" t="s">
        <v>304</v>
      </c>
      <c r="AN12" s="374" t="s">
        <v>308</v>
      </c>
      <c r="AO12" s="374" t="s">
        <v>290</v>
      </c>
      <c r="AP12" s="621"/>
      <c r="AQ12" s="369"/>
      <c r="AR12" s="621"/>
      <c r="AS12" s="369"/>
      <c r="AT12" s="621"/>
      <c r="AU12" s="369"/>
      <c r="BO12" s="357"/>
      <c r="BP12" s="357"/>
      <c r="BQ12" s="357"/>
      <c r="BR12" s="357"/>
      <c r="BS12" s="357"/>
      <c r="BT12" s="357"/>
      <c r="BU12" s="357"/>
      <c r="BV12" s="357"/>
      <c r="BW12" s="357"/>
      <c r="BX12" s="357"/>
      <c r="BY12" s="357"/>
      <c r="BZ12" s="357"/>
      <c r="CA12" s="357"/>
      <c r="CB12" s="357"/>
      <c r="CC12" s="357"/>
      <c r="CD12" s="357"/>
      <c r="CE12" s="357"/>
      <c r="CF12" s="357"/>
      <c r="CG12" s="357"/>
      <c r="CH12" s="357"/>
      <c r="CI12" s="357"/>
      <c r="CJ12" s="357"/>
      <c r="CK12" s="357"/>
      <c r="CL12" s="357"/>
      <c r="CM12" s="357"/>
      <c r="CN12" s="357"/>
      <c r="CO12" s="357"/>
      <c r="CP12" s="357"/>
      <c r="CQ12" s="357"/>
      <c r="CR12" s="357"/>
      <c r="CS12" s="357"/>
      <c r="CT12" s="357"/>
      <c r="CU12" s="357"/>
      <c r="CV12" s="357"/>
      <c r="CW12" s="357"/>
      <c r="CX12" s="357"/>
      <c r="CY12" s="357"/>
      <c r="CZ12" s="357"/>
      <c r="DA12" s="357"/>
      <c r="DB12" s="357"/>
      <c r="DC12" s="357"/>
      <c r="DD12" s="357"/>
      <c r="DE12" s="357"/>
      <c r="DF12" s="357"/>
      <c r="DG12" s="357"/>
      <c r="DH12" s="357"/>
      <c r="DI12" s="357"/>
      <c r="DJ12" s="357"/>
      <c r="DK12" s="357"/>
      <c r="DL12" s="357"/>
      <c r="DM12" s="357"/>
      <c r="DN12" s="357"/>
      <c r="DO12" s="357"/>
      <c r="DP12" s="357"/>
      <c r="DQ12" s="357"/>
      <c r="DR12" s="357"/>
      <c r="DS12" s="357"/>
      <c r="DT12" s="357"/>
      <c r="DU12" s="357"/>
      <c r="DV12" s="357"/>
      <c r="DW12" s="357"/>
      <c r="DX12" s="357"/>
      <c r="DY12" s="357"/>
      <c r="DZ12" s="357"/>
      <c r="EA12" s="357"/>
      <c r="EB12" s="357"/>
      <c r="EC12" s="357"/>
      <c r="ED12" s="357"/>
      <c r="EE12" s="357"/>
      <c r="EF12" s="357"/>
      <c r="EG12" s="357"/>
      <c r="EH12" s="357"/>
      <c r="EI12" s="357"/>
      <c r="EJ12" s="357"/>
      <c r="EK12" s="357"/>
      <c r="EL12" s="357"/>
      <c r="EM12" s="357"/>
      <c r="EN12" s="357"/>
      <c r="EO12" s="357"/>
      <c r="EP12" s="357"/>
      <c r="EQ12" s="357"/>
      <c r="ER12" s="357"/>
      <c r="ES12" s="357"/>
      <c r="ET12" s="357"/>
      <c r="EU12" s="357"/>
      <c r="EV12" s="357"/>
      <c r="EW12" s="357"/>
      <c r="EX12" s="357"/>
      <c r="EY12" s="357"/>
      <c r="EZ12" s="357"/>
      <c r="FA12" s="357"/>
      <c r="FB12" s="357"/>
      <c r="FC12" s="357"/>
      <c r="FD12" s="357"/>
      <c r="FE12" s="357"/>
      <c r="FF12" s="357"/>
      <c r="FG12" s="357"/>
      <c r="FH12" s="357"/>
      <c r="FI12" s="357"/>
      <c r="FJ12" s="357"/>
      <c r="FK12" s="357"/>
      <c r="FL12" s="357"/>
      <c r="FM12" s="357"/>
      <c r="FN12" s="357"/>
      <c r="FO12" s="357"/>
      <c r="FP12" s="357"/>
      <c r="FQ12" s="357"/>
      <c r="FR12" s="357"/>
      <c r="FS12" s="357"/>
      <c r="FT12" s="357"/>
      <c r="FU12" s="357"/>
      <c r="FV12" s="357"/>
      <c r="FW12" s="357"/>
      <c r="FX12" s="357"/>
      <c r="FY12" s="357"/>
      <c r="FZ12" s="357"/>
      <c r="GA12" s="357"/>
      <c r="GB12" s="357"/>
      <c r="GC12" s="357"/>
      <c r="GD12" s="357"/>
      <c r="GE12" s="357"/>
      <c r="GF12" s="357"/>
      <c r="GG12" s="357"/>
      <c r="GH12" s="357"/>
      <c r="GI12" s="357"/>
      <c r="GJ12" s="357"/>
      <c r="GK12" s="357"/>
      <c r="GL12" s="357"/>
      <c r="GM12" s="357"/>
      <c r="GN12" s="357"/>
      <c r="GO12" s="357"/>
      <c r="GP12" s="357"/>
      <c r="GQ12" s="357"/>
      <c r="GR12" s="357"/>
      <c r="GS12" s="357"/>
      <c r="GT12" s="357"/>
      <c r="GU12" s="357"/>
      <c r="GV12" s="357"/>
      <c r="GW12" s="357"/>
      <c r="GX12" s="357"/>
      <c r="GY12" s="357"/>
      <c r="GZ12" s="357"/>
      <c r="HA12" s="357"/>
      <c r="HB12" s="357"/>
      <c r="HC12" s="357"/>
      <c r="HD12" s="357"/>
      <c r="HE12" s="357"/>
      <c r="HF12" s="357"/>
      <c r="HG12" s="357"/>
      <c r="HH12" s="357"/>
      <c r="HI12" s="357"/>
      <c r="HJ12" s="357"/>
      <c r="HK12" s="357"/>
      <c r="HL12" s="357"/>
      <c r="HM12" s="357"/>
      <c r="HN12" s="357"/>
      <c r="HO12" s="357"/>
      <c r="HP12" s="357"/>
      <c r="HQ12" s="357"/>
      <c r="HR12" s="357"/>
      <c r="HS12" s="357"/>
      <c r="HT12" s="357"/>
      <c r="HU12" s="357"/>
    </row>
    <row r="13" s="357" customFormat="1" ht="24" customHeight="1" spans="1:95">
      <c r="A13" s="386"/>
      <c r="B13" s="386"/>
      <c r="C13" s="388"/>
      <c r="D13" s="606" t="s">
        <v>293</v>
      </c>
      <c r="E13" s="393">
        <v>204.61</v>
      </c>
      <c r="F13" s="393">
        <v>7.76</v>
      </c>
      <c r="G13" s="394">
        <v>7</v>
      </c>
      <c r="H13" s="628" t="s">
        <v>231</v>
      </c>
      <c r="I13" s="394">
        <v>19</v>
      </c>
      <c r="J13" s="406" t="s">
        <v>303</v>
      </c>
      <c r="K13" s="394">
        <v>4</v>
      </c>
      <c r="L13" s="406" t="s">
        <v>303</v>
      </c>
      <c r="M13" s="394">
        <v>0</v>
      </c>
      <c r="N13" s="669">
        <v>43.63</v>
      </c>
      <c r="O13" s="669">
        <v>19.55</v>
      </c>
      <c r="P13" s="669">
        <f>SUM(N13:O13)</f>
        <v>63.18</v>
      </c>
      <c r="Q13" s="538">
        <v>103</v>
      </c>
      <c r="R13" s="669">
        <f>Q13-98</f>
        <v>5</v>
      </c>
      <c r="S13" s="393">
        <v>71.8</v>
      </c>
      <c r="T13" s="393">
        <v>12.3</v>
      </c>
      <c r="U13" s="393">
        <v>3.7</v>
      </c>
      <c r="V13" s="393">
        <v>15.4</v>
      </c>
      <c r="W13" s="393">
        <v>47.6</v>
      </c>
      <c r="X13" s="393">
        <v>85.1</v>
      </c>
      <c r="Y13" s="393">
        <v>1.8</v>
      </c>
      <c r="Z13" s="393">
        <v>20.3</v>
      </c>
      <c r="AA13" s="393">
        <v>24.2</v>
      </c>
      <c r="AB13" s="406" t="s">
        <v>289</v>
      </c>
      <c r="AC13" s="406" t="s">
        <v>201</v>
      </c>
      <c r="AD13" s="406" t="s">
        <v>183</v>
      </c>
      <c r="AE13" s="237" t="s">
        <v>295</v>
      </c>
      <c r="AF13" s="237" t="s">
        <v>193</v>
      </c>
      <c r="AG13" s="237" t="s">
        <v>285</v>
      </c>
      <c r="AH13" s="237" t="s">
        <v>286</v>
      </c>
      <c r="AI13" s="406" t="s">
        <v>287</v>
      </c>
      <c r="AJ13" s="406" t="s">
        <v>288</v>
      </c>
      <c r="AK13" s="406" t="s">
        <v>296</v>
      </c>
      <c r="AL13" s="406" t="s">
        <v>290</v>
      </c>
      <c r="AM13" s="406" t="s">
        <v>309</v>
      </c>
      <c r="AN13" s="406" t="s">
        <v>308</v>
      </c>
      <c r="AO13" s="406" t="s">
        <v>290</v>
      </c>
      <c r="AP13" s="621"/>
      <c r="AQ13" s="369"/>
      <c r="AR13" s="621"/>
      <c r="AS13" s="369"/>
      <c r="AT13" s="621"/>
      <c r="AU13" s="369"/>
      <c r="AV13" s="606"/>
      <c r="AW13" s="606"/>
      <c r="AX13" s="606"/>
      <c r="AY13" s="606"/>
      <c r="AZ13" s="606"/>
      <c r="BA13" s="606"/>
      <c r="BB13" s="606"/>
      <c r="BC13" s="606"/>
      <c r="BD13" s="606"/>
      <c r="BE13" s="606"/>
      <c r="BF13" s="606"/>
      <c r="BG13" s="606"/>
      <c r="BH13" s="606"/>
      <c r="BI13" s="606"/>
      <c r="BJ13" s="606"/>
      <c r="BK13" s="606"/>
      <c r="BL13" s="606"/>
      <c r="BM13" s="606"/>
      <c r="BN13" s="606"/>
      <c r="BO13" s="606"/>
      <c r="BP13" s="606"/>
      <c r="BQ13" s="606"/>
      <c r="BR13" s="606"/>
      <c r="BS13" s="606"/>
      <c r="BT13" s="606"/>
      <c r="BU13" s="606"/>
      <c r="BV13" s="606"/>
      <c r="BW13" s="606"/>
      <c r="BX13" s="606"/>
      <c r="BY13" s="606"/>
      <c r="BZ13" s="606"/>
      <c r="CA13" s="606"/>
      <c r="CB13" s="606"/>
      <c r="CC13" s="606"/>
      <c r="CD13" s="606"/>
      <c r="CE13" s="606"/>
      <c r="CF13" s="606"/>
      <c r="CG13" s="606"/>
      <c r="CH13" s="606"/>
      <c r="CI13" s="606"/>
      <c r="CJ13" s="606"/>
      <c r="CK13" s="606"/>
      <c r="CL13" s="606"/>
      <c r="CM13" s="606"/>
      <c r="CN13" s="606"/>
      <c r="CO13" s="606"/>
      <c r="CP13" s="606"/>
      <c r="CQ13" s="606"/>
    </row>
    <row r="14" s="606" customFormat="1" ht="24" customHeight="1" spans="1:229">
      <c r="A14" s="386"/>
      <c r="B14" s="386"/>
      <c r="C14" s="388"/>
      <c r="D14" s="396" t="s">
        <v>298</v>
      </c>
      <c r="E14" s="629">
        <f>AVERAGE(E12:E13)</f>
        <v>201.435</v>
      </c>
      <c r="F14" s="397">
        <f>(E14-187.77)/187.77*100</f>
        <v>7.27752037066624</v>
      </c>
      <c r="G14" s="398"/>
      <c r="H14" s="630"/>
      <c r="I14" s="398"/>
      <c r="J14" s="396" t="s">
        <v>303</v>
      </c>
      <c r="K14" s="398"/>
      <c r="L14" s="396" t="s">
        <v>303</v>
      </c>
      <c r="M14" s="398"/>
      <c r="N14" s="629">
        <f t="shared" ref="N14:Q14" si="4">AVERAGE(N12:N13)</f>
        <v>42.39</v>
      </c>
      <c r="O14" s="629">
        <f t="shared" si="4"/>
        <v>20.085</v>
      </c>
      <c r="P14" s="629">
        <f t="shared" si="4"/>
        <v>62.475</v>
      </c>
      <c r="Q14" s="689">
        <f t="shared" si="4"/>
        <v>102.5</v>
      </c>
      <c r="R14" s="629">
        <f t="shared" ref="R14:AD14" si="5">AVERAGE(R12:R13)</f>
        <v>4</v>
      </c>
      <c r="S14" s="629">
        <f t="shared" si="5"/>
        <v>75.765</v>
      </c>
      <c r="T14" s="629">
        <f t="shared" si="5"/>
        <v>13.59</v>
      </c>
      <c r="U14" s="629">
        <f t="shared" si="5"/>
        <v>3.165</v>
      </c>
      <c r="V14" s="629">
        <f t="shared" si="5"/>
        <v>15.535</v>
      </c>
      <c r="W14" s="629">
        <f t="shared" si="5"/>
        <v>46.115</v>
      </c>
      <c r="X14" s="629">
        <f t="shared" si="5"/>
        <v>82.765</v>
      </c>
      <c r="Y14" s="629">
        <f t="shared" si="5"/>
        <v>1.82</v>
      </c>
      <c r="Z14" s="629">
        <f t="shared" si="5"/>
        <v>19.895</v>
      </c>
      <c r="AA14" s="629">
        <f t="shared" si="5"/>
        <v>24.14</v>
      </c>
      <c r="AB14" s="396" t="s">
        <v>289</v>
      </c>
      <c r="AC14" s="396" t="s">
        <v>201</v>
      </c>
      <c r="AD14" s="396" t="s">
        <v>183</v>
      </c>
      <c r="AE14" s="568" t="s">
        <v>295</v>
      </c>
      <c r="AF14" s="691" t="s">
        <v>193</v>
      </c>
      <c r="AG14" s="691" t="s">
        <v>285</v>
      </c>
      <c r="AH14" s="691" t="s">
        <v>286</v>
      </c>
      <c r="AI14" s="396" t="s">
        <v>287</v>
      </c>
      <c r="AJ14" s="396" t="s">
        <v>288</v>
      </c>
      <c r="AK14" s="396" t="s">
        <v>296</v>
      </c>
      <c r="AL14" s="396" t="s">
        <v>290</v>
      </c>
      <c r="AM14" s="396" t="s">
        <v>309</v>
      </c>
      <c r="AN14" s="396" t="s">
        <v>308</v>
      </c>
      <c r="AO14" s="406" t="s">
        <v>290</v>
      </c>
      <c r="AP14" s="621"/>
      <c r="AQ14" s="369"/>
      <c r="AR14" s="621"/>
      <c r="AS14" s="369"/>
      <c r="AT14" s="621"/>
      <c r="AU14" s="369"/>
      <c r="BO14" s="357"/>
      <c r="BP14" s="357"/>
      <c r="BQ14" s="357"/>
      <c r="BR14" s="357"/>
      <c r="BS14" s="357"/>
      <c r="BT14" s="357"/>
      <c r="BU14" s="357"/>
      <c r="BV14" s="357"/>
      <c r="BW14" s="357"/>
      <c r="BX14" s="357"/>
      <c r="BY14" s="357"/>
      <c r="BZ14" s="357"/>
      <c r="CA14" s="357"/>
      <c r="CB14" s="357"/>
      <c r="CC14" s="357"/>
      <c r="CD14" s="357"/>
      <c r="CE14" s="357"/>
      <c r="CF14" s="357"/>
      <c r="CG14" s="357"/>
      <c r="CH14" s="357"/>
      <c r="CI14" s="357"/>
      <c r="CJ14" s="357"/>
      <c r="CK14" s="357"/>
      <c r="CL14" s="357"/>
      <c r="CM14" s="357"/>
      <c r="CN14" s="357"/>
      <c r="CO14" s="357"/>
      <c r="CP14" s="357"/>
      <c r="CQ14" s="357"/>
      <c r="CR14" s="357"/>
      <c r="CS14" s="357"/>
      <c r="CT14" s="357"/>
      <c r="CU14" s="357"/>
      <c r="CV14" s="357"/>
      <c r="CW14" s="357"/>
      <c r="CX14" s="357"/>
      <c r="CY14" s="357"/>
      <c r="CZ14" s="357"/>
      <c r="DA14" s="357"/>
      <c r="DB14" s="357"/>
      <c r="DC14" s="357"/>
      <c r="DD14" s="357"/>
      <c r="DE14" s="357"/>
      <c r="DF14" s="357"/>
      <c r="DG14" s="357"/>
      <c r="DH14" s="357"/>
      <c r="DI14" s="357"/>
      <c r="DJ14" s="357"/>
      <c r="DK14" s="357"/>
      <c r="DL14" s="357"/>
      <c r="DM14" s="357"/>
      <c r="DN14" s="357"/>
      <c r="DO14" s="357"/>
      <c r="DP14" s="357"/>
      <c r="DQ14" s="357"/>
      <c r="DR14" s="357"/>
      <c r="DS14" s="357"/>
      <c r="DT14" s="357"/>
      <c r="DU14" s="357"/>
      <c r="DV14" s="357"/>
      <c r="DW14" s="357"/>
      <c r="DX14" s="357"/>
      <c r="DY14" s="357"/>
      <c r="DZ14" s="357"/>
      <c r="EA14" s="357"/>
      <c r="EB14" s="357"/>
      <c r="EC14" s="357"/>
      <c r="ED14" s="357"/>
      <c r="EE14" s="357"/>
      <c r="EF14" s="357"/>
      <c r="EG14" s="357"/>
      <c r="EH14" s="357"/>
      <c r="EI14" s="357"/>
      <c r="EJ14" s="357"/>
      <c r="EK14" s="357"/>
      <c r="EL14" s="357"/>
      <c r="EM14" s="357"/>
      <c r="EN14" s="357"/>
      <c r="EO14" s="357"/>
      <c r="EP14" s="357"/>
      <c r="EQ14" s="357"/>
      <c r="ER14" s="357"/>
      <c r="ES14" s="357"/>
      <c r="ET14" s="357"/>
      <c r="EU14" s="357"/>
      <c r="EV14" s="357"/>
      <c r="EW14" s="357"/>
      <c r="EX14" s="357"/>
      <c r="EY14" s="357"/>
      <c r="EZ14" s="357"/>
      <c r="FA14" s="357"/>
      <c r="FB14" s="357"/>
      <c r="FC14" s="357"/>
      <c r="FD14" s="357"/>
      <c r="FE14" s="357"/>
      <c r="FF14" s="357"/>
      <c r="FG14" s="357"/>
      <c r="FH14" s="357"/>
      <c r="FI14" s="357"/>
      <c r="FJ14" s="357"/>
      <c r="FK14" s="357"/>
      <c r="FL14" s="357"/>
      <c r="FM14" s="357"/>
      <c r="FN14" s="357"/>
      <c r="FO14" s="357"/>
      <c r="FP14" s="357"/>
      <c r="FQ14" s="357"/>
      <c r="FR14" s="357"/>
      <c r="FS14" s="357"/>
      <c r="FT14" s="357"/>
      <c r="FU14" s="357"/>
      <c r="FV14" s="357"/>
      <c r="FW14" s="357"/>
      <c r="FX14" s="357"/>
      <c r="FY14" s="357"/>
      <c r="FZ14" s="357"/>
      <c r="GA14" s="357"/>
      <c r="GB14" s="357"/>
      <c r="GC14" s="357"/>
      <c r="GD14" s="357"/>
      <c r="GE14" s="357"/>
      <c r="GF14" s="357"/>
      <c r="GG14" s="357"/>
      <c r="GH14" s="357"/>
      <c r="GI14" s="357"/>
      <c r="GJ14" s="357"/>
      <c r="GK14" s="357"/>
      <c r="GL14" s="357"/>
      <c r="GM14" s="357"/>
      <c r="GN14" s="357"/>
      <c r="GO14" s="357"/>
      <c r="GP14" s="357"/>
      <c r="GQ14" s="357"/>
      <c r="GR14" s="357"/>
      <c r="GS14" s="357"/>
      <c r="GT14" s="357"/>
      <c r="GU14" s="357"/>
      <c r="GV14" s="357"/>
      <c r="GW14" s="357"/>
      <c r="GX14" s="357"/>
      <c r="GY14" s="357"/>
      <c r="GZ14" s="357"/>
      <c r="HA14" s="357"/>
      <c r="HB14" s="357"/>
      <c r="HC14" s="357"/>
      <c r="HD14" s="357"/>
      <c r="HE14" s="357"/>
      <c r="HF14" s="357"/>
      <c r="HG14" s="357"/>
      <c r="HH14" s="357"/>
      <c r="HI14" s="357"/>
      <c r="HJ14" s="357"/>
      <c r="HK14" s="357"/>
      <c r="HL14" s="357"/>
      <c r="HM14" s="357"/>
      <c r="HN14" s="357"/>
      <c r="HO14" s="357"/>
      <c r="HP14" s="357"/>
      <c r="HQ14" s="357"/>
      <c r="HR14" s="357"/>
      <c r="HS14" s="357"/>
      <c r="HT14" s="357"/>
      <c r="HU14" s="357"/>
    </row>
    <row r="15" s="358" customFormat="1" ht="24" customHeight="1" spans="1:95">
      <c r="A15" s="400"/>
      <c r="B15" s="400"/>
      <c r="C15" s="402"/>
      <c r="D15" s="383" t="s">
        <v>230</v>
      </c>
      <c r="E15" s="403">
        <v>204.5</v>
      </c>
      <c r="F15" s="403">
        <v>8.13</v>
      </c>
      <c r="G15" s="383">
        <v>4</v>
      </c>
      <c r="H15" s="404" t="s">
        <v>299</v>
      </c>
      <c r="I15" s="499"/>
      <c r="J15" s="499"/>
      <c r="K15" s="499"/>
      <c r="L15" s="499"/>
      <c r="M15" s="670"/>
      <c r="N15" s="671"/>
      <c r="O15" s="502"/>
      <c r="P15" s="502"/>
      <c r="Q15" s="383"/>
      <c r="R15" s="501"/>
      <c r="S15" s="540"/>
      <c r="T15" s="540"/>
      <c r="U15" s="540"/>
      <c r="V15" s="540"/>
      <c r="W15" s="540"/>
      <c r="X15" s="540"/>
      <c r="Y15" s="540"/>
      <c r="Z15" s="540"/>
      <c r="AA15" s="540"/>
      <c r="AB15" s="380"/>
      <c r="AC15" s="380"/>
      <c r="AD15" s="380"/>
      <c r="AE15" s="382"/>
      <c r="AF15" s="382"/>
      <c r="AG15" s="382"/>
      <c r="AH15" s="382"/>
      <c r="AI15" s="692"/>
      <c r="AJ15" s="692"/>
      <c r="AK15" s="692"/>
      <c r="AL15" s="692"/>
      <c r="AM15" s="692"/>
      <c r="AN15" s="692"/>
      <c r="AO15" s="692"/>
      <c r="AP15" s="621"/>
      <c r="AQ15" s="369"/>
      <c r="AR15" s="621"/>
      <c r="AS15" s="369"/>
      <c r="AT15" s="621"/>
      <c r="AU15" s="369"/>
      <c r="AV15" s="694"/>
      <c r="AW15" s="694"/>
      <c r="AX15" s="694"/>
      <c r="AY15" s="694"/>
      <c r="AZ15" s="694"/>
      <c r="BA15" s="694"/>
      <c r="BB15" s="694"/>
      <c r="BC15" s="694"/>
      <c r="BD15" s="694"/>
      <c r="BE15" s="694"/>
      <c r="BF15" s="694"/>
      <c r="BG15" s="694"/>
      <c r="BH15" s="694"/>
      <c r="BI15" s="694"/>
      <c r="BJ15" s="694"/>
      <c r="BK15" s="694"/>
      <c r="BL15" s="694"/>
      <c r="BM15" s="694"/>
      <c r="BN15" s="694"/>
      <c r="BO15" s="369"/>
      <c r="BP15" s="369"/>
      <c r="BQ15" s="369"/>
      <c r="BR15" s="369"/>
      <c r="BS15" s="369"/>
      <c r="BT15" s="369"/>
      <c r="BU15" s="369"/>
      <c r="BV15" s="369"/>
      <c r="BW15" s="369"/>
      <c r="BX15" s="369"/>
      <c r="BY15" s="369"/>
      <c r="BZ15" s="369"/>
      <c r="CA15" s="369"/>
      <c r="CB15" s="369"/>
      <c r="CC15" s="369"/>
      <c r="CD15" s="369"/>
      <c r="CE15" s="369"/>
      <c r="CF15" s="369"/>
      <c r="CG15" s="369"/>
      <c r="CH15" s="369"/>
      <c r="CI15" s="369"/>
      <c r="CJ15" s="369"/>
      <c r="CK15" s="369"/>
      <c r="CL15" s="369"/>
      <c r="CM15" s="369"/>
      <c r="CN15" s="369"/>
      <c r="CO15" s="369"/>
      <c r="CP15" s="369"/>
      <c r="CQ15" s="369"/>
    </row>
    <row r="16" s="606" customFormat="1" ht="24" customHeight="1" spans="1:229">
      <c r="A16" s="386">
        <v>9</v>
      </c>
      <c r="B16" s="386" t="s">
        <v>310</v>
      </c>
      <c r="C16" s="388" t="s">
        <v>49</v>
      </c>
      <c r="D16" s="625" t="s">
        <v>281</v>
      </c>
      <c r="E16" s="626">
        <v>206.45</v>
      </c>
      <c r="F16" s="626">
        <v>11.2</v>
      </c>
      <c r="G16" s="625">
        <v>1</v>
      </c>
      <c r="H16" s="631" t="s">
        <v>299</v>
      </c>
      <c r="I16" s="625">
        <v>5</v>
      </c>
      <c r="J16" s="374" t="s">
        <v>303</v>
      </c>
      <c r="K16" s="625">
        <v>2</v>
      </c>
      <c r="L16" s="374" t="s">
        <v>303</v>
      </c>
      <c r="M16" s="625">
        <v>1</v>
      </c>
      <c r="N16" s="626">
        <v>40.96</v>
      </c>
      <c r="O16" s="626">
        <v>19.54</v>
      </c>
      <c r="P16" s="626">
        <f>SUM(N16:O16)</f>
        <v>60.5</v>
      </c>
      <c r="Q16" s="687">
        <v>100</v>
      </c>
      <c r="R16" s="688">
        <f>Q16-99</f>
        <v>1</v>
      </c>
      <c r="S16" s="626">
        <v>57.89</v>
      </c>
      <c r="T16" s="626">
        <v>10.86</v>
      </c>
      <c r="U16" s="626">
        <v>2.74</v>
      </c>
      <c r="V16" s="626">
        <v>12.28</v>
      </c>
      <c r="W16" s="626">
        <v>43.75</v>
      </c>
      <c r="X16" s="626">
        <v>83.48</v>
      </c>
      <c r="Y16" s="626">
        <v>1.97</v>
      </c>
      <c r="Z16" s="626">
        <v>21.1</v>
      </c>
      <c r="AA16" s="626">
        <v>25.64</v>
      </c>
      <c r="AB16" s="374" t="s">
        <v>181</v>
      </c>
      <c r="AC16" s="374" t="s">
        <v>201</v>
      </c>
      <c r="AD16" s="374" t="s">
        <v>183</v>
      </c>
      <c r="AE16" s="376" t="s">
        <v>295</v>
      </c>
      <c r="AF16" s="376" t="s">
        <v>193</v>
      </c>
      <c r="AG16" s="376" t="s">
        <v>285</v>
      </c>
      <c r="AH16" s="376" t="s">
        <v>286</v>
      </c>
      <c r="AI16" s="374" t="s">
        <v>287</v>
      </c>
      <c r="AJ16" s="374" t="s">
        <v>288</v>
      </c>
      <c r="AK16" s="374" t="s">
        <v>296</v>
      </c>
      <c r="AL16" s="374" t="s">
        <v>290</v>
      </c>
      <c r="AM16" s="374" t="s">
        <v>304</v>
      </c>
      <c r="AN16" s="374" t="s">
        <v>288</v>
      </c>
      <c r="AO16" s="374" t="s">
        <v>290</v>
      </c>
      <c r="AP16" s="621"/>
      <c r="AQ16" s="369"/>
      <c r="AR16" s="621"/>
      <c r="AS16" s="369"/>
      <c r="AT16" s="621"/>
      <c r="AU16" s="369"/>
      <c r="BO16" s="357"/>
      <c r="BP16" s="357"/>
      <c r="BQ16" s="357"/>
      <c r="BR16" s="357"/>
      <c r="BS16" s="357"/>
      <c r="BT16" s="357"/>
      <c r="BU16" s="357"/>
      <c r="BV16" s="357"/>
      <c r="BW16" s="357"/>
      <c r="BX16" s="357"/>
      <c r="BY16" s="357"/>
      <c r="BZ16" s="357"/>
      <c r="CA16" s="357"/>
      <c r="CB16" s="357"/>
      <c r="CC16" s="357"/>
      <c r="CD16" s="357"/>
      <c r="CE16" s="357"/>
      <c r="CF16" s="357"/>
      <c r="CG16" s="357"/>
      <c r="CH16" s="357"/>
      <c r="CI16" s="357"/>
      <c r="CJ16" s="357"/>
      <c r="CK16" s="357"/>
      <c r="CL16" s="357"/>
      <c r="CM16" s="357"/>
      <c r="CN16" s="357"/>
      <c r="CO16" s="357"/>
      <c r="CP16" s="357"/>
      <c r="CQ16" s="357"/>
      <c r="CR16" s="357"/>
      <c r="CS16" s="357"/>
      <c r="CT16" s="357"/>
      <c r="CU16" s="357"/>
      <c r="CV16" s="357"/>
      <c r="CW16" s="357"/>
      <c r="CX16" s="357"/>
      <c r="CY16" s="357"/>
      <c r="CZ16" s="357"/>
      <c r="DA16" s="357"/>
      <c r="DB16" s="357"/>
      <c r="DC16" s="357"/>
      <c r="DD16" s="357"/>
      <c r="DE16" s="357"/>
      <c r="DF16" s="357"/>
      <c r="DG16" s="357"/>
      <c r="DH16" s="357"/>
      <c r="DI16" s="357"/>
      <c r="DJ16" s="357"/>
      <c r="DK16" s="357"/>
      <c r="DL16" s="357"/>
      <c r="DM16" s="357"/>
      <c r="DN16" s="357"/>
      <c r="DO16" s="357"/>
      <c r="DP16" s="357"/>
      <c r="DQ16" s="357"/>
      <c r="DR16" s="357"/>
      <c r="DS16" s="357"/>
      <c r="DT16" s="357"/>
      <c r="DU16" s="357"/>
      <c r="DV16" s="357"/>
      <c r="DW16" s="357"/>
      <c r="DX16" s="357"/>
      <c r="DY16" s="357"/>
      <c r="DZ16" s="357"/>
      <c r="EA16" s="357"/>
      <c r="EB16" s="357"/>
      <c r="EC16" s="357"/>
      <c r="ED16" s="357"/>
      <c r="EE16" s="357"/>
      <c r="EF16" s="357"/>
      <c r="EG16" s="357"/>
      <c r="EH16" s="357"/>
      <c r="EI16" s="357"/>
      <c r="EJ16" s="357"/>
      <c r="EK16" s="357"/>
      <c r="EL16" s="357"/>
      <c r="EM16" s="357"/>
      <c r="EN16" s="357"/>
      <c r="EO16" s="357"/>
      <c r="EP16" s="357"/>
      <c r="EQ16" s="357"/>
      <c r="ER16" s="357"/>
      <c r="ES16" s="357"/>
      <c r="ET16" s="357"/>
      <c r="EU16" s="357"/>
      <c r="EV16" s="357"/>
      <c r="EW16" s="357"/>
      <c r="EX16" s="357"/>
      <c r="EY16" s="357"/>
      <c r="EZ16" s="357"/>
      <c r="FA16" s="357"/>
      <c r="FB16" s="357"/>
      <c r="FC16" s="357"/>
      <c r="FD16" s="357"/>
      <c r="FE16" s="357"/>
      <c r="FF16" s="357"/>
      <c r="FG16" s="357"/>
      <c r="FH16" s="357"/>
      <c r="FI16" s="357"/>
      <c r="FJ16" s="357"/>
      <c r="FK16" s="357"/>
      <c r="FL16" s="357"/>
      <c r="FM16" s="357"/>
      <c r="FN16" s="357"/>
      <c r="FO16" s="357"/>
      <c r="FP16" s="357"/>
      <c r="FQ16" s="357"/>
      <c r="FR16" s="357"/>
      <c r="FS16" s="357"/>
      <c r="FT16" s="357"/>
      <c r="FU16" s="357"/>
      <c r="FV16" s="357"/>
      <c r="FW16" s="357"/>
      <c r="FX16" s="357"/>
      <c r="FY16" s="357"/>
      <c r="FZ16" s="357"/>
      <c r="GA16" s="357"/>
      <c r="GB16" s="357"/>
      <c r="GC16" s="357"/>
      <c r="GD16" s="357"/>
      <c r="GE16" s="357"/>
      <c r="GF16" s="357"/>
      <c r="GG16" s="357"/>
      <c r="GH16" s="357"/>
      <c r="GI16" s="357"/>
      <c r="GJ16" s="357"/>
      <c r="GK16" s="357"/>
      <c r="GL16" s="357"/>
      <c r="GM16" s="357"/>
      <c r="GN16" s="357"/>
      <c r="GO16" s="357"/>
      <c r="GP16" s="357"/>
      <c r="GQ16" s="357"/>
      <c r="GR16" s="357"/>
      <c r="GS16" s="357"/>
      <c r="GT16" s="357"/>
      <c r="GU16" s="357"/>
      <c r="GV16" s="357"/>
      <c r="GW16" s="357"/>
      <c r="GX16" s="357"/>
      <c r="GY16" s="357"/>
      <c r="GZ16" s="357"/>
      <c r="HA16" s="357"/>
      <c r="HB16" s="357"/>
      <c r="HC16" s="357"/>
      <c r="HD16" s="357"/>
      <c r="HE16" s="357"/>
      <c r="HF16" s="357"/>
      <c r="HG16" s="357"/>
      <c r="HH16" s="357"/>
      <c r="HI16" s="357"/>
      <c r="HJ16" s="357"/>
      <c r="HK16" s="357"/>
      <c r="HL16" s="357"/>
      <c r="HM16" s="357"/>
      <c r="HN16" s="357"/>
      <c r="HO16" s="357"/>
      <c r="HP16" s="357"/>
      <c r="HQ16" s="357"/>
      <c r="HR16" s="357"/>
      <c r="HS16" s="357"/>
      <c r="HT16" s="357"/>
      <c r="HU16" s="357"/>
    </row>
    <row r="17" s="357" customFormat="1" ht="24" customHeight="1" spans="1:95">
      <c r="A17" s="386"/>
      <c r="B17" s="386"/>
      <c r="C17" s="388"/>
      <c r="D17" s="606" t="s">
        <v>293</v>
      </c>
      <c r="E17" s="393">
        <v>213.92</v>
      </c>
      <c r="F17" s="393">
        <v>12.66</v>
      </c>
      <c r="G17" s="394">
        <v>2</v>
      </c>
      <c r="H17" s="628" t="s">
        <v>231</v>
      </c>
      <c r="I17" s="394">
        <v>9</v>
      </c>
      <c r="J17" s="406" t="s">
        <v>303</v>
      </c>
      <c r="K17" s="394">
        <v>7</v>
      </c>
      <c r="L17" s="406" t="s">
        <v>303</v>
      </c>
      <c r="M17" s="394">
        <v>0</v>
      </c>
      <c r="N17" s="669">
        <v>41.75</v>
      </c>
      <c r="O17" s="669">
        <v>18.24</v>
      </c>
      <c r="P17" s="669">
        <f>SUM(N17:O17)</f>
        <v>59.99</v>
      </c>
      <c r="Q17" s="538">
        <v>102</v>
      </c>
      <c r="R17" s="669">
        <f>Q17-98</f>
        <v>4</v>
      </c>
      <c r="S17" s="393">
        <v>55</v>
      </c>
      <c r="T17" s="393">
        <v>9.5</v>
      </c>
      <c r="U17" s="393">
        <v>3.3</v>
      </c>
      <c r="V17" s="393">
        <v>12.4</v>
      </c>
      <c r="W17" s="393">
        <v>46.6</v>
      </c>
      <c r="X17" s="393">
        <v>88</v>
      </c>
      <c r="Y17" s="393">
        <v>2</v>
      </c>
      <c r="Z17" s="393">
        <v>20.8</v>
      </c>
      <c r="AA17" s="393">
        <v>24.4</v>
      </c>
      <c r="AB17" s="406" t="s">
        <v>289</v>
      </c>
      <c r="AC17" s="406" t="s">
        <v>201</v>
      </c>
      <c r="AD17" s="406" t="s">
        <v>183</v>
      </c>
      <c r="AE17" s="237" t="s">
        <v>295</v>
      </c>
      <c r="AF17" s="460" t="s">
        <v>193</v>
      </c>
      <c r="AG17" s="460" t="s">
        <v>285</v>
      </c>
      <c r="AH17" s="460" t="s">
        <v>286</v>
      </c>
      <c r="AI17" s="406" t="s">
        <v>287</v>
      </c>
      <c r="AJ17" s="406" t="s">
        <v>311</v>
      </c>
      <c r="AK17" s="406" t="s">
        <v>296</v>
      </c>
      <c r="AL17" s="406" t="s">
        <v>290</v>
      </c>
      <c r="AM17" s="406" t="s">
        <v>297</v>
      </c>
      <c r="AN17" s="406" t="s">
        <v>288</v>
      </c>
      <c r="AO17" s="406" t="s">
        <v>290</v>
      </c>
      <c r="AP17" s="621"/>
      <c r="AQ17" s="369"/>
      <c r="AR17" s="621"/>
      <c r="AS17" s="369"/>
      <c r="AT17" s="621"/>
      <c r="AU17" s="369"/>
      <c r="AV17" s="606"/>
      <c r="AW17" s="606"/>
      <c r="AX17" s="606"/>
      <c r="AY17" s="606"/>
      <c r="AZ17" s="606"/>
      <c r="BA17" s="606"/>
      <c r="BB17" s="606"/>
      <c r="BC17" s="606"/>
      <c r="BD17" s="606"/>
      <c r="BE17" s="606"/>
      <c r="BF17" s="606"/>
      <c r="BG17" s="606"/>
      <c r="BH17" s="606"/>
      <c r="BI17" s="606"/>
      <c r="BJ17" s="606"/>
      <c r="BK17" s="606"/>
      <c r="BL17" s="606"/>
      <c r="BM17" s="606"/>
      <c r="BN17" s="606"/>
      <c r="BO17" s="606"/>
      <c r="BP17" s="606"/>
      <c r="BQ17" s="606"/>
      <c r="BR17" s="606"/>
      <c r="BS17" s="606"/>
      <c r="BT17" s="606"/>
      <c r="BU17" s="606"/>
      <c r="BV17" s="606"/>
      <c r="BW17" s="606"/>
      <c r="BX17" s="606"/>
      <c r="BY17" s="606"/>
      <c r="BZ17" s="606"/>
      <c r="CA17" s="606"/>
      <c r="CB17" s="606"/>
      <c r="CC17" s="606"/>
      <c r="CD17" s="606"/>
      <c r="CE17" s="606"/>
      <c r="CF17" s="606"/>
      <c r="CG17" s="606"/>
      <c r="CH17" s="606"/>
      <c r="CI17" s="606"/>
      <c r="CJ17" s="606"/>
      <c r="CK17" s="606"/>
      <c r="CL17" s="606"/>
      <c r="CM17" s="606"/>
      <c r="CN17" s="606"/>
      <c r="CO17" s="606"/>
      <c r="CP17" s="606"/>
      <c r="CQ17" s="606"/>
    </row>
    <row r="18" s="606" customFormat="1" ht="24" customHeight="1" spans="1:229">
      <c r="A18" s="386"/>
      <c r="B18" s="386"/>
      <c r="C18" s="388"/>
      <c r="D18" s="396" t="s">
        <v>298</v>
      </c>
      <c r="E18" s="629">
        <f>AVERAGE(E16:E17)</f>
        <v>210.185</v>
      </c>
      <c r="F18" s="397">
        <f>(E18-187.77)/187.77*100</f>
        <v>11.9374767002183</v>
      </c>
      <c r="G18" s="398"/>
      <c r="H18" s="630"/>
      <c r="I18" s="398"/>
      <c r="J18" s="396" t="s">
        <v>303</v>
      </c>
      <c r="K18" s="398"/>
      <c r="L18" s="396" t="s">
        <v>303</v>
      </c>
      <c r="M18" s="398"/>
      <c r="N18" s="629">
        <f t="shared" ref="N18:Q18" si="6">AVERAGE(N16:N17)</f>
        <v>41.355</v>
      </c>
      <c r="O18" s="629">
        <f t="shared" si="6"/>
        <v>18.89</v>
      </c>
      <c r="P18" s="629">
        <f t="shared" si="6"/>
        <v>60.245</v>
      </c>
      <c r="Q18" s="689">
        <f t="shared" si="6"/>
        <v>101</v>
      </c>
      <c r="R18" s="629">
        <f t="shared" ref="R18:AD18" si="7">AVERAGE(R16:R17)</f>
        <v>2.5</v>
      </c>
      <c r="S18" s="629">
        <f t="shared" si="7"/>
        <v>56.445</v>
      </c>
      <c r="T18" s="629">
        <f t="shared" si="7"/>
        <v>10.18</v>
      </c>
      <c r="U18" s="629">
        <f t="shared" si="7"/>
        <v>3.02</v>
      </c>
      <c r="V18" s="629">
        <f t="shared" si="7"/>
        <v>12.34</v>
      </c>
      <c r="W18" s="629">
        <f t="shared" si="7"/>
        <v>45.175</v>
      </c>
      <c r="X18" s="629">
        <f t="shared" si="7"/>
        <v>85.74</v>
      </c>
      <c r="Y18" s="629">
        <f t="shared" si="7"/>
        <v>1.985</v>
      </c>
      <c r="Z18" s="629">
        <f t="shared" si="7"/>
        <v>20.95</v>
      </c>
      <c r="AA18" s="629">
        <f t="shared" si="7"/>
        <v>25.02</v>
      </c>
      <c r="AB18" s="396" t="s">
        <v>289</v>
      </c>
      <c r="AC18" s="396" t="s">
        <v>201</v>
      </c>
      <c r="AD18" s="396" t="s">
        <v>183</v>
      </c>
      <c r="AE18" s="568" t="s">
        <v>295</v>
      </c>
      <c r="AF18" s="396" t="s">
        <v>193</v>
      </c>
      <c r="AG18" s="396" t="s">
        <v>285</v>
      </c>
      <c r="AH18" s="396" t="s">
        <v>286</v>
      </c>
      <c r="AI18" s="396" t="s">
        <v>287</v>
      </c>
      <c r="AJ18" s="396" t="s">
        <v>311</v>
      </c>
      <c r="AK18" s="396" t="s">
        <v>296</v>
      </c>
      <c r="AL18" s="396" t="s">
        <v>290</v>
      </c>
      <c r="AM18" s="693" t="s">
        <v>305</v>
      </c>
      <c r="AN18" s="396" t="s">
        <v>288</v>
      </c>
      <c r="AO18" s="396" t="s">
        <v>290</v>
      </c>
      <c r="AP18" s="621"/>
      <c r="AQ18" s="369"/>
      <c r="AR18" s="621"/>
      <c r="AS18" s="369"/>
      <c r="AT18" s="621"/>
      <c r="AU18" s="369"/>
      <c r="BO18" s="357"/>
      <c r="BP18" s="357"/>
      <c r="BQ18" s="357"/>
      <c r="BR18" s="357"/>
      <c r="BS18" s="357"/>
      <c r="BT18" s="357"/>
      <c r="BU18" s="357"/>
      <c r="BV18" s="357"/>
      <c r="BW18" s="357"/>
      <c r="BX18" s="357"/>
      <c r="BY18" s="357"/>
      <c r="BZ18" s="357"/>
      <c r="CA18" s="357"/>
      <c r="CB18" s="357"/>
      <c r="CC18" s="357"/>
      <c r="CD18" s="357"/>
      <c r="CE18" s="357"/>
      <c r="CF18" s="357"/>
      <c r="CG18" s="357"/>
      <c r="CH18" s="357"/>
      <c r="CI18" s="357"/>
      <c r="CJ18" s="357"/>
      <c r="CK18" s="357"/>
      <c r="CL18" s="357"/>
      <c r="CM18" s="357"/>
      <c r="CN18" s="357"/>
      <c r="CO18" s="357"/>
      <c r="CP18" s="357"/>
      <c r="CQ18" s="357"/>
      <c r="CR18" s="357"/>
      <c r="CS18" s="357"/>
      <c r="CT18" s="357"/>
      <c r="CU18" s="357"/>
      <c r="CV18" s="357"/>
      <c r="CW18" s="357"/>
      <c r="CX18" s="357"/>
      <c r="CY18" s="357"/>
      <c r="CZ18" s="357"/>
      <c r="DA18" s="357"/>
      <c r="DB18" s="357"/>
      <c r="DC18" s="357"/>
      <c r="DD18" s="357"/>
      <c r="DE18" s="357"/>
      <c r="DF18" s="357"/>
      <c r="DG18" s="357"/>
      <c r="DH18" s="357"/>
      <c r="DI18" s="357"/>
      <c r="DJ18" s="357"/>
      <c r="DK18" s="357"/>
      <c r="DL18" s="357"/>
      <c r="DM18" s="357"/>
      <c r="DN18" s="357"/>
      <c r="DO18" s="357"/>
      <c r="DP18" s="357"/>
      <c r="DQ18" s="357"/>
      <c r="DR18" s="357"/>
      <c r="DS18" s="357"/>
      <c r="DT18" s="357"/>
      <c r="DU18" s="357"/>
      <c r="DV18" s="357"/>
      <c r="DW18" s="357"/>
      <c r="DX18" s="357"/>
      <c r="DY18" s="357"/>
      <c r="DZ18" s="357"/>
      <c r="EA18" s="357"/>
      <c r="EB18" s="357"/>
      <c r="EC18" s="357"/>
      <c r="ED18" s="357"/>
      <c r="EE18" s="357"/>
      <c r="EF18" s="357"/>
      <c r="EG18" s="357"/>
      <c r="EH18" s="357"/>
      <c r="EI18" s="357"/>
      <c r="EJ18" s="357"/>
      <c r="EK18" s="357"/>
      <c r="EL18" s="357"/>
      <c r="EM18" s="357"/>
      <c r="EN18" s="357"/>
      <c r="EO18" s="357"/>
      <c r="EP18" s="357"/>
      <c r="EQ18" s="357"/>
      <c r="ER18" s="357"/>
      <c r="ES18" s="357"/>
      <c r="ET18" s="357"/>
      <c r="EU18" s="357"/>
      <c r="EV18" s="357"/>
      <c r="EW18" s="357"/>
      <c r="EX18" s="357"/>
      <c r="EY18" s="357"/>
      <c r="EZ18" s="357"/>
      <c r="FA18" s="357"/>
      <c r="FB18" s="357"/>
      <c r="FC18" s="357"/>
      <c r="FD18" s="357"/>
      <c r="FE18" s="357"/>
      <c r="FF18" s="357"/>
      <c r="FG18" s="357"/>
      <c r="FH18" s="357"/>
      <c r="FI18" s="357"/>
      <c r="FJ18" s="357"/>
      <c r="FK18" s="357"/>
      <c r="FL18" s="357"/>
      <c r="FM18" s="357"/>
      <c r="FN18" s="357"/>
      <c r="FO18" s="357"/>
      <c r="FP18" s="357"/>
      <c r="FQ18" s="357"/>
      <c r="FR18" s="357"/>
      <c r="FS18" s="357"/>
      <c r="FT18" s="357"/>
      <c r="FU18" s="357"/>
      <c r="FV18" s="357"/>
      <c r="FW18" s="357"/>
      <c r="FX18" s="357"/>
      <c r="FY18" s="357"/>
      <c r="FZ18" s="357"/>
      <c r="GA18" s="357"/>
      <c r="GB18" s="357"/>
      <c r="GC18" s="357"/>
      <c r="GD18" s="357"/>
      <c r="GE18" s="357"/>
      <c r="GF18" s="357"/>
      <c r="GG18" s="357"/>
      <c r="GH18" s="357"/>
      <c r="GI18" s="357"/>
      <c r="GJ18" s="357"/>
      <c r="GK18" s="357"/>
      <c r="GL18" s="357"/>
      <c r="GM18" s="357"/>
      <c r="GN18" s="357"/>
      <c r="GO18" s="357"/>
      <c r="GP18" s="357"/>
      <c r="GQ18" s="357"/>
      <c r="GR18" s="357"/>
      <c r="GS18" s="357"/>
      <c r="GT18" s="357"/>
      <c r="GU18" s="357"/>
      <c r="GV18" s="357"/>
      <c r="GW18" s="357"/>
      <c r="GX18" s="357"/>
      <c r="GY18" s="357"/>
      <c r="GZ18" s="357"/>
      <c r="HA18" s="357"/>
      <c r="HB18" s="357"/>
      <c r="HC18" s="357"/>
      <c r="HD18" s="357"/>
      <c r="HE18" s="357"/>
      <c r="HF18" s="357"/>
      <c r="HG18" s="357"/>
      <c r="HH18" s="357"/>
      <c r="HI18" s="357"/>
      <c r="HJ18" s="357"/>
      <c r="HK18" s="357"/>
      <c r="HL18" s="357"/>
      <c r="HM18" s="357"/>
      <c r="HN18" s="357"/>
      <c r="HO18" s="357"/>
      <c r="HP18" s="357"/>
      <c r="HQ18" s="357"/>
      <c r="HR18" s="357"/>
      <c r="HS18" s="357"/>
      <c r="HT18" s="357"/>
      <c r="HU18" s="357"/>
    </row>
    <row r="19" s="606" customFormat="1" ht="24" customHeight="1" spans="1:229">
      <c r="A19" s="400"/>
      <c r="B19" s="400"/>
      <c r="C19" s="402"/>
      <c r="D19" s="383" t="s">
        <v>230</v>
      </c>
      <c r="E19" s="403">
        <v>212.01</v>
      </c>
      <c r="F19" s="403">
        <v>12.1</v>
      </c>
      <c r="G19" s="383">
        <v>1</v>
      </c>
      <c r="H19" s="404" t="s">
        <v>299</v>
      </c>
      <c r="I19" s="499"/>
      <c r="J19" s="499"/>
      <c r="K19" s="499"/>
      <c r="L19" s="499"/>
      <c r="M19" s="670"/>
      <c r="N19" s="671"/>
      <c r="O19" s="502"/>
      <c r="P19" s="502"/>
      <c r="Q19" s="383"/>
      <c r="R19" s="501"/>
      <c r="S19" s="540"/>
      <c r="T19" s="540"/>
      <c r="U19" s="540"/>
      <c r="V19" s="540"/>
      <c r="W19" s="540"/>
      <c r="X19" s="540"/>
      <c r="Y19" s="540"/>
      <c r="Z19" s="540"/>
      <c r="AA19" s="540"/>
      <c r="AB19" s="380"/>
      <c r="AC19" s="380"/>
      <c r="AD19" s="380"/>
      <c r="AE19" s="237"/>
      <c r="AF19" s="406"/>
      <c r="AG19" s="406"/>
      <c r="AH19" s="406"/>
      <c r="AI19" s="692"/>
      <c r="AJ19" s="692"/>
      <c r="AK19" s="692"/>
      <c r="AL19" s="692"/>
      <c r="AM19" s="692"/>
      <c r="AN19" s="692"/>
      <c r="AO19" s="692"/>
      <c r="AP19" s="621"/>
      <c r="AQ19" s="369"/>
      <c r="AR19" s="621"/>
      <c r="AS19" s="369"/>
      <c r="AT19" s="621"/>
      <c r="AU19" s="369"/>
      <c r="BO19" s="358"/>
      <c r="BP19" s="358"/>
      <c r="BQ19" s="358"/>
      <c r="BR19" s="358"/>
      <c r="BS19" s="358"/>
      <c r="BT19" s="358"/>
      <c r="BU19" s="358"/>
      <c r="BV19" s="358"/>
      <c r="BW19" s="358"/>
      <c r="BX19" s="358"/>
      <c r="BY19" s="358"/>
      <c r="BZ19" s="358"/>
      <c r="CA19" s="358"/>
      <c r="CB19" s="358"/>
      <c r="CC19" s="358"/>
      <c r="CD19" s="358"/>
      <c r="CE19" s="358"/>
      <c r="CF19" s="358"/>
      <c r="CG19" s="358"/>
      <c r="CH19" s="358"/>
      <c r="CI19" s="358"/>
      <c r="CJ19" s="358"/>
      <c r="CK19" s="358"/>
      <c r="CL19" s="358"/>
      <c r="CM19" s="358"/>
      <c r="CN19" s="358"/>
      <c r="CO19" s="358"/>
      <c r="CP19" s="358"/>
      <c r="CQ19" s="358"/>
      <c r="CR19" s="358"/>
      <c r="CS19" s="358"/>
      <c r="CT19" s="358"/>
      <c r="CU19" s="358"/>
      <c r="CV19" s="358"/>
      <c r="CW19" s="358"/>
      <c r="CX19" s="358"/>
      <c r="CY19" s="358"/>
      <c r="CZ19" s="358"/>
      <c r="DA19" s="358"/>
      <c r="DB19" s="358"/>
      <c r="DC19" s="358"/>
      <c r="DD19" s="358"/>
      <c r="DE19" s="358"/>
      <c r="DF19" s="358"/>
      <c r="DG19" s="358"/>
      <c r="DH19" s="358"/>
      <c r="DI19" s="358"/>
      <c r="DJ19" s="358"/>
      <c r="DK19" s="358"/>
      <c r="DL19" s="358"/>
      <c r="DM19" s="358"/>
      <c r="DN19" s="358"/>
      <c r="DO19" s="358"/>
      <c r="DP19" s="358"/>
      <c r="DQ19" s="358"/>
      <c r="DR19" s="358"/>
      <c r="DS19" s="358"/>
      <c r="DT19" s="358"/>
      <c r="DU19" s="358"/>
      <c r="DV19" s="358"/>
      <c r="DW19" s="358"/>
      <c r="DX19" s="358"/>
      <c r="DY19" s="358"/>
      <c r="DZ19" s="358"/>
      <c r="EA19" s="358"/>
      <c r="EB19" s="358"/>
      <c r="EC19" s="358"/>
      <c r="ED19" s="358"/>
      <c r="EE19" s="358"/>
      <c r="EF19" s="358"/>
      <c r="EG19" s="358"/>
      <c r="EH19" s="358"/>
      <c r="EI19" s="358"/>
      <c r="EJ19" s="358"/>
      <c r="EK19" s="358"/>
      <c r="EL19" s="358"/>
      <c r="EM19" s="358"/>
      <c r="EN19" s="358"/>
      <c r="EO19" s="358"/>
      <c r="EP19" s="358"/>
      <c r="EQ19" s="358"/>
      <c r="ER19" s="358"/>
      <c r="ES19" s="358"/>
      <c r="ET19" s="358"/>
      <c r="EU19" s="358"/>
      <c r="EV19" s="358"/>
      <c r="EW19" s="358"/>
      <c r="EX19" s="358"/>
      <c r="EY19" s="358"/>
      <c r="EZ19" s="358"/>
      <c r="FA19" s="358"/>
      <c r="FB19" s="358"/>
      <c r="FC19" s="358"/>
      <c r="FD19" s="358"/>
      <c r="FE19" s="358"/>
      <c r="FF19" s="358"/>
      <c r="FG19" s="358"/>
      <c r="FH19" s="358"/>
      <c r="FI19" s="358"/>
      <c r="FJ19" s="358"/>
      <c r="FK19" s="358"/>
      <c r="FL19" s="358"/>
      <c r="FM19" s="358"/>
      <c r="FN19" s="358"/>
      <c r="FO19" s="358"/>
      <c r="FP19" s="358"/>
      <c r="FQ19" s="358"/>
      <c r="FR19" s="358"/>
      <c r="FS19" s="358"/>
      <c r="FT19" s="358"/>
      <c r="FU19" s="358"/>
      <c r="FV19" s="358"/>
      <c r="FW19" s="358"/>
      <c r="FX19" s="358"/>
      <c r="FY19" s="358"/>
      <c r="FZ19" s="358"/>
      <c r="GA19" s="358"/>
      <c r="GB19" s="358"/>
      <c r="GC19" s="358"/>
      <c r="GD19" s="358"/>
      <c r="GE19" s="358"/>
      <c r="GF19" s="358"/>
      <c r="GG19" s="358"/>
      <c r="GH19" s="358"/>
      <c r="GI19" s="358"/>
      <c r="GJ19" s="358"/>
      <c r="GK19" s="358"/>
      <c r="GL19" s="358"/>
      <c r="GM19" s="358"/>
      <c r="GN19" s="358"/>
      <c r="GO19" s="358"/>
      <c r="GP19" s="358"/>
      <c r="GQ19" s="358"/>
      <c r="GR19" s="358"/>
      <c r="GS19" s="358"/>
      <c r="GT19" s="358"/>
      <c r="GU19" s="358"/>
      <c r="GV19" s="358"/>
      <c r="GW19" s="358"/>
      <c r="GX19" s="358"/>
      <c r="GY19" s="358"/>
      <c r="GZ19" s="358"/>
      <c r="HA19" s="358"/>
      <c r="HB19" s="358"/>
      <c r="HC19" s="358"/>
      <c r="HD19" s="358"/>
      <c r="HE19" s="358"/>
      <c r="HF19" s="358"/>
      <c r="HG19" s="358"/>
      <c r="HH19" s="358"/>
      <c r="HI19" s="358"/>
      <c r="HJ19" s="358"/>
      <c r="HK19" s="358"/>
      <c r="HL19" s="358"/>
      <c r="HM19" s="358"/>
      <c r="HN19" s="358"/>
      <c r="HO19" s="358"/>
      <c r="HP19" s="358"/>
      <c r="HQ19" s="358"/>
      <c r="HR19" s="358"/>
      <c r="HS19" s="358"/>
      <c r="HT19" s="358"/>
      <c r="HU19" s="358"/>
    </row>
    <row r="20" s="606" customFormat="1" ht="24" customHeight="1" spans="1:229">
      <c r="A20" s="632" t="s">
        <v>312</v>
      </c>
      <c r="B20" s="632" t="s">
        <v>313</v>
      </c>
      <c r="C20" s="388" t="s">
        <v>314</v>
      </c>
      <c r="D20" s="625" t="s">
        <v>281</v>
      </c>
      <c r="E20" s="626">
        <v>185.66</v>
      </c>
      <c r="F20" s="626">
        <v>0</v>
      </c>
      <c r="G20" s="625">
        <v>13</v>
      </c>
      <c r="H20" s="631" t="s">
        <v>204</v>
      </c>
      <c r="I20" s="625">
        <v>19</v>
      </c>
      <c r="J20" s="374" t="s">
        <v>303</v>
      </c>
      <c r="K20" s="625">
        <v>23</v>
      </c>
      <c r="L20" s="374" t="s">
        <v>294</v>
      </c>
      <c r="M20" s="625">
        <v>1</v>
      </c>
      <c r="N20" s="626">
        <v>46.98</v>
      </c>
      <c r="O20" s="626">
        <v>18.27</v>
      </c>
      <c r="P20" s="626">
        <f>SUM(N20:O20)</f>
        <v>65.25</v>
      </c>
      <c r="Q20" s="687">
        <v>99</v>
      </c>
      <c r="R20" s="688">
        <f>Q20-99</f>
        <v>0</v>
      </c>
      <c r="S20" s="626">
        <v>72.29</v>
      </c>
      <c r="T20" s="626">
        <v>16.62</v>
      </c>
      <c r="U20" s="626">
        <v>2.85</v>
      </c>
      <c r="V20" s="626">
        <v>15.79</v>
      </c>
      <c r="W20" s="626">
        <v>49.16</v>
      </c>
      <c r="X20" s="626">
        <v>94.64</v>
      </c>
      <c r="Y20" s="626">
        <v>1.95</v>
      </c>
      <c r="Z20" s="626">
        <v>19.91</v>
      </c>
      <c r="AA20" s="626">
        <v>21.97</v>
      </c>
      <c r="AB20" s="374" t="s">
        <v>315</v>
      </c>
      <c r="AC20" s="374" t="s">
        <v>182</v>
      </c>
      <c r="AD20" s="374" t="s">
        <v>183</v>
      </c>
      <c r="AE20" s="237" t="s">
        <v>295</v>
      </c>
      <c r="AF20" s="237" t="s">
        <v>193</v>
      </c>
      <c r="AG20" s="237" t="s">
        <v>285</v>
      </c>
      <c r="AH20" s="237" t="s">
        <v>286</v>
      </c>
      <c r="AI20" s="374" t="s">
        <v>287</v>
      </c>
      <c r="AJ20" s="374" t="s">
        <v>288</v>
      </c>
      <c r="AK20" s="374" t="s">
        <v>296</v>
      </c>
      <c r="AL20" s="374" t="s">
        <v>290</v>
      </c>
      <c r="AM20" s="374" t="s">
        <v>291</v>
      </c>
      <c r="AN20" s="374" t="s">
        <v>308</v>
      </c>
      <c r="AO20" s="374" t="s">
        <v>290</v>
      </c>
      <c r="AP20" s="621"/>
      <c r="AQ20" s="369"/>
      <c r="AR20" s="621"/>
      <c r="AS20" s="369"/>
      <c r="AT20" s="621"/>
      <c r="AU20" s="369"/>
      <c r="BO20" s="357"/>
      <c r="BP20" s="357"/>
      <c r="BQ20" s="357"/>
      <c r="BR20" s="357"/>
      <c r="BS20" s="357"/>
      <c r="BT20" s="357"/>
      <c r="BU20" s="357"/>
      <c r="BV20" s="357"/>
      <c r="BW20" s="357"/>
      <c r="BX20" s="357"/>
      <c r="BY20" s="357"/>
      <c r="BZ20" s="357"/>
      <c r="CA20" s="357"/>
      <c r="CB20" s="357"/>
      <c r="CC20" s="357"/>
      <c r="CD20" s="357"/>
      <c r="CE20" s="357"/>
      <c r="CF20" s="357"/>
      <c r="CG20" s="357"/>
      <c r="CH20" s="357"/>
      <c r="CI20" s="357"/>
      <c r="CJ20" s="357"/>
      <c r="CK20" s="357"/>
      <c r="CL20" s="357"/>
      <c r="CM20" s="357"/>
      <c r="CN20" s="357"/>
      <c r="CO20" s="357"/>
      <c r="CP20" s="357"/>
      <c r="CQ20" s="357"/>
      <c r="CR20" s="357"/>
      <c r="CS20" s="357"/>
      <c r="CT20" s="357"/>
      <c r="CU20" s="357"/>
      <c r="CV20" s="357"/>
      <c r="CW20" s="357"/>
      <c r="CX20" s="357"/>
      <c r="CY20" s="357"/>
      <c r="CZ20" s="357"/>
      <c r="DA20" s="357"/>
      <c r="DB20" s="357"/>
      <c r="DC20" s="357"/>
      <c r="DD20" s="357"/>
      <c r="DE20" s="357"/>
      <c r="DF20" s="357"/>
      <c r="DG20" s="357"/>
      <c r="DH20" s="357"/>
      <c r="DI20" s="357"/>
      <c r="DJ20" s="357"/>
      <c r="DK20" s="357"/>
      <c r="DL20" s="357"/>
      <c r="DM20" s="357"/>
      <c r="DN20" s="357"/>
      <c r="DO20" s="357"/>
      <c r="DP20" s="357"/>
      <c r="DQ20" s="357"/>
      <c r="DR20" s="357"/>
      <c r="DS20" s="357"/>
      <c r="DT20" s="357"/>
      <c r="DU20" s="357"/>
      <c r="DV20" s="357"/>
      <c r="DW20" s="357"/>
      <c r="DX20" s="357"/>
      <c r="DY20" s="357"/>
      <c r="DZ20" s="357"/>
      <c r="EA20" s="357"/>
      <c r="EB20" s="357"/>
      <c r="EC20" s="357"/>
      <c r="ED20" s="357"/>
      <c r="EE20" s="357"/>
      <c r="EF20" s="357"/>
      <c r="EG20" s="357"/>
      <c r="EH20" s="357"/>
      <c r="EI20" s="357"/>
      <c r="EJ20" s="357"/>
      <c r="EK20" s="357"/>
      <c r="EL20" s="357"/>
      <c r="EM20" s="357"/>
      <c r="EN20" s="357"/>
      <c r="EO20" s="357"/>
      <c r="EP20" s="357"/>
      <c r="EQ20" s="357"/>
      <c r="ER20" s="357"/>
      <c r="ES20" s="357"/>
      <c r="ET20" s="357"/>
      <c r="EU20" s="357"/>
      <c r="EV20" s="357"/>
      <c r="EW20" s="357"/>
      <c r="EX20" s="357"/>
      <c r="EY20" s="357"/>
      <c r="EZ20" s="357"/>
      <c r="FA20" s="357"/>
      <c r="FB20" s="357"/>
      <c r="FC20" s="357"/>
      <c r="FD20" s="357"/>
      <c r="FE20" s="357"/>
      <c r="FF20" s="357"/>
      <c r="FG20" s="357"/>
      <c r="FH20" s="357"/>
      <c r="FI20" s="357"/>
      <c r="FJ20" s="357"/>
      <c r="FK20" s="357"/>
      <c r="FL20" s="357"/>
      <c r="FM20" s="357"/>
      <c r="FN20" s="357"/>
      <c r="FO20" s="357"/>
      <c r="FP20" s="357"/>
      <c r="FQ20" s="357"/>
      <c r="FR20" s="357"/>
      <c r="FS20" s="357"/>
      <c r="FT20" s="357"/>
      <c r="FU20" s="357"/>
      <c r="FV20" s="357"/>
      <c r="FW20" s="357"/>
      <c r="FX20" s="357"/>
      <c r="FY20" s="357"/>
      <c r="FZ20" s="357"/>
      <c r="GA20" s="357"/>
      <c r="GB20" s="357"/>
      <c r="GC20" s="357"/>
      <c r="GD20" s="357"/>
      <c r="GE20" s="357"/>
      <c r="GF20" s="357"/>
      <c r="GG20" s="357"/>
      <c r="GH20" s="357"/>
      <c r="GI20" s="357"/>
      <c r="GJ20" s="357"/>
      <c r="GK20" s="357"/>
      <c r="GL20" s="357"/>
      <c r="GM20" s="357"/>
      <c r="GN20" s="357"/>
      <c r="GO20" s="357"/>
      <c r="GP20" s="357"/>
      <c r="GQ20" s="357"/>
      <c r="GR20" s="357"/>
      <c r="GS20" s="357"/>
      <c r="GT20" s="357"/>
      <c r="GU20" s="357"/>
      <c r="GV20" s="357"/>
      <c r="GW20" s="357"/>
      <c r="GX20" s="357"/>
      <c r="GY20" s="357"/>
      <c r="GZ20" s="357"/>
      <c r="HA20" s="357"/>
      <c r="HB20" s="357"/>
      <c r="HC20" s="357"/>
      <c r="HD20" s="357"/>
      <c r="HE20" s="357"/>
      <c r="HF20" s="357"/>
      <c r="HG20" s="357"/>
      <c r="HH20" s="357"/>
      <c r="HI20" s="357"/>
      <c r="HJ20" s="357"/>
      <c r="HK20" s="357"/>
      <c r="HL20" s="357"/>
      <c r="HM20" s="357"/>
      <c r="HN20" s="357"/>
      <c r="HO20" s="357"/>
      <c r="HP20" s="357"/>
      <c r="HQ20" s="357"/>
      <c r="HR20" s="357"/>
      <c r="HS20" s="357"/>
      <c r="HT20" s="357"/>
      <c r="HU20" s="357"/>
    </row>
    <row r="21" s="357" customFormat="1" ht="24" customHeight="1" spans="1:95">
      <c r="A21" s="633"/>
      <c r="B21" s="632"/>
      <c r="C21" s="388"/>
      <c r="D21" s="606" t="s">
        <v>293</v>
      </c>
      <c r="E21" s="393">
        <v>189.88</v>
      </c>
      <c r="F21" s="393">
        <v>0</v>
      </c>
      <c r="G21" s="394">
        <v>14</v>
      </c>
      <c r="H21" s="628"/>
      <c r="I21" s="394">
        <v>1</v>
      </c>
      <c r="J21" s="406" t="s">
        <v>303</v>
      </c>
      <c r="K21" s="394">
        <v>24</v>
      </c>
      <c r="L21" s="406" t="s">
        <v>294</v>
      </c>
      <c r="M21" s="394">
        <v>0</v>
      </c>
      <c r="N21" s="669">
        <v>46.62</v>
      </c>
      <c r="O21" s="669">
        <v>17.48</v>
      </c>
      <c r="P21" s="669">
        <f>SUM(N21:O21)</f>
        <v>64.1</v>
      </c>
      <c r="Q21" s="538">
        <v>98</v>
      </c>
      <c r="R21" s="669">
        <f>Q21-98</f>
        <v>0</v>
      </c>
      <c r="S21" s="393">
        <v>64.6</v>
      </c>
      <c r="T21" s="393">
        <v>13.1</v>
      </c>
      <c r="U21" s="393">
        <v>3.7</v>
      </c>
      <c r="V21" s="393">
        <v>14.6</v>
      </c>
      <c r="W21" s="393">
        <v>45.5</v>
      </c>
      <c r="X21" s="393">
        <v>92.8</v>
      </c>
      <c r="Y21" s="393">
        <v>2.1</v>
      </c>
      <c r="Z21" s="393">
        <v>20.9</v>
      </c>
      <c r="AA21" s="393">
        <v>22</v>
      </c>
      <c r="AB21" s="407" t="s">
        <v>315</v>
      </c>
      <c r="AC21" s="407" t="s">
        <v>182</v>
      </c>
      <c r="AD21" s="407" t="s">
        <v>183</v>
      </c>
      <c r="AE21" s="460" t="s">
        <v>295</v>
      </c>
      <c r="AF21" s="460" t="s">
        <v>193</v>
      </c>
      <c r="AG21" s="460" t="s">
        <v>285</v>
      </c>
      <c r="AH21" s="460" t="s">
        <v>286</v>
      </c>
      <c r="AI21" s="406" t="s">
        <v>287</v>
      </c>
      <c r="AJ21" s="406" t="s">
        <v>311</v>
      </c>
      <c r="AK21" s="406" t="s">
        <v>296</v>
      </c>
      <c r="AL21" s="406" t="s">
        <v>290</v>
      </c>
      <c r="AM21" s="406" t="s">
        <v>297</v>
      </c>
      <c r="AN21" s="406" t="s">
        <v>288</v>
      </c>
      <c r="AO21" s="406" t="s">
        <v>290</v>
      </c>
      <c r="AP21" s="621"/>
      <c r="AQ21" s="369"/>
      <c r="AR21" s="621"/>
      <c r="AS21" s="369"/>
      <c r="AT21" s="621"/>
      <c r="AU21" s="369"/>
      <c r="AV21" s="606"/>
      <c r="AW21" s="606"/>
      <c r="AX21" s="606"/>
      <c r="AY21" s="606"/>
      <c r="AZ21" s="606"/>
      <c r="BA21" s="606"/>
      <c r="BB21" s="606"/>
      <c r="BC21" s="606"/>
      <c r="BD21" s="606"/>
      <c r="BE21" s="606"/>
      <c r="BF21" s="606"/>
      <c r="BG21" s="606"/>
      <c r="BH21" s="606"/>
      <c r="BI21" s="606"/>
      <c r="BJ21" s="606"/>
      <c r="BK21" s="606"/>
      <c r="BL21" s="606"/>
      <c r="BM21" s="606"/>
      <c r="BN21" s="606"/>
      <c r="BO21" s="606"/>
      <c r="BP21" s="606"/>
      <c r="BQ21" s="606"/>
      <c r="BR21" s="606"/>
      <c r="BS21" s="606"/>
      <c r="BT21" s="606"/>
      <c r="BU21" s="606"/>
      <c r="BV21" s="606"/>
      <c r="BW21" s="606"/>
      <c r="BX21" s="606"/>
      <c r="BY21" s="606"/>
      <c r="BZ21" s="606"/>
      <c r="CA21" s="606"/>
      <c r="CB21" s="606"/>
      <c r="CC21" s="606"/>
      <c r="CD21" s="606"/>
      <c r="CE21" s="606"/>
      <c r="CF21" s="606"/>
      <c r="CG21" s="606"/>
      <c r="CH21" s="606"/>
      <c r="CI21" s="606"/>
      <c r="CJ21" s="606"/>
      <c r="CK21" s="606"/>
      <c r="CL21" s="606"/>
      <c r="CM21" s="606"/>
      <c r="CN21" s="606"/>
      <c r="CO21" s="606"/>
      <c r="CP21" s="606"/>
      <c r="CQ21" s="606"/>
    </row>
    <row r="22" s="606" customFormat="1" ht="24" customHeight="1" spans="1:229">
      <c r="A22" s="633"/>
      <c r="B22" s="632"/>
      <c r="C22" s="388"/>
      <c r="D22" s="396" t="s">
        <v>298</v>
      </c>
      <c r="E22" s="629">
        <f>AVERAGE(E20:E21)</f>
        <v>187.77</v>
      </c>
      <c r="F22" s="629"/>
      <c r="G22" s="634"/>
      <c r="H22" s="635"/>
      <c r="I22" s="634"/>
      <c r="J22" s="396" t="s">
        <v>303</v>
      </c>
      <c r="K22" s="634"/>
      <c r="L22" s="396" t="s">
        <v>294</v>
      </c>
      <c r="M22" s="672"/>
      <c r="N22" s="629">
        <f t="shared" ref="N22:P22" si="8">AVERAGE(N20:N21)</f>
        <v>46.8</v>
      </c>
      <c r="O22" s="629">
        <f t="shared" si="8"/>
        <v>17.875</v>
      </c>
      <c r="P22" s="629">
        <f t="shared" si="8"/>
        <v>64.675</v>
      </c>
      <c r="Q22" s="690"/>
      <c r="R22" s="629">
        <f t="shared" ref="R22:AD22" si="9">AVERAGE(R20:R21)</f>
        <v>0</v>
      </c>
      <c r="S22" s="629">
        <f t="shared" si="9"/>
        <v>68.445</v>
      </c>
      <c r="T22" s="629">
        <f t="shared" si="9"/>
        <v>14.86</v>
      </c>
      <c r="U22" s="629">
        <f t="shared" si="9"/>
        <v>3.275</v>
      </c>
      <c r="V22" s="629">
        <f t="shared" si="9"/>
        <v>15.195</v>
      </c>
      <c r="W22" s="629">
        <f t="shared" si="9"/>
        <v>47.33</v>
      </c>
      <c r="X22" s="629">
        <f t="shared" si="9"/>
        <v>93.72</v>
      </c>
      <c r="Y22" s="629">
        <f t="shared" si="9"/>
        <v>2.025</v>
      </c>
      <c r="Z22" s="629">
        <f t="shared" si="9"/>
        <v>20.405</v>
      </c>
      <c r="AA22" s="629">
        <f t="shared" si="9"/>
        <v>21.985</v>
      </c>
      <c r="AB22" s="396" t="s">
        <v>315</v>
      </c>
      <c r="AC22" s="396" t="s">
        <v>182</v>
      </c>
      <c r="AD22" s="396" t="s">
        <v>183</v>
      </c>
      <c r="AE22" s="568" t="s">
        <v>295</v>
      </c>
      <c r="AF22" s="568" t="s">
        <v>193</v>
      </c>
      <c r="AG22" s="568" t="s">
        <v>285</v>
      </c>
      <c r="AH22" s="568" t="s">
        <v>286</v>
      </c>
      <c r="AI22" s="396" t="s">
        <v>287</v>
      </c>
      <c r="AJ22" s="396" t="s">
        <v>311</v>
      </c>
      <c r="AK22" s="396" t="s">
        <v>296</v>
      </c>
      <c r="AL22" s="396" t="s">
        <v>290</v>
      </c>
      <c r="AM22" s="396" t="s">
        <v>297</v>
      </c>
      <c r="AN22" s="396" t="s">
        <v>288</v>
      </c>
      <c r="AO22" s="396" t="s">
        <v>290</v>
      </c>
      <c r="AP22" s="621"/>
      <c r="AQ22" s="369"/>
      <c r="AR22" s="621"/>
      <c r="AS22" s="369"/>
      <c r="AT22" s="621"/>
      <c r="AU22" s="369"/>
      <c r="BO22" s="357"/>
      <c r="BP22" s="357"/>
      <c r="BQ22" s="357"/>
      <c r="BR22" s="357"/>
      <c r="BS22" s="357"/>
      <c r="BT22" s="357"/>
      <c r="BU22" s="357"/>
      <c r="BV22" s="357"/>
      <c r="BW22" s="357"/>
      <c r="BX22" s="357"/>
      <c r="BY22" s="357"/>
      <c r="BZ22" s="357"/>
      <c r="CA22" s="357"/>
      <c r="CB22" s="357"/>
      <c r="CC22" s="357"/>
      <c r="CD22" s="357"/>
      <c r="CE22" s="357"/>
      <c r="CF22" s="357"/>
      <c r="CG22" s="357"/>
      <c r="CH22" s="357"/>
      <c r="CI22" s="357"/>
      <c r="CJ22" s="357"/>
      <c r="CK22" s="357"/>
      <c r="CL22" s="357"/>
      <c r="CM22" s="357"/>
      <c r="CN22" s="357"/>
      <c r="CO22" s="357"/>
      <c r="CP22" s="357"/>
      <c r="CQ22" s="357"/>
      <c r="CR22" s="357"/>
      <c r="CS22" s="357"/>
      <c r="CT22" s="357"/>
      <c r="CU22" s="357"/>
      <c r="CV22" s="357"/>
      <c r="CW22" s="357"/>
      <c r="CX22" s="357"/>
      <c r="CY22" s="357"/>
      <c r="CZ22" s="357"/>
      <c r="DA22" s="357"/>
      <c r="DB22" s="357"/>
      <c r="DC22" s="357"/>
      <c r="DD22" s="357"/>
      <c r="DE22" s="357"/>
      <c r="DF22" s="357"/>
      <c r="DG22" s="357"/>
      <c r="DH22" s="357"/>
      <c r="DI22" s="357"/>
      <c r="DJ22" s="357"/>
      <c r="DK22" s="357"/>
      <c r="DL22" s="357"/>
      <c r="DM22" s="357"/>
      <c r="DN22" s="357"/>
      <c r="DO22" s="357"/>
      <c r="DP22" s="357"/>
      <c r="DQ22" s="357"/>
      <c r="DR22" s="357"/>
      <c r="DS22" s="357"/>
      <c r="DT22" s="357"/>
      <c r="DU22" s="357"/>
      <c r="DV22" s="357"/>
      <c r="DW22" s="357"/>
      <c r="DX22" s="357"/>
      <c r="DY22" s="357"/>
      <c r="DZ22" s="357"/>
      <c r="EA22" s="357"/>
      <c r="EB22" s="357"/>
      <c r="EC22" s="357"/>
      <c r="ED22" s="357"/>
      <c r="EE22" s="357"/>
      <c r="EF22" s="357"/>
      <c r="EG22" s="357"/>
      <c r="EH22" s="357"/>
      <c r="EI22" s="357"/>
      <c r="EJ22" s="357"/>
      <c r="EK22" s="357"/>
      <c r="EL22" s="357"/>
      <c r="EM22" s="357"/>
      <c r="EN22" s="357"/>
      <c r="EO22" s="357"/>
      <c r="EP22" s="357"/>
      <c r="EQ22" s="357"/>
      <c r="ER22" s="357"/>
      <c r="ES22" s="357"/>
      <c r="ET22" s="357"/>
      <c r="EU22" s="357"/>
      <c r="EV22" s="357"/>
      <c r="EW22" s="357"/>
      <c r="EX22" s="357"/>
      <c r="EY22" s="357"/>
      <c r="EZ22" s="357"/>
      <c r="FA22" s="357"/>
      <c r="FB22" s="357"/>
      <c r="FC22" s="357"/>
      <c r="FD22" s="357"/>
      <c r="FE22" s="357"/>
      <c r="FF22" s="357"/>
      <c r="FG22" s="357"/>
      <c r="FH22" s="357"/>
      <c r="FI22" s="357"/>
      <c r="FJ22" s="357"/>
      <c r="FK22" s="357"/>
      <c r="FL22" s="357"/>
      <c r="FM22" s="357"/>
      <c r="FN22" s="357"/>
      <c r="FO22" s="357"/>
      <c r="FP22" s="357"/>
      <c r="FQ22" s="357"/>
      <c r="FR22" s="357"/>
      <c r="FS22" s="357"/>
      <c r="FT22" s="357"/>
      <c r="FU22" s="357"/>
      <c r="FV22" s="357"/>
      <c r="FW22" s="357"/>
      <c r="FX22" s="357"/>
      <c r="FY22" s="357"/>
      <c r="FZ22" s="357"/>
      <c r="GA22" s="357"/>
      <c r="GB22" s="357"/>
      <c r="GC22" s="357"/>
      <c r="GD22" s="357"/>
      <c r="GE22" s="357"/>
      <c r="GF22" s="357"/>
      <c r="GG22" s="357"/>
      <c r="GH22" s="357"/>
      <c r="GI22" s="357"/>
      <c r="GJ22" s="357"/>
      <c r="GK22" s="357"/>
      <c r="GL22" s="357"/>
      <c r="GM22" s="357"/>
      <c r="GN22" s="357"/>
      <c r="GO22" s="357"/>
      <c r="GP22" s="357"/>
      <c r="GQ22" s="357"/>
      <c r="GR22" s="357"/>
      <c r="GS22" s="357"/>
      <c r="GT22" s="357"/>
      <c r="GU22" s="357"/>
      <c r="GV22" s="357"/>
      <c r="GW22" s="357"/>
      <c r="GX22" s="357"/>
      <c r="GY22" s="357"/>
      <c r="GZ22" s="357"/>
      <c r="HA22" s="357"/>
      <c r="HB22" s="357"/>
      <c r="HC22" s="357"/>
      <c r="HD22" s="357"/>
      <c r="HE22" s="357"/>
      <c r="HF22" s="357"/>
      <c r="HG22" s="357"/>
      <c r="HH22" s="357"/>
      <c r="HI22" s="357"/>
      <c r="HJ22" s="357"/>
      <c r="HK22" s="357"/>
      <c r="HL22" s="357"/>
      <c r="HM22" s="357"/>
      <c r="HN22" s="357"/>
      <c r="HO22" s="357"/>
      <c r="HP22" s="357"/>
      <c r="HQ22" s="357"/>
      <c r="HR22" s="357"/>
      <c r="HS22" s="357"/>
      <c r="HT22" s="357"/>
      <c r="HU22" s="357"/>
    </row>
    <row r="23" s="606" customFormat="1" ht="24" customHeight="1" spans="1:229">
      <c r="A23" s="636"/>
      <c r="B23" s="637"/>
      <c r="C23" s="402"/>
      <c r="D23" s="383" t="s">
        <v>230</v>
      </c>
      <c r="E23" s="403">
        <v>189.13</v>
      </c>
      <c r="F23" s="403">
        <v>0</v>
      </c>
      <c r="G23" s="383">
        <v>5</v>
      </c>
      <c r="H23" s="638"/>
      <c r="I23" s="499"/>
      <c r="J23" s="499"/>
      <c r="K23" s="499"/>
      <c r="L23" s="499"/>
      <c r="M23" s="670"/>
      <c r="N23" s="671"/>
      <c r="O23" s="502"/>
      <c r="P23" s="502"/>
      <c r="Q23" s="383"/>
      <c r="R23" s="501"/>
      <c r="S23" s="540"/>
      <c r="T23" s="540"/>
      <c r="U23" s="540"/>
      <c r="V23" s="540"/>
      <c r="W23" s="540"/>
      <c r="X23" s="540"/>
      <c r="Y23" s="540"/>
      <c r="Z23" s="540"/>
      <c r="AA23" s="540"/>
      <c r="AB23" s="380"/>
      <c r="AC23" s="380"/>
      <c r="AD23" s="380"/>
      <c r="AE23" s="382"/>
      <c r="AF23" s="382"/>
      <c r="AG23" s="382"/>
      <c r="AH23" s="382"/>
      <c r="AI23" s="692"/>
      <c r="AJ23" s="692"/>
      <c r="AK23" s="692"/>
      <c r="AL23" s="692"/>
      <c r="AM23" s="692"/>
      <c r="AN23" s="692"/>
      <c r="AO23" s="692"/>
      <c r="AP23" s="621"/>
      <c r="AQ23" s="369"/>
      <c r="AR23" s="621"/>
      <c r="AS23" s="369"/>
      <c r="AT23" s="621"/>
      <c r="AU23" s="369"/>
      <c r="BO23" s="358"/>
      <c r="BP23" s="358"/>
      <c r="BQ23" s="358"/>
      <c r="BR23" s="358"/>
      <c r="BS23" s="358"/>
      <c r="BT23" s="358"/>
      <c r="BU23" s="358"/>
      <c r="BV23" s="358"/>
      <c r="BW23" s="358"/>
      <c r="BX23" s="358"/>
      <c r="BY23" s="358"/>
      <c r="BZ23" s="358"/>
      <c r="CA23" s="358"/>
      <c r="CB23" s="358"/>
      <c r="CC23" s="358"/>
      <c r="CD23" s="358"/>
      <c r="CE23" s="358"/>
      <c r="CF23" s="358"/>
      <c r="CG23" s="358"/>
      <c r="CH23" s="358"/>
      <c r="CI23" s="358"/>
      <c r="CJ23" s="358"/>
      <c r="CK23" s="358"/>
      <c r="CL23" s="358"/>
      <c r="CM23" s="358"/>
      <c r="CN23" s="358"/>
      <c r="CO23" s="358"/>
      <c r="CP23" s="358"/>
      <c r="CQ23" s="358"/>
      <c r="CR23" s="358"/>
      <c r="CS23" s="358"/>
      <c r="CT23" s="358"/>
      <c r="CU23" s="358"/>
      <c r="CV23" s="358"/>
      <c r="CW23" s="358"/>
      <c r="CX23" s="358"/>
      <c r="CY23" s="358"/>
      <c r="CZ23" s="358"/>
      <c r="DA23" s="358"/>
      <c r="DB23" s="358"/>
      <c r="DC23" s="358"/>
      <c r="DD23" s="358"/>
      <c r="DE23" s="358"/>
      <c r="DF23" s="358"/>
      <c r="DG23" s="358"/>
      <c r="DH23" s="358"/>
      <c r="DI23" s="358"/>
      <c r="DJ23" s="358"/>
      <c r="DK23" s="358"/>
      <c r="DL23" s="358"/>
      <c r="DM23" s="358"/>
      <c r="DN23" s="358"/>
      <c r="DO23" s="358"/>
      <c r="DP23" s="358"/>
      <c r="DQ23" s="358"/>
      <c r="DR23" s="358"/>
      <c r="DS23" s="358"/>
      <c r="DT23" s="358"/>
      <c r="DU23" s="358"/>
      <c r="DV23" s="358"/>
      <c r="DW23" s="358"/>
      <c r="DX23" s="358"/>
      <c r="DY23" s="358"/>
      <c r="DZ23" s="358"/>
      <c r="EA23" s="358"/>
      <c r="EB23" s="358"/>
      <c r="EC23" s="358"/>
      <c r="ED23" s="358"/>
      <c r="EE23" s="358"/>
      <c r="EF23" s="358"/>
      <c r="EG23" s="358"/>
      <c r="EH23" s="358"/>
      <c r="EI23" s="358"/>
      <c r="EJ23" s="358"/>
      <c r="EK23" s="358"/>
      <c r="EL23" s="358"/>
      <c r="EM23" s="358"/>
      <c r="EN23" s="358"/>
      <c r="EO23" s="358"/>
      <c r="EP23" s="358"/>
      <c r="EQ23" s="358"/>
      <c r="ER23" s="358"/>
      <c r="ES23" s="358"/>
      <c r="ET23" s="358"/>
      <c r="EU23" s="358"/>
      <c r="EV23" s="358"/>
      <c r="EW23" s="358"/>
      <c r="EX23" s="358"/>
      <c r="EY23" s="358"/>
      <c r="EZ23" s="358"/>
      <c r="FA23" s="358"/>
      <c r="FB23" s="358"/>
      <c r="FC23" s="358"/>
      <c r="FD23" s="358"/>
      <c r="FE23" s="358"/>
      <c r="FF23" s="358"/>
      <c r="FG23" s="358"/>
      <c r="FH23" s="358"/>
      <c r="FI23" s="358"/>
      <c r="FJ23" s="358"/>
      <c r="FK23" s="358"/>
      <c r="FL23" s="358"/>
      <c r="FM23" s="358"/>
      <c r="FN23" s="358"/>
      <c r="FO23" s="358"/>
      <c r="FP23" s="358"/>
      <c r="FQ23" s="358"/>
      <c r="FR23" s="358"/>
      <c r="FS23" s="358"/>
      <c r="FT23" s="358"/>
      <c r="FU23" s="358"/>
      <c r="FV23" s="358"/>
      <c r="FW23" s="358"/>
      <c r="FX23" s="358"/>
      <c r="FY23" s="358"/>
      <c r="FZ23" s="358"/>
      <c r="GA23" s="358"/>
      <c r="GB23" s="358"/>
      <c r="GC23" s="358"/>
      <c r="GD23" s="358"/>
      <c r="GE23" s="358"/>
      <c r="GF23" s="358"/>
      <c r="GG23" s="358"/>
      <c r="GH23" s="358"/>
      <c r="GI23" s="358"/>
      <c r="GJ23" s="358"/>
      <c r="GK23" s="358"/>
      <c r="GL23" s="358"/>
      <c r="GM23" s="358"/>
      <c r="GN23" s="358"/>
      <c r="GO23" s="358"/>
      <c r="GP23" s="358"/>
      <c r="GQ23" s="358"/>
      <c r="GR23" s="358"/>
      <c r="GS23" s="358"/>
      <c r="GT23" s="358"/>
      <c r="GU23" s="358"/>
      <c r="GV23" s="358"/>
      <c r="GW23" s="358"/>
      <c r="GX23" s="358"/>
      <c r="GY23" s="358"/>
      <c r="GZ23" s="358"/>
      <c r="HA23" s="358"/>
      <c r="HB23" s="358"/>
      <c r="HC23" s="358"/>
      <c r="HD23" s="358"/>
      <c r="HE23" s="358"/>
      <c r="HF23" s="358"/>
      <c r="HG23" s="358"/>
      <c r="HH23" s="358"/>
      <c r="HI23" s="358"/>
      <c r="HJ23" s="358"/>
      <c r="HK23" s="358"/>
      <c r="HL23" s="358"/>
      <c r="HM23" s="358"/>
      <c r="HN23" s="358"/>
      <c r="HO23" s="358"/>
      <c r="HP23" s="358"/>
      <c r="HQ23" s="358"/>
      <c r="HR23" s="358"/>
      <c r="HS23" s="358"/>
      <c r="HT23" s="358"/>
      <c r="HU23" s="358"/>
    </row>
    <row r="24" customHeight="1" spans="1:47">
      <c r="A24" s="369"/>
      <c r="B24" s="369"/>
      <c r="C24" s="639"/>
      <c r="D24" s="369"/>
      <c r="E24" s="621"/>
      <c r="F24" s="620"/>
      <c r="G24" s="621"/>
      <c r="H24" s="640"/>
      <c r="I24" s="621"/>
      <c r="J24" s="369"/>
      <c r="K24" s="621"/>
      <c r="L24" s="369"/>
      <c r="M24" s="621"/>
      <c r="N24" s="369"/>
      <c r="O24" s="621"/>
      <c r="P24" s="369"/>
      <c r="Q24" s="369"/>
      <c r="R24" s="621"/>
      <c r="AB24" s="620"/>
      <c r="AC24" s="620"/>
      <c r="AD24" s="621"/>
      <c r="AE24" s="621"/>
      <c r="AF24" s="621"/>
      <c r="AG24" s="621"/>
      <c r="AH24" s="621"/>
      <c r="AI24" s="640"/>
      <c r="AJ24" s="621"/>
      <c r="AK24" s="369"/>
      <c r="AL24" s="621"/>
      <c r="AM24" s="369"/>
      <c r="AN24" s="621"/>
      <c r="AO24" s="369"/>
      <c r="AP24" s="621"/>
      <c r="AQ24" s="369"/>
      <c r="AR24" s="621"/>
      <c r="AS24" s="369"/>
      <c r="AT24" s="621"/>
      <c r="AU24" s="369"/>
    </row>
    <row r="25" s="191" customFormat="1" ht="35" customHeight="1" spans="1:236">
      <c r="A25" s="641" t="s">
        <v>316</v>
      </c>
      <c r="B25" s="641"/>
      <c r="C25" s="641"/>
      <c r="D25" s="641"/>
      <c r="E25" s="641"/>
      <c r="F25" s="641"/>
      <c r="G25" s="641"/>
      <c r="H25" s="641"/>
      <c r="I25" s="641"/>
      <c r="J25" s="641"/>
      <c r="K25" s="641"/>
      <c r="L25" s="641"/>
      <c r="M25" s="641"/>
      <c r="N25" s="641"/>
      <c r="O25" s="641"/>
      <c r="P25" s="641"/>
      <c r="Q25" s="641"/>
      <c r="R25" s="641"/>
      <c r="S25" s="641"/>
      <c r="T25" s="641"/>
      <c r="U25" s="641"/>
      <c r="V25" s="641"/>
      <c r="W25" s="641"/>
      <c r="X25" s="641"/>
      <c r="Y25" s="641"/>
      <c r="Z25" s="641"/>
      <c r="AA25" s="641"/>
      <c r="AB25" s="641"/>
      <c r="AC25" s="641"/>
      <c r="AD25" s="641"/>
      <c r="AE25" s="641"/>
      <c r="AF25" s="641"/>
      <c r="AG25" s="641"/>
      <c r="AH25" s="641"/>
      <c r="AI25" s="641"/>
      <c r="AJ25" s="641"/>
      <c r="AK25" s="641"/>
      <c r="AL25" s="641"/>
      <c r="AM25" s="641"/>
      <c r="AN25" s="641"/>
      <c r="AO25" s="641"/>
      <c r="AP25" s="597"/>
      <c r="AQ25" s="597"/>
      <c r="AR25" s="597"/>
      <c r="AS25" s="597"/>
      <c r="AT25" s="597"/>
      <c r="AU25" s="597"/>
      <c r="AV25" s="597"/>
      <c r="AW25" s="597"/>
      <c r="AX25" s="597"/>
      <c r="AY25" s="597"/>
      <c r="AZ25" s="597"/>
      <c r="BA25" s="597"/>
      <c r="BB25" s="597"/>
      <c r="BC25" s="597"/>
      <c r="BD25" s="372"/>
      <c r="BE25" s="372"/>
      <c r="BF25" s="372"/>
      <c r="BG25" s="372"/>
      <c r="BH25" s="372"/>
      <c r="BI25" s="372"/>
      <c r="BJ25" s="372"/>
      <c r="BK25" s="372"/>
      <c r="BL25" s="372"/>
      <c r="BM25" s="372"/>
      <c r="BN25" s="372"/>
      <c r="BO25" s="372"/>
      <c r="BP25" s="372"/>
      <c r="BQ25" s="372"/>
      <c r="BR25" s="372"/>
      <c r="BS25" s="372"/>
      <c r="BT25" s="372"/>
      <c r="BU25" s="372"/>
      <c r="BV25" s="372"/>
      <c r="BW25" s="372"/>
      <c r="BX25" s="372"/>
      <c r="BY25" s="372"/>
      <c r="BZ25" s="372"/>
      <c r="CA25" s="372"/>
      <c r="CB25" s="372"/>
      <c r="CC25" s="372"/>
      <c r="CD25" s="372"/>
      <c r="CE25" s="372"/>
      <c r="CF25" s="372"/>
      <c r="CG25" s="372"/>
      <c r="CH25" s="372"/>
      <c r="CI25" s="372"/>
      <c r="CJ25" s="372"/>
      <c r="CK25" s="372"/>
      <c r="CL25" s="372"/>
      <c r="CM25" s="372"/>
      <c r="CN25" s="372"/>
      <c r="CO25" s="372"/>
      <c r="CP25" s="372"/>
      <c r="CQ25" s="372"/>
      <c r="CR25" s="372"/>
      <c r="CS25" s="372"/>
      <c r="CT25" s="372"/>
      <c r="CU25" s="372"/>
      <c r="CV25" s="372"/>
      <c r="CW25" s="372"/>
      <c r="CX25" s="372"/>
      <c r="CY25" s="372"/>
      <c r="CZ25" s="372"/>
      <c r="DA25" s="372"/>
      <c r="DB25" s="372"/>
      <c r="DC25" s="372"/>
      <c r="DD25" s="372"/>
      <c r="DE25" s="372"/>
      <c r="DF25" s="372"/>
      <c r="DG25" s="372"/>
      <c r="DH25" s="372"/>
      <c r="DI25" s="372"/>
      <c r="DJ25" s="372"/>
      <c r="DK25" s="372"/>
      <c r="DL25" s="372"/>
      <c r="DM25" s="372"/>
      <c r="DN25" s="372"/>
      <c r="DO25" s="372"/>
      <c r="DP25" s="372"/>
      <c r="DQ25" s="372"/>
      <c r="DR25" s="372"/>
      <c r="DS25" s="372"/>
      <c r="DT25" s="372"/>
      <c r="DU25" s="372"/>
      <c r="DV25" s="372"/>
      <c r="DW25" s="372"/>
      <c r="DX25" s="372"/>
      <c r="DY25" s="372"/>
      <c r="DZ25" s="372"/>
      <c r="EA25" s="372"/>
      <c r="EB25" s="372"/>
      <c r="EC25" s="372"/>
      <c r="ED25" s="372"/>
      <c r="EE25" s="372"/>
      <c r="EF25" s="372"/>
      <c r="EG25" s="372"/>
      <c r="EH25" s="372"/>
      <c r="EI25" s="372"/>
      <c r="EJ25" s="372"/>
      <c r="EK25" s="372"/>
      <c r="EL25" s="372"/>
      <c r="EM25" s="372"/>
      <c r="EN25" s="372"/>
      <c r="EO25" s="372"/>
      <c r="EP25" s="372"/>
      <c r="EQ25" s="372"/>
      <c r="ER25" s="372"/>
      <c r="ES25" s="372"/>
      <c r="ET25" s="372"/>
      <c r="EU25" s="372"/>
      <c r="EV25" s="372"/>
      <c r="EW25" s="372"/>
      <c r="EX25" s="372"/>
      <c r="EY25" s="372"/>
      <c r="EZ25" s="372"/>
      <c r="FA25" s="372"/>
      <c r="FB25" s="372"/>
      <c r="FC25" s="372"/>
      <c r="FD25" s="372"/>
      <c r="FE25" s="372"/>
      <c r="FF25" s="372"/>
      <c r="FG25" s="372"/>
      <c r="FH25" s="372"/>
      <c r="FI25" s="372"/>
      <c r="FJ25" s="372"/>
      <c r="FK25" s="372"/>
      <c r="FL25" s="372"/>
      <c r="FM25" s="372"/>
      <c r="FN25" s="372"/>
      <c r="FO25" s="372"/>
      <c r="FP25" s="372"/>
      <c r="FQ25" s="372"/>
      <c r="FR25" s="372"/>
      <c r="FS25" s="372"/>
      <c r="FT25" s="372"/>
      <c r="FU25" s="372"/>
      <c r="FV25" s="372"/>
      <c r="FW25" s="372"/>
      <c r="FX25" s="372"/>
      <c r="FY25" s="372"/>
      <c r="FZ25" s="372"/>
      <c r="GA25" s="372"/>
      <c r="GB25" s="372"/>
      <c r="GC25" s="372"/>
      <c r="GD25" s="372"/>
      <c r="GE25" s="372"/>
      <c r="GF25" s="372"/>
      <c r="GG25" s="372"/>
      <c r="GH25" s="372"/>
      <c r="GI25" s="372"/>
      <c r="GJ25" s="372"/>
      <c r="GK25" s="372"/>
      <c r="GL25" s="372"/>
      <c r="GM25" s="372"/>
      <c r="GN25" s="372"/>
      <c r="GO25" s="372"/>
      <c r="GP25" s="372"/>
      <c r="GQ25" s="372"/>
      <c r="GR25" s="372"/>
      <c r="GS25" s="372"/>
      <c r="GT25" s="372"/>
      <c r="GU25" s="372"/>
      <c r="GV25" s="372"/>
      <c r="GW25" s="372"/>
      <c r="GX25" s="372"/>
      <c r="GY25" s="372"/>
      <c r="GZ25" s="372"/>
      <c r="HA25" s="372"/>
      <c r="HB25" s="372"/>
      <c r="HC25" s="372"/>
      <c r="HD25" s="372"/>
      <c r="HE25" s="372"/>
      <c r="HF25" s="372"/>
      <c r="HG25" s="372"/>
      <c r="HH25" s="372"/>
      <c r="HI25" s="372"/>
      <c r="HJ25" s="372"/>
      <c r="HK25" s="372"/>
      <c r="HL25" s="372"/>
      <c r="HM25" s="372"/>
      <c r="HN25" s="372"/>
      <c r="HO25" s="372"/>
      <c r="HP25" s="372"/>
      <c r="HQ25" s="372"/>
      <c r="HR25" s="372"/>
      <c r="HS25" s="372"/>
      <c r="HT25" s="372"/>
      <c r="HU25" s="372"/>
      <c r="HV25" s="372"/>
      <c r="HW25" s="372"/>
      <c r="HX25" s="372"/>
      <c r="HY25" s="372"/>
      <c r="HZ25" s="372"/>
      <c r="IA25" s="372"/>
      <c r="IB25" s="372"/>
    </row>
    <row r="26" s="363" customFormat="1" ht="28" customHeight="1" spans="1:55">
      <c r="A26" s="414" t="s">
        <v>1</v>
      </c>
      <c r="B26" s="375" t="s">
        <v>249</v>
      </c>
      <c r="C26" s="376" t="s">
        <v>5</v>
      </c>
      <c r="D26" s="376" t="s">
        <v>116</v>
      </c>
      <c r="E26" s="642" t="s">
        <v>250</v>
      </c>
      <c r="F26" s="417"/>
      <c r="G26" s="417"/>
      <c r="H26" s="418"/>
      <c r="I26" s="673" t="s">
        <v>251</v>
      </c>
      <c r="J26" s="673"/>
      <c r="K26" s="673" t="s">
        <v>252</v>
      </c>
      <c r="L26" s="673"/>
      <c r="M26" s="376" t="s">
        <v>253</v>
      </c>
      <c r="N26" s="377" t="s">
        <v>254</v>
      </c>
      <c r="O26" s="390"/>
      <c r="P26" s="390"/>
      <c r="Q26" s="416" t="s">
        <v>317</v>
      </c>
      <c r="R26" s="541"/>
      <c r="S26" s="532" t="s">
        <v>256</v>
      </c>
      <c r="T26" s="532" t="s">
        <v>257</v>
      </c>
      <c r="U26" s="376" t="s">
        <v>258</v>
      </c>
      <c r="V26" s="376" t="s">
        <v>259</v>
      </c>
      <c r="W26" s="376" t="s">
        <v>260</v>
      </c>
      <c r="X26" s="376" t="s">
        <v>261</v>
      </c>
      <c r="Y26" s="558" t="s">
        <v>262</v>
      </c>
      <c r="Z26" s="559" t="s">
        <v>263</v>
      </c>
      <c r="AA26" s="559" t="s">
        <v>264</v>
      </c>
      <c r="AB26" s="376" t="s">
        <v>137</v>
      </c>
      <c r="AC26" s="374" t="s">
        <v>138</v>
      </c>
      <c r="AD26" s="374" t="s">
        <v>139</v>
      </c>
      <c r="AE26" s="376" t="s">
        <v>142</v>
      </c>
      <c r="AF26" s="376" t="s">
        <v>141</v>
      </c>
      <c r="AG26" s="376" t="s">
        <v>265</v>
      </c>
      <c r="AH26" s="376" t="s">
        <v>266</v>
      </c>
      <c r="AI26" s="376" t="s">
        <v>267</v>
      </c>
      <c r="AJ26" s="376" t="s">
        <v>268</v>
      </c>
      <c r="AK26" s="376" t="s">
        <v>269</v>
      </c>
      <c r="AL26" s="376" t="s">
        <v>270</v>
      </c>
      <c r="AM26" s="376" t="s">
        <v>271</v>
      </c>
      <c r="AN26" s="376" t="s">
        <v>272</v>
      </c>
      <c r="AO26" s="376" t="s">
        <v>273</v>
      </c>
      <c r="AP26" s="597"/>
      <c r="AQ26" s="597"/>
      <c r="AR26" s="597"/>
      <c r="AS26" s="597"/>
      <c r="AT26" s="597"/>
      <c r="AU26" s="597"/>
      <c r="AV26" s="597"/>
      <c r="AW26" s="597"/>
      <c r="AX26" s="597"/>
      <c r="AY26" s="597"/>
      <c r="AZ26" s="597"/>
      <c r="BA26" s="597"/>
      <c r="BB26" s="597"/>
      <c r="BC26" s="597"/>
    </row>
    <row r="27" s="363" customFormat="1" ht="39" customHeight="1" spans="1:236">
      <c r="A27" s="419"/>
      <c r="B27" s="381"/>
      <c r="C27" s="382"/>
      <c r="D27" s="535"/>
      <c r="E27" s="468" t="s">
        <v>318</v>
      </c>
      <c r="F27" s="422" t="s">
        <v>319</v>
      </c>
      <c r="G27" s="382" t="s">
        <v>152</v>
      </c>
      <c r="H27" s="423" t="s">
        <v>320</v>
      </c>
      <c r="I27" s="382" t="s">
        <v>157</v>
      </c>
      <c r="J27" s="382" t="s">
        <v>158</v>
      </c>
      <c r="K27" s="382" t="s">
        <v>157</v>
      </c>
      <c r="L27" s="382" t="s">
        <v>158</v>
      </c>
      <c r="M27" s="535"/>
      <c r="N27" s="384" t="s">
        <v>277</v>
      </c>
      <c r="O27" s="384" t="s">
        <v>278</v>
      </c>
      <c r="P27" s="384" t="s">
        <v>279</v>
      </c>
      <c r="Q27" s="422" t="s">
        <v>159</v>
      </c>
      <c r="R27" s="380" t="s">
        <v>160</v>
      </c>
      <c r="S27" s="534"/>
      <c r="T27" s="534"/>
      <c r="U27" s="535"/>
      <c r="V27" s="535"/>
      <c r="W27" s="535"/>
      <c r="X27" s="535"/>
      <c r="Y27" s="560"/>
      <c r="Z27" s="561"/>
      <c r="AA27" s="561"/>
      <c r="AB27" s="535"/>
      <c r="AC27" s="624"/>
      <c r="AD27" s="624"/>
      <c r="AE27" s="535"/>
      <c r="AF27" s="535"/>
      <c r="AG27" s="535"/>
      <c r="AH27" s="535"/>
      <c r="AI27" s="382"/>
      <c r="AJ27" s="382"/>
      <c r="AK27" s="382"/>
      <c r="AL27" s="382"/>
      <c r="AM27" s="382"/>
      <c r="AN27" s="382"/>
      <c r="AO27" s="382"/>
      <c r="AP27" s="597"/>
      <c r="AQ27" s="597"/>
      <c r="AR27" s="597"/>
      <c r="AS27" s="597"/>
      <c r="AT27" s="597"/>
      <c r="AU27" s="597"/>
      <c r="AV27" s="597"/>
      <c r="AW27" s="597"/>
      <c r="AX27" s="597"/>
      <c r="AY27" s="597"/>
      <c r="AZ27" s="597"/>
      <c r="BA27" s="597"/>
      <c r="BB27" s="597"/>
      <c r="BC27" s="597"/>
      <c r="BD27" s="372"/>
      <c r="BE27" s="372"/>
      <c r="BF27" s="372"/>
      <c r="BG27" s="372"/>
      <c r="BH27" s="372"/>
      <c r="BI27" s="372"/>
      <c r="BJ27" s="372"/>
      <c r="BK27" s="372"/>
      <c r="BL27" s="372"/>
      <c r="BM27" s="372"/>
      <c r="BN27" s="372"/>
      <c r="BO27" s="372"/>
      <c r="BP27" s="372"/>
      <c r="BQ27" s="372"/>
      <c r="BR27" s="372"/>
      <c r="BS27" s="372"/>
      <c r="BT27" s="372"/>
      <c r="BU27" s="372"/>
      <c r="BV27" s="372"/>
      <c r="BW27" s="372"/>
      <c r="BX27" s="372"/>
      <c r="BY27" s="372"/>
      <c r="BZ27" s="372"/>
      <c r="CA27" s="372"/>
      <c r="CB27" s="372"/>
      <c r="CC27" s="372"/>
      <c r="CD27" s="372"/>
      <c r="CE27" s="372"/>
      <c r="CF27" s="372"/>
      <c r="CG27" s="372"/>
      <c r="CH27" s="372"/>
      <c r="CI27" s="372"/>
      <c r="CJ27" s="372"/>
      <c r="CK27" s="372"/>
      <c r="CL27" s="372"/>
      <c r="CM27" s="372"/>
      <c r="CN27" s="372"/>
      <c r="CO27" s="372"/>
      <c r="CP27" s="372"/>
      <c r="CQ27" s="372"/>
      <c r="CR27" s="372"/>
      <c r="CS27" s="372"/>
      <c r="CT27" s="372"/>
      <c r="CU27" s="372"/>
      <c r="CV27" s="372"/>
      <c r="CW27" s="372"/>
      <c r="CX27" s="372"/>
      <c r="CY27" s="372"/>
      <c r="CZ27" s="372"/>
      <c r="DA27" s="372"/>
      <c r="DB27" s="372"/>
      <c r="DC27" s="372"/>
      <c r="DD27" s="372"/>
      <c r="DE27" s="372"/>
      <c r="DF27" s="372"/>
      <c r="DG27" s="372"/>
      <c r="DH27" s="372"/>
      <c r="DI27" s="372"/>
      <c r="DJ27" s="372"/>
      <c r="DK27" s="372"/>
      <c r="DL27" s="372"/>
      <c r="DM27" s="372"/>
      <c r="DN27" s="372"/>
      <c r="DO27" s="372"/>
      <c r="DP27" s="372"/>
      <c r="DQ27" s="372"/>
      <c r="DR27" s="372"/>
      <c r="DS27" s="372"/>
      <c r="DT27" s="372"/>
      <c r="DU27" s="372"/>
      <c r="DV27" s="372"/>
      <c r="DW27" s="372"/>
      <c r="DX27" s="372"/>
      <c r="DY27" s="372"/>
      <c r="DZ27" s="372"/>
      <c r="EA27" s="372"/>
      <c r="EB27" s="372"/>
      <c r="EC27" s="372"/>
      <c r="ED27" s="372"/>
      <c r="EE27" s="372"/>
      <c r="EF27" s="372"/>
      <c r="EG27" s="372"/>
      <c r="EH27" s="372"/>
      <c r="EI27" s="372"/>
      <c r="EJ27" s="372"/>
      <c r="EK27" s="372"/>
      <c r="EL27" s="372"/>
      <c r="EM27" s="372"/>
      <c r="EN27" s="372"/>
      <c r="EO27" s="372"/>
      <c r="EP27" s="372"/>
      <c r="EQ27" s="372"/>
      <c r="ER27" s="372"/>
      <c r="ES27" s="372"/>
      <c r="ET27" s="372"/>
      <c r="EU27" s="372"/>
      <c r="EV27" s="372"/>
      <c r="EW27" s="372"/>
      <c r="EX27" s="372"/>
      <c r="EY27" s="372"/>
      <c r="EZ27" s="372"/>
      <c r="FA27" s="372"/>
      <c r="FB27" s="372"/>
      <c r="FC27" s="372"/>
      <c r="FD27" s="372"/>
      <c r="FE27" s="372"/>
      <c r="FF27" s="372"/>
      <c r="FG27" s="372"/>
      <c r="FH27" s="372"/>
      <c r="FI27" s="372"/>
      <c r="FJ27" s="372"/>
      <c r="FK27" s="372"/>
      <c r="FL27" s="372"/>
      <c r="FM27" s="372"/>
      <c r="FN27" s="372"/>
      <c r="FO27" s="372"/>
      <c r="FP27" s="372"/>
      <c r="FQ27" s="372"/>
      <c r="FR27" s="372"/>
      <c r="FS27" s="372"/>
      <c r="FT27" s="372"/>
      <c r="FU27" s="372"/>
      <c r="FV27" s="372"/>
      <c r="FW27" s="372"/>
      <c r="FX27" s="372"/>
      <c r="FY27" s="372"/>
      <c r="FZ27" s="372"/>
      <c r="GA27" s="372"/>
      <c r="GB27" s="372"/>
      <c r="GC27" s="372"/>
      <c r="GD27" s="372"/>
      <c r="GE27" s="372"/>
      <c r="GF27" s="372"/>
      <c r="GG27" s="372"/>
      <c r="GH27" s="372"/>
      <c r="GI27" s="372"/>
      <c r="GJ27" s="372"/>
      <c r="GK27" s="372"/>
      <c r="GL27" s="372"/>
      <c r="GM27" s="372"/>
      <c r="GN27" s="372"/>
      <c r="GO27" s="372"/>
      <c r="GP27" s="372"/>
      <c r="GQ27" s="372"/>
      <c r="GR27" s="372"/>
      <c r="GS27" s="372"/>
      <c r="GT27" s="372"/>
      <c r="GU27" s="372"/>
      <c r="GV27" s="372"/>
      <c r="GW27" s="372"/>
      <c r="GX27" s="372"/>
      <c r="GY27" s="372"/>
      <c r="GZ27" s="372"/>
      <c r="HA27" s="372"/>
      <c r="HB27" s="372"/>
      <c r="HC27" s="372"/>
      <c r="HD27" s="372"/>
      <c r="HE27" s="372"/>
      <c r="HF27" s="372"/>
      <c r="HG27" s="372"/>
      <c r="HH27" s="372"/>
      <c r="HI27" s="372"/>
      <c r="HJ27" s="372"/>
      <c r="HK27" s="372"/>
      <c r="HL27" s="372"/>
      <c r="HM27" s="372"/>
      <c r="HN27" s="372"/>
      <c r="HO27" s="372"/>
      <c r="HP27" s="372"/>
      <c r="HQ27" s="372"/>
      <c r="HR27" s="372"/>
      <c r="HS27" s="372"/>
      <c r="HT27" s="372"/>
      <c r="HU27" s="372"/>
      <c r="HV27" s="372"/>
      <c r="HW27" s="372"/>
      <c r="HX27" s="372"/>
      <c r="HY27" s="372"/>
      <c r="HZ27" s="372"/>
      <c r="IA27" s="372"/>
      <c r="IB27" s="372"/>
    </row>
    <row r="28" s="607" customFormat="1" ht="20" customHeight="1" spans="1:236">
      <c r="A28" s="456">
        <v>10</v>
      </c>
      <c r="B28" s="456" t="s">
        <v>321</v>
      </c>
      <c r="C28" s="643" t="s">
        <v>322</v>
      </c>
      <c r="D28" s="607" t="s">
        <v>177</v>
      </c>
      <c r="E28" s="644">
        <v>229.1</v>
      </c>
      <c r="F28" s="645">
        <v>8.91</v>
      </c>
      <c r="G28" s="646">
        <v>2</v>
      </c>
      <c r="H28" s="647" t="s">
        <v>231</v>
      </c>
      <c r="I28" s="646">
        <v>24</v>
      </c>
      <c r="J28" s="237" t="s">
        <v>294</v>
      </c>
      <c r="K28" s="646">
        <v>8</v>
      </c>
      <c r="L28" s="237" t="s">
        <v>303</v>
      </c>
      <c r="M28" s="183" t="s">
        <v>220</v>
      </c>
      <c r="N28" s="645">
        <v>39.96</v>
      </c>
      <c r="O28" s="645">
        <v>19.37</v>
      </c>
      <c r="P28" s="645">
        <f>N28+O28</f>
        <v>59.33</v>
      </c>
      <c r="Q28" s="645">
        <v>96</v>
      </c>
      <c r="R28" s="645">
        <f>Q28-96</f>
        <v>0</v>
      </c>
      <c r="S28" s="645">
        <v>73.1</v>
      </c>
      <c r="T28" s="645">
        <v>12.5</v>
      </c>
      <c r="U28" s="607">
        <v>1.9</v>
      </c>
      <c r="V28" s="646">
        <v>14.5</v>
      </c>
      <c r="W28" s="646">
        <v>42.6</v>
      </c>
      <c r="X28" s="646">
        <v>96.3</v>
      </c>
      <c r="Y28" s="645">
        <v>2.3</v>
      </c>
      <c r="Z28" s="645">
        <v>20.8</v>
      </c>
      <c r="AA28" s="645">
        <v>21.52</v>
      </c>
      <c r="AB28" s="237" t="s">
        <v>181</v>
      </c>
      <c r="AC28" s="406" t="s">
        <v>201</v>
      </c>
      <c r="AD28" s="406" t="s">
        <v>183</v>
      </c>
      <c r="AE28" s="237" t="s">
        <v>295</v>
      </c>
      <c r="AF28" s="237" t="s">
        <v>193</v>
      </c>
      <c r="AG28" s="237" t="s">
        <v>285</v>
      </c>
      <c r="AH28" s="579" t="s">
        <v>286</v>
      </c>
      <c r="AI28" s="237" t="s">
        <v>287</v>
      </c>
      <c r="AJ28" s="237" t="s">
        <v>290</v>
      </c>
      <c r="AK28" s="237" t="s">
        <v>289</v>
      </c>
      <c r="AL28" s="237" t="s">
        <v>290</v>
      </c>
      <c r="AM28" s="237" t="s">
        <v>309</v>
      </c>
      <c r="AN28" s="237" t="s">
        <v>288</v>
      </c>
      <c r="AO28" s="237" t="s">
        <v>290</v>
      </c>
      <c r="AP28" s="597"/>
      <c r="AQ28" s="597"/>
      <c r="AR28" s="597"/>
      <c r="AS28" s="597"/>
      <c r="AT28" s="597"/>
      <c r="AU28" s="597"/>
      <c r="AV28" s="597"/>
      <c r="AW28" s="597"/>
      <c r="AX28" s="597"/>
      <c r="AY28" s="597"/>
      <c r="AZ28" s="597"/>
      <c r="BA28" s="597"/>
      <c r="BB28" s="597"/>
      <c r="BC28" s="597"/>
      <c r="BD28" s="608"/>
      <c r="BE28" s="608"/>
      <c r="BF28" s="608"/>
      <c r="BG28" s="608"/>
      <c r="BH28" s="608"/>
      <c r="BI28" s="608"/>
      <c r="BJ28" s="608"/>
      <c r="BK28" s="608"/>
      <c r="BL28" s="608"/>
      <c r="BM28" s="608"/>
      <c r="BN28" s="608"/>
      <c r="BO28" s="608"/>
      <c r="BP28" s="608"/>
      <c r="BQ28" s="608"/>
      <c r="BR28" s="608"/>
      <c r="BS28" s="608"/>
      <c r="BT28" s="608"/>
      <c r="BU28" s="608"/>
      <c r="BV28" s="608"/>
      <c r="BW28" s="608"/>
      <c r="BX28" s="608"/>
      <c r="BY28" s="608"/>
      <c r="BZ28" s="608"/>
      <c r="CA28" s="608"/>
      <c r="CB28" s="608"/>
      <c r="CC28" s="608"/>
      <c r="CD28" s="608"/>
      <c r="CE28" s="608"/>
      <c r="CF28" s="608"/>
      <c r="CG28" s="608"/>
      <c r="CH28" s="608"/>
      <c r="CI28" s="608"/>
      <c r="CJ28" s="608"/>
      <c r="CK28" s="608"/>
      <c r="CL28" s="608"/>
      <c r="CM28" s="608"/>
      <c r="CN28" s="608"/>
      <c r="CO28" s="608"/>
      <c r="CP28" s="608"/>
      <c r="CQ28" s="608"/>
      <c r="CR28" s="608"/>
      <c r="CS28" s="608"/>
      <c r="CT28" s="608"/>
      <c r="CU28" s="608"/>
      <c r="CV28" s="608"/>
      <c r="CW28" s="608"/>
      <c r="CX28" s="608"/>
      <c r="CY28" s="608"/>
      <c r="CZ28" s="608"/>
      <c r="DA28" s="608"/>
      <c r="DB28" s="608"/>
      <c r="DC28" s="608"/>
      <c r="DD28" s="608"/>
      <c r="DE28" s="608"/>
      <c r="DF28" s="608"/>
      <c r="DG28" s="608"/>
      <c r="DH28" s="608"/>
      <c r="DI28" s="608"/>
      <c r="DJ28" s="608"/>
      <c r="DK28" s="608"/>
      <c r="DL28" s="608"/>
      <c r="DM28" s="608"/>
      <c r="DN28" s="608"/>
      <c r="DO28" s="608"/>
      <c r="DP28" s="608"/>
      <c r="DQ28" s="608"/>
      <c r="DR28" s="608"/>
      <c r="DS28" s="608"/>
      <c r="DT28" s="608"/>
      <c r="DU28" s="608"/>
      <c r="DV28" s="608"/>
      <c r="DW28" s="608"/>
      <c r="DX28" s="608"/>
      <c r="DY28" s="608"/>
      <c r="DZ28" s="608"/>
      <c r="EA28" s="608"/>
      <c r="EB28" s="608"/>
      <c r="EC28" s="608"/>
      <c r="ED28" s="608"/>
      <c r="EE28" s="608"/>
      <c r="EF28" s="608"/>
      <c r="EG28" s="608"/>
      <c r="EH28" s="608"/>
      <c r="EI28" s="608"/>
      <c r="EJ28" s="608"/>
      <c r="EK28" s="608"/>
      <c r="EL28" s="608"/>
      <c r="EM28" s="608"/>
      <c r="EN28" s="608"/>
      <c r="EO28" s="608"/>
      <c r="EP28" s="608"/>
      <c r="EQ28" s="608"/>
      <c r="ER28" s="608"/>
      <c r="ES28" s="608"/>
      <c r="ET28" s="608"/>
      <c r="EU28" s="608"/>
      <c r="EV28" s="608"/>
      <c r="EW28" s="608"/>
      <c r="EX28" s="608"/>
      <c r="EY28" s="608"/>
      <c r="EZ28" s="608"/>
      <c r="FA28" s="608"/>
      <c r="FB28" s="608"/>
      <c r="FC28" s="608"/>
      <c r="FD28" s="608"/>
      <c r="FE28" s="608"/>
      <c r="FF28" s="608"/>
      <c r="FG28" s="608"/>
      <c r="FH28" s="608"/>
      <c r="FI28" s="608"/>
      <c r="FJ28" s="608"/>
      <c r="FK28" s="608"/>
      <c r="FL28" s="608"/>
      <c r="FM28" s="608"/>
      <c r="FN28" s="608"/>
      <c r="FO28" s="608"/>
      <c r="FP28" s="608"/>
      <c r="FQ28" s="608"/>
      <c r="FR28" s="608"/>
      <c r="FS28" s="608"/>
      <c r="FT28" s="608"/>
      <c r="FU28" s="608"/>
      <c r="FV28" s="608"/>
      <c r="FW28" s="608"/>
      <c r="FX28" s="608"/>
      <c r="FY28" s="608"/>
      <c r="FZ28" s="608"/>
      <c r="GA28" s="608"/>
      <c r="GB28" s="608"/>
      <c r="GC28" s="608"/>
      <c r="GD28" s="608"/>
      <c r="GE28" s="608"/>
      <c r="GF28" s="608"/>
      <c r="GG28" s="608"/>
      <c r="GH28" s="608"/>
      <c r="GI28" s="608"/>
      <c r="GJ28" s="608"/>
      <c r="GK28" s="608"/>
      <c r="GL28" s="608"/>
      <c r="GM28" s="608"/>
      <c r="GN28" s="608"/>
      <c r="GO28" s="608"/>
      <c r="GP28" s="608"/>
      <c r="GQ28" s="608"/>
      <c r="GR28" s="608"/>
      <c r="GS28" s="608"/>
      <c r="GT28" s="608"/>
      <c r="GU28" s="608"/>
      <c r="GV28" s="608"/>
      <c r="GW28" s="608"/>
      <c r="GX28" s="608"/>
      <c r="GY28" s="608"/>
      <c r="GZ28" s="608"/>
      <c r="HA28" s="608"/>
      <c r="HB28" s="608"/>
      <c r="HC28" s="608"/>
      <c r="HD28" s="608"/>
      <c r="HE28" s="608"/>
      <c r="HF28" s="608"/>
      <c r="HG28" s="608"/>
      <c r="HH28" s="608"/>
      <c r="HI28" s="608"/>
      <c r="HJ28" s="608"/>
      <c r="HK28" s="608"/>
      <c r="HL28" s="608"/>
      <c r="HM28" s="608"/>
      <c r="HN28" s="608"/>
      <c r="HO28" s="608"/>
      <c r="HP28" s="608"/>
      <c r="HQ28" s="608"/>
      <c r="HR28" s="608"/>
      <c r="HS28" s="608"/>
      <c r="HT28" s="608"/>
      <c r="HU28" s="608"/>
      <c r="HV28" s="608"/>
      <c r="HW28" s="608"/>
      <c r="HX28" s="608"/>
      <c r="HY28" s="608"/>
      <c r="HZ28" s="608"/>
      <c r="IA28" s="608"/>
      <c r="IB28" s="608"/>
    </row>
    <row r="29" s="608" customFormat="1" ht="20" customHeight="1" spans="1:55">
      <c r="A29" s="415"/>
      <c r="B29" s="415"/>
      <c r="C29" s="425"/>
      <c r="D29" s="607" t="s">
        <v>187</v>
      </c>
      <c r="E29" s="249">
        <v>229.68</v>
      </c>
      <c r="F29" s="267">
        <v>10.34</v>
      </c>
      <c r="G29" s="15">
        <v>2</v>
      </c>
      <c r="H29" s="476" t="s">
        <v>231</v>
      </c>
      <c r="I29" s="108">
        <v>23</v>
      </c>
      <c r="J29" s="135" t="s">
        <v>294</v>
      </c>
      <c r="K29" s="108">
        <v>2</v>
      </c>
      <c r="L29" s="135" t="s">
        <v>303</v>
      </c>
      <c r="M29" s="183" t="s">
        <v>220</v>
      </c>
      <c r="N29" s="156">
        <v>40.75</v>
      </c>
      <c r="O29" s="156">
        <v>19.06</v>
      </c>
      <c r="P29" s="674">
        <f>SUM(N29:O29)</f>
        <v>59.81</v>
      </c>
      <c r="Q29" s="156">
        <v>106</v>
      </c>
      <c r="R29" s="674">
        <f>Q29-106</f>
        <v>0</v>
      </c>
      <c r="S29" s="108">
        <v>53.3</v>
      </c>
      <c r="T29" s="108">
        <v>7</v>
      </c>
      <c r="U29" s="108">
        <v>2.3</v>
      </c>
      <c r="V29" s="108">
        <v>12.6</v>
      </c>
      <c r="W29" s="108">
        <v>43.4</v>
      </c>
      <c r="X29" s="108">
        <v>95.3</v>
      </c>
      <c r="Y29" s="108">
        <v>2.2</v>
      </c>
      <c r="Z29" s="108">
        <v>19.96</v>
      </c>
      <c r="AA29" s="108">
        <v>21.04</v>
      </c>
      <c r="AB29" s="135" t="s">
        <v>181</v>
      </c>
      <c r="AC29" s="135" t="s">
        <v>201</v>
      </c>
      <c r="AD29" s="135" t="s">
        <v>183</v>
      </c>
      <c r="AE29" s="135" t="s">
        <v>295</v>
      </c>
      <c r="AF29" s="135" t="s">
        <v>193</v>
      </c>
      <c r="AG29" s="135" t="s">
        <v>285</v>
      </c>
      <c r="AH29" s="580" t="s">
        <v>286</v>
      </c>
      <c r="AI29" s="135" t="s">
        <v>287</v>
      </c>
      <c r="AJ29" s="135" t="s">
        <v>290</v>
      </c>
      <c r="AK29" s="135" t="s">
        <v>289</v>
      </c>
      <c r="AL29" s="135" t="s">
        <v>290</v>
      </c>
      <c r="AM29" s="135" t="s">
        <v>309</v>
      </c>
      <c r="AN29" s="135" t="s">
        <v>288</v>
      </c>
      <c r="AO29" s="135" t="s">
        <v>290</v>
      </c>
      <c r="AP29" s="597"/>
      <c r="AQ29" s="597"/>
      <c r="AR29" s="597"/>
      <c r="AS29" s="597"/>
      <c r="AT29" s="597"/>
      <c r="AU29" s="597"/>
      <c r="AV29" s="597"/>
      <c r="AW29" s="597"/>
      <c r="AX29" s="597"/>
      <c r="AY29" s="597"/>
      <c r="AZ29" s="597"/>
      <c r="BA29" s="597"/>
      <c r="BB29" s="597"/>
      <c r="BC29" s="597"/>
    </row>
    <row r="30" s="609" customFormat="1" ht="20" customHeight="1" spans="1:236">
      <c r="A30" s="415"/>
      <c r="B30" s="415"/>
      <c r="C30" s="425"/>
      <c r="D30" s="433" t="s">
        <v>298</v>
      </c>
      <c r="E30" s="648">
        <f>AVERAGE(E28:E29)</f>
        <v>229.39</v>
      </c>
      <c r="F30" s="649">
        <f>(E30-209.25)/209.25*100</f>
        <v>9.62485065710871</v>
      </c>
      <c r="G30" s="650"/>
      <c r="H30" s="651"/>
      <c r="I30" s="650"/>
      <c r="J30" s="150" t="s">
        <v>294</v>
      </c>
      <c r="K30" s="159">
        <v>2</v>
      </c>
      <c r="L30" s="150" t="s">
        <v>303</v>
      </c>
      <c r="M30" s="176"/>
      <c r="N30" s="649">
        <f t="shared" ref="N30:AA30" si="10">AVERAGE(N28:N29)</f>
        <v>40.355</v>
      </c>
      <c r="O30" s="649">
        <f t="shared" si="10"/>
        <v>19.215</v>
      </c>
      <c r="P30" s="649">
        <f t="shared" si="10"/>
        <v>59.57</v>
      </c>
      <c r="Q30" s="649">
        <f t="shared" si="10"/>
        <v>101</v>
      </c>
      <c r="R30" s="649">
        <f t="shared" si="10"/>
        <v>0</v>
      </c>
      <c r="S30" s="649">
        <f t="shared" si="10"/>
        <v>63.2</v>
      </c>
      <c r="T30" s="649">
        <f t="shared" si="10"/>
        <v>9.75</v>
      </c>
      <c r="U30" s="649">
        <f t="shared" si="10"/>
        <v>2.1</v>
      </c>
      <c r="V30" s="649">
        <f t="shared" si="10"/>
        <v>13.55</v>
      </c>
      <c r="W30" s="649">
        <f t="shared" si="10"/>
        <v>43</v>
      </c>
      <c r="X30" s="649">
        <f t="shared" si="10"/>
        <v>95.8</v>
      </c>
      <c r="Y30" s="649">
        <f t="shared" si="10"/>
        <v>2.25</v>
      </c>
      <c r="Z30" s="649">
        <f t="shared" si="10"/>
        <v>20.38</v>
      </c>
      <c r="AA30" s="649">
        <f t="shared" si="10"/>
        <v>21.28</v>
      </c>
      <c r="AB30" s="150" t="s">
        <v>181</v>
      </c>
      <c r="AC30" s="150" t="s">
        <v>201</v>
      </c>
      <c r="AD30" s="150" t="s">
        <v>183</v>
      </c>
      <c r="AE30" s="150" t="s">
        <v>295</v>
      </c>
      <c r="AF30" s="150" t="s">
        <v>193</v>
      </c>
      <c r="AG30" s="150" t="s">
        <v>285</v>
      </c>
      <c r="AH30" s="581" t="s">
        <v>286</v>
      </c>
      <c r="AI30" s="150" t="s">
        <v>287</v>
      </c>
      <c r="AJ30" s="150" t="s">
        <v>290</v>
      </c>
      <c r="AK30" s="150" t="s">
        <v>289</v>
      </c>
      <c r="AL30" s="150" t="s">
        <v>290</v>
      </c>
      <c r="AM30" s="150" t="s">
        <v>309</v>
      </c>
      <c r="AN30" s="150" t="s">
        <v>288</v>
      </c>
      <c r="AO30" s="150" t="s">
        <v>290</v>
      </c>
      <c r="AP30" s="597"/>
      <c r="AQ30" s="597"/>
      <c r="AR30" s="597"/>
      <c r="AS30" s="597"/>
      <c r="AT30" s="597"/>
      <c r="AU30" s="597"/>
      <c r="AV30" s="597"/>
      <c r="AW30" s="597"/>
      <c r="AX30" s="597"/>
      <c r="AY30" s="597"/>
      <c r="AZ30" s="597"/>
      <c r="BA30" s="597"/>
      <c r="BB30" s="597"/>
      <c r="BC30" s="597"/>
      <c r="BD30" s="608"/>
      <c r="BE30" s="608"/>
      <c r="BF30" s="608"/>
      <c r="BG30" s="608"/>
      <c r="BH30" s="608"/>
      <c r="BI30" s="608"/>
      <c r="BJ30" s="608"/>
      <c r="BK30" s="608"/>
      <c r="BL30" s="608"/>
      <c r="BM30" s="608"/>
      <c r="BN30" s="608"/>
      <c r="BO30" s="608"/>
      <c r="BP30" s="608"/>
      <c r="BQ30" s="608"/>
      <c r="BR30" s="608"/>
      <c r="BS30" s="608"/>
      <c r="BT30" s="608"/>
      <c r="BU30" s="608"/>
      <c r="BV30" s="608"/>
      <c r="BW30" s="608"/>
      <c r="BX30" s="608"/>
      <c r="BY30" s="608"/>
      <c r="BZ30" s="608"/>
      <c r="CA30" s="608"/>
      <c r="CB30" s="608"/>
      <c r="CC30" s="608"/>
      <c r="CD30" s="608"/>
      <c r="CE30" s="608"/>
      <c r="CF30" s="608"/>
      <c r="CG30" s="608"/>
      <c r="CH30" s="608"/>
      <c r="CI30" s="608"/>
      <c r="CJ30" s="608"/>
      <c r="CK30" s="608"/>
      <c r="CL30" s="608"/>
      <c r="CM30" s="608"/>
      <c r="CN30" s="608"/>
      <c r="CO30" s="608"/>
      <c r="CP30" s="608"/>
      <c r="CQ30" s="608"/>
      <c r="CR30" s="608"/>
      <c r="CS30" s="608"/>
      <c r="CT30" s="608"/>
      <c r="CU30" s="608"/>
      <c r="CV30" s="608"/>
      <c r="CW30" s="608"/>
      <c r="CX30" s="608"/>
      <c r="CY30" s="608"/>
      <c r="CZ30" s="608"/>
      <c r="DA30" s="608"/>
      <c r="DB30" s="608"/>
      <c r="DC30" s="608"/>
      <c r="DD30" s="608"/>
      <c r="DE30" s="608"/>
      <c r="DF30" s="608"/>
      <c r="DG30" s="608"/>
      <c r="DH30" s="608"/>
      <c r="DI30" s="608"/>
      <c r="DJ30" s="608"/>
      <c r="DK30" s="608"/>
      <c r="DL30" s="608"/>
      <c r="DM30" s="608"/>
      <c r="DN30" s="608"/>
      <c r="DO30" s="608"/>
      <c r="DP30" s="608"/>
      <c r="DQ30" s="608"/>
      <c r="DR30" s="608"/>
      <c r="DS30" s="608"/>
      <c r="DT30" s="608"/>
      <c r="DU30" s="608"/>
      <c r="DV30" s="608"/>
      <c r="DW30" s="608"/>
      <c r="DX30" s="608"/>
      <c r="DY30" s="608"/>
      <c r="DZ30" s="608"/>
      <c r="EA30" s="608"/>
      <c r="EB30" s="608"/>
      <c r="EC30" s="608"/>
      <c r="ED30" s="608"/>
      <c r="EE30" s="608"/>
      <c r="EF30" s="608"/>
      <c r="EG30" s="608"/>
      <c r="EH30" s="608"/>
      <c r="EI30" s="608"/>
      <c r="EJ30" s="608"/>
      <c r="EK30" s="608"/>
      <c r="EL30" s="608"/>
      <c r="EM30" s="608"/>
      <c r="EN30" s="608"/>
      <c r="EO30" s="608"/>
      <c r="EP30" s="608"/>
      <c r="EQ30" s="608"/>
      <c r="ER30" s="608"/>
      <c r="ES30" s="608"/>
      <c r="ET30" s="608"/>
      <c r="EU30" s="608"/>
      <c r="EV30" s="608"/>
      <c r="EW30" s="608"/>
      <c r="EX30" s="608"/>
      <c r="EY30" s="608"/>
      <c r="EZ30" s="608"/>
      <c r="FA30" s="608"/>
      <c r="FB30" s="608"/>
      <c r="FC30" s="608"/>
      <c r="FD30" s="608"/>
      <c r="FE30" s="608"/>
      <c r="FF30" s="608"/>
      <c r="FG30" s="608"/>
      <c r="FH30" s="608"/>
      <c r="FI30" s="608"/>
      <c r="FJ30" s="608"/>
      <c r="FK30" s="608"/>
      <c r="FL30" s="608"/>
      <c r="FM30" s="608"/>
      <c r="FN30" s="608"/>
      <c r="FO30" s="608"/>
      <c r="FP30" s="608"/>
      <c r="FQ30" s="608"/>
      <c r="FR30" s="608"/>
      <c r="FS30" s="608"/>
      <c r="FT30" s="608"/>
      <c r="FU30" s="608"/>
      <c r="FV30" s="608"/>
      <c r="FW30" s="608"/>
      <c r="FX30" s="608"/>
      <c r="FY30" s="608"/>
      <c r="FZ30" s="608"/>
      <c r="GA30" s="608"/>
      <c r="GB30" s="608"/>
      <c r="GC30" s="608"/>
      <c r="GD30" s="608"/>
      <c r="GE30" s="608"/>
      <c r="GF30" s="608"/>
      <c r="GG30" s="608"/>
      <c r="GH30" s="608"/>
      <c r="GI30" s="608"/>
      <c r="GJ30" s="608"/>
      <c r="GK30" s="608"/>
      <c r="GL30" s="608"/>
      <c r="GM30" s="608"/>
      <c r="GN30" s="608"/>
      <c r="GO30" s="608"/>
      <c r="GP30" s="608"/>
      <c r="GQ30" s="608"/>
      <c r="GR30" s="608"/>
      <c r="GS30" s="608"/>
      <c r="GT30" s="608"/>
      <c r="GU30" s="608"/>
      <c r="GV30" s="608"/>
      <c r="GW30" s="608"/>
      <c r="GX30" s="608"/>
      <c r="GY30" s="608"/>
      <c r="GZ30" s="608"/>
      <c r="HA30" s="608"/>
      <c r="HB30" s="608"/>
      <c r="HC30" s="608"/>
      <c r="HD30" s="608"/>
      <c r="HE30" s="608"/>
      <c r="HF30" s="608"/>
      <c r="HG30" s="608"/>
      <c r="HH30" s="608"/>
      <c r="HI30" s="608"/>
      <c r="HJ30" s="608"/>
      <c r="HK30" s="608"/>
      <c r="HL30" s="608"/>
      <c r="HM30" s="608"/>
      <c r="HN30" s="608"/>
      <c r="HO30" s="608"/>
      <c r="HP30" s="608"/>
      <c r="HQ30" s="608"/>
      <c r="HR30" s="608"/>
      <c r="HS30" s="608"/>
      <c r="HT30" s="608"/>
      <c r="HU30" s="608"/>
      <c r="HV30" s="608"/>
      <c r="HW30" s="608"/>
      <c r="HX30" s="608"/>
      <c r="HY30" s="608"/>
      <c r="HZ30" s="608"/>
      <c r="IA30" s="608"/>
      <c r="IB30" s="608"/>
    </row>
    <row r="31" s="610" customFormat="1" ht="20" customHeight="1" spans="1:55">
      <c r="A31" s="420"/>
      <c r="B31" s="420"/>
      <c r="C31" s="438"/>
      <c r="D31" s="489" t="s">
        <v>195</v>
      </c>
      <c r="E31" s="652">
        <v>215.17</v>
      </c>
      <c r="F31" s="441">
        <v>9.83</v>
      </c>
      <c r="G31" s="441">
        <v>1</v>
      </c>
      <c r="H31" s="442" t="s">
        <v>178</v>
      </c>
      <c r="I31" s="505"/>
      <c r="J31" s="506"/>
      <c r="K31" s="505"/>
      <c r="L31" s="506"/>
      <c r="M31" s="675"/>
      <c r="N31" s="676"/>
      <c r="O31" s="677"/>
      <c r="P31" s="489"/>
      <c r="Q31" s="441"/>
      <c r="R31" s="489"/>
      <c r="S31" s="441"/>
      <c r="T31" s="441"/>
      <c r="U31" s="441"/>
      <c r="V31" s="441"/>
      <c r="W31" s="441"/>
      <c r="X31" s="441"/>
      <c r="Y31" s="441"/>
      <c r="Z31" s="441"/>
      <c r="AA31" s="441"/>
      <c r="AB31" s="567"/>
      <c r="AC31" s="567"/>
      <c r="AD31" s="567"/>
      <c r="AE31" s="567"/>
      <c r="AF31" s="567"/>
      <c r="AG31" s="567"/>
      <c r="AH31" s="567"/>
      <c r="AI31" s="567"/>
      <c r="AJ31" s="567"/>
      <c r="AK31" s="567"/>
      <c r="AL31" s="567"/>
      <c r="AM31" s="567"/>
      <c r="AN31" s="567"/>
      <c r="AP31" s="597"/>
      <c r="AQ31" s="597"/>
      <c r="AR31" s="597"/>
      <c r="AS31" s="597"/>
      <c r="AT31" s="597"/>
      <c r="AU31" s="597"/>
      <c r="AV31" s="597"/>
      <c r="AW31" s="597"/>
      <c r="AX31" s="597"/>
      <c r="AY31" s="597"/>
      <c r="AZ31" s="597"/>
      <c r="BA31" s="597"/>
      <c r="BB31" s="597"/>
      <c r="BC31" s="597"/>
    </row>
    <row r="32" s="611" customFormat="1" ht="20" customHeight="1" spans="1:236">
      <c r="A32" s="415">
        <v>11</v>
      </c>
      <c r="B32" s="415" t="s">
        <v>323</v>
      </c>
      <c r="C32" s="425" t="s">
        <v>324</v>
      </c>
      <c r="D32" s="611" t="s">
        <v>177</v>
      </c>
      <c r="E32" s="653">
        <v>217.22</v>
      </c>
      <c r="F32" s="654">
        <v>3.26</v>
      </c>
      <c r="G32" s="655">
        <v>9</v>
      </c>
      <c r="H32" s="656" t="s">
        <v>325</v>
      </c>
      <c r="I32" s="655">
        <v>36</v>
      </c>
      <c r="J32" s="376" t="s">
        <v>282</v>
      </c>
      <c r="K32" s="655">
        <v>54</v>
      </c>
      <c r="L32" s="376" t="s">
        <v>326</v>
      </c>
      <c r="M32" s="655" t="s">
        <v>220</v>
      </c>
      <c r="N32" s="654">
        <v>39.29</v>
      </c>
      <c r="O32" s="654">
        <v>21.06</v>
      </c>
      <c r="P32" s="654">
        <f>N32+O32</f>
        <v>60.35</v>
      </c>
      <c r="Q32" s="654">
        <v>97</v>
      </c>
      <c r="R32" s="654">
        <f>Q32-96</f>
        <v>1</v>
      </c>
      <c r="S32" s="654">
        <v>91.3</v>
      </c>
      <c r="T32" s="654">
        <v>10.1</v>
      </c>
      <c r="U32" s="611">
        <v>1.9</v>
      </c>
      <c r="V32" s="655">
        <v>15.9</v>
      </c>
      <c r="W32" s="655">
        <v>34.8</v>
      </c>
      <c r="X32" s="655">
        <v>71.5</v>
      </c>
      <c r="Y32" s="654">
        <v>2.1</v>
      </c>
      <c r="Z32" s="654">
        <v>22.2</v>
      </c>
      <c r="AA32" s="654">
        <v>30.45</v>
      </c>
      <c r="AB32" s="376" t="s">
        <v>181</v>
      </c>
      <c r="AC32" s="374" t="s">
        <v>182</v>
      </c>
      <c r="AD32" s="374" t="s">
        <v>283</v>
      </c>
      <c r="AE32" s="376" t="s">
        <v>327</v>
      </c>
      <c r="AF32" s="376" t="s">
        <v>328</v>
      </c>
      <c r="AG32" s="376" t="s">
        <v>285</v>
      </c>
      <c r="AH32" s="579" t="s">
        <v>286</v>
      </c>
      <c r="AI32" s="376" t="s">
        <v>287</v>
      </c>
      <c r="AJ32" s="376" t="s">
        <v>308</v>
      </c>
      <c r="AK32" s="376" t="s">
        <v>289</v>
      </c>
      <c r="AL32" s="376" t="s">
        <v>290</v>
      </c>
      <c r="AM32" s="376" t="s">
        <v>309</v>
      </c>
      <c r="AN32" s="376" t="s">
        <v>292</v>
      </c>
      <c r="AO32" s="376" t="s">
        <v>290</v>
      </c>
      <c r="AP32" s="597"/>
      <c r="AQ32" s="597"/>
      <c r="AR32" s="597"/>
      <c r="AS32" s="597"/>
      <c r="AT32" s="597"/>
      <c r="AU32" s="597"/>
      <c r="AV32" s="597"/>
      <c r="AW32" s="597"/>
      <c r="AX32" s="597"/>
      <c r="AY32" s="597"/>
      <c r="AZ32" s="597"/>
      <c r="BA32" s="597"/>
      <c r="BB32" s="597"/>
      <c r="BC32" s="597"/>
      <c r="BD32" s="465"/>
      <c r="BE32" s="465"/>
      <c r="BF32" s="465"/>
      <c r="BG32" s="465"/>
      <c r="BH32" s="465"/>
      <c r="BI32" s="465"/>
      <c r="BJ32" s="465"/>
      <c r="BK32" s="465"/>
      <c r="BL32" s="465"/>
      <c r="BM32" s="465"/>
      <c r="BN32" s="465"/>
      <c r="BO32" s="465"/>
      <c r="BP32" s="465"/>
      <c r="BQ32" s="465"/>
      <c r="BR32" s="465"/>
      <c r="BS32" s="465"/>
      <c r="BT32" s="465"/>
      <c r="BU32" s="465"/>
      <c r="BV32" s="465"/>
      <c r="BW32" s="465"/>
      <c r="BX32" s="465"/>
      <c r="BY32" s="465"/>
      <c r="BZ32" s="465"/>
      <c r="CA32" s="465"/>
      <c r="CB32" s="465"/>
      <c r="CC32" s="465"/>
      <c r="CD32" s="465"/>
      <c r="CE32" s="465"/>
      <c r="CF32" s="465"/>
      <c r="CG32" s="465"/>
      <c r="CH32" s="465"/>
      <c r="CI32" s="465"/>
      <c r="CJ32" s="465"/>
      <c r="CK32" s="465"/>
      <c r="CL32" s="465"/>
      <c r="CM32" s="465"/>
      <c r="CN32" s="465"/>
      <c r="CO32" s="465"/>
      <c r="CP32" s="465"/>
      <c r="CQ32" s="465"/>
      <c r="CR32" s="465"/>
      <c r="CS32" s="465"/>
      <c r="CT32" s="465"/>
      <c r="CU32" s="465"/>
      <c r="CV32" s="465"/>
      <c r="CW32" s="465"/>
      <c r="CX32" s="465"/>
      <c r="CY32" s="465"/>
      <c r="CZ32" s="465"/>
      <c r="DA32" s="465"/>
      <c r="DB32" s="465"/>
      <c r="DC32" s="465"/>
      <c r="DD32" s="465"/>
      <c r="DE32" s="465"/>
      <c r="DF32" s="465"/>
      <c r="DG32" s="465"/>
      <c r="DH32" s="465"/>
      <c r="DI32" s="465"/>
      <c r="DJ32" s="465"/>
      <c r="DK32" s="465"/>
      <c r="DL32" s="465"/>
      <c r="DM32" s="465"/>
      <c r="DN32" s="465"/>
      <c r="DO32" s="465"/>
      <c r="DP32" s="465"/>
      <c r="DQ32" s="465"/>
      <c r="DR32" s="465"/>
      <c r="DS32" s="465"/>
      <c r="DT32" s="465"/>
      <c r="DU32" s="465"/>
      <c r="DV32" s="465"/>
      <c r="DW32" s="465"/>
      <c r="DX32" s="465"/>
      <c r="DY32" s="465"/>
      <c r="DZ32" s="465"/>
      <c r="EA32" s="465"/>
      <c r="EB32" s="465"/>
      <c r="EC32" s="465"/>
      <c r="ED32" s="465"/>
      <c r="EE32" s="465"/>
      <c r="EF32" s="465"/>
      <c r="EG32" s="465"/>
      <c r="EH32" s="465"/>
      <c r="EI32" s="465"/>
      <c r="EJ32" s="465"/>
      <c r="EK32" s="465"/>
      <c r="EL32" s="465"/>
      <c r="EM32" s="465"/>
      <c r="EN32" s="465"/>
      <c r="EO32" s="465"/>
      <c r="EP32" s="465"/>
      <c r="EQ32" s="465"/>
      <c r="ER32" s="465"/>
      <c r="ES32" s="465"/>
      <c r="ET32" s="465"/>
      <c r="EU32" s="465"/>
      <c r="EV32" s="465"/>
      <c r="EW32" s="465"/>
      <c r="EX32" s="465"/>
      <c r="EY32" s="465"/>
      <c r="EZ32" s="465"/>
      <c r="FA32" s="465"/>
      <c r="FB32" s="465"/>
      <c r="FC32" s="465"/>
      <c r="FD32" s="465"/>
      <c r="FE32" s="465"/>
      <c r="FF32" s="465"/>
      <c r="FG32" s="465"/>
      <c r="FH32" s="465"/>
      <c r="FI32" s="465"/>
      <c r="FJ32" s="465"/>
      <c r="FK32" s="465"/>
      <c r="FL32" s="465"/>
      <c r="FM32" s="465"/>
      <c r="FN32" s="465"/>
      <c r="FO32" s="465"/>
      <c r="FP32" s="465"/>
      <c r="FQ32" s="465"/>
      <c r="FR32" s="465"/>
      <c r="FS32" s="465"/>
      <c r="FT32" s="465"/>
      <c r="FU32" s="465"/>
      <c r="FV32" s="465"/>
      <c r="FW32" s="465"/>
      <c r="FX32" s="465"/>
      <c r="FY32" s="465"/>
      <c r="FZ32" s="465"/>
      <c r="GA32" s="465"/>
      <c r="GB32" s="465"/>
      <c r="GC32" s="465"/>
      <c r="GD32" s="465"/>
      <c r="GE32" s="465"/>
      <c r="GF32" s="465"/>
      <c r="GG32" s="465"/>
      <c r="GH32" s="465"/>
      <c r="GI32" s="465"/>
      <c r="GJ32" s="465"/>
      <c r="GK32" s="465"/>
      <c r="GL32" s="465"/>
      <c r="GM32" s="465"/>
      <c r="GN32" s="465"/>
      <c r="GO32" s="465"/>
      <c r="GP32" s="465"/>
      <c r="GQ32" s="465"/>
      <c r="GR32" s="465"/>
      <c r="GS32" s="465"/>
      <c r="GT32" s="465"/>
      <c r="GU32" s="465"/>
      <c r="GV32" s="465"/>
      <c r="GW32" s="465"/>
      <c r="GX32" s="465"/>
      <c r="GY32" s="465"/>
      <c r="GZ32" s="465"/>
      <c r="HA32" s="465"/>
      <c r="HB32" s="465"/>
      <c r="HC32" s="465"/>
      <c r="HD32" s="465"/>
      <c r="HE32" s="465"/>
      <c r="HF32" s="465"/>
      <c r="HG32" s="465"/>
      <c r="HH32" s="465"/>
      <c r="HI32" s="465"/>
      <c r="HJ32" s="465"/>
      <c r="HK32" s="465"/>
      <c r="HL32" s="465"/>
      <c r="HM32" s="465"/>
      <c r="HN32" s="465"/>
      <c r="HO32" s="465"/>
      <c r="HP32" s="465"/>
      <c r="HQ32" s="465"/>
      <c r="HR32" s="465"/>
      <c r="HS32" s="465"/>
      <c r="HT32" s="465"/>
      <c r="HU32" s="465"/>
      <c r="HV32" s="465"/>
      <c r="HW32" s="465"/>
      <c r="HX32" s="465"/>
      <c r="HY32" s="465"/>
      <c r="HZ32" s="465"/>
      <c r="IA32" s="465"/>
      <c r="IB32" s="465"/>
    </row>
    <row r="33" s="608" customFormat="1" ht="20" customHeight="1" spans="1:55">
      <c r="A33" s="415"/>
      <c r="B33" s="415"/>
      <c r="C33" s="425"/>
      <c r="D33" s="607" t="s">
        <v>187</v>
      </c>
      <c r="E33" s="249">
        <v>224.05</v>
      </c>
      <c r="F33" s="267">
        <v>7.64</v>
      </c>
      <c r="G33" s="15">
        <v>6</v>
      </c>
      <c r="H33" s="476" t="s">
        <v>231</v>
      </c>
      <c r="I33" s="108">
        <v>25</v>
      </c>
      <c r="J33" s="135" t="s">
        <v>294</v>
      </c>
      <c r="K33" s="108">
        <v>37</v>
      </c>
      <c r="L33" s="135" t="s">
        <v>282</v>
      </c>
      <c r="M33" s="646" t="s">
        <v>220</v>
      </c>
      <c r="N33" s="447">
        <v>42.19</v>
      </c>
      <c r="O33" s="447">
        <v>21.03</v>
      </c>
      <c r="P33" s="674">
        <f>SUM(N33:O33)</f>
        <v>63.22</v>
      </c>
      <c r="Q33" s="156">
        <v>106</v>
      </c>
      <c r="R33" s="674">
        <f>Q33-106</f>
        <v>0</v>
      </c>
      <c r="S33" s="108">
        <v>68.5</v>
      </c>
      <c r="T33" s="108">
        <v>8.4</v>
      </c>
      <c r="U33" s="108">
        <v>2.5</v>
      </c>
      <c r="V33" s="108">
        <v>14.5</v>
      </c>
      <c r="W33" s="108">
        <v>42.5</v>
      </c>
      <c r="X33" s="108">
        <v>80.8</v>
      </c>
      <c r="Y33" s="108">
        <v>1.9</v>
      </c>
      <c r="Z33" s="108">
        <v>22.34</v>
      </c>
      <c r="AA33" s="108">
        <v>28.31</v>
      </c>
      <c r="AB33" s="135" t="s">
        <v>181</v>
      </c>
      <c r="AC33" s="135" t="s">
        <v>182</v>
      </c>
      <c r="AD33" s="135" t="s">
        <v>283</v>
      </c>
      <c r="AE33" s="135" t="s">
        <v>327</v>
      </c>
      <c r="AF33" s="135" t="s">
        <v>328</v>
      </c>
      <c r="AG33" s="135" t="s">
        <v>285</v>
      </c>
      <c r="AH33" s="580" t="s">
        <v>286</v>
      </c>
      <c r="AI33" s="135" t="s">
        <v>287</v>
      </c>
      <c r="AJ33" s="135" t="s">
        <v>308</v>
      </c>
      <c r="AK33" s="135" t="s">
        <v>289</v>
      </c>
      <c r="AL33" s="135" t="s">
        <v>290</v>
      </c>
      <c r="AM33" s="135" t="s">
        <v>309</v>
      </c>
      <c r="AN33" s="135" t="s">
        <v>292</v>
      </c>
      <c r="AO33" s="135" t="s">
        <v>290</v>
      </c>
      <c r="AP33" s="597"/>
      <c r="AQ33" s="597"/>
      <c r="AR33" s="597"/>
      <c r="AS33" s="597"/>
      <c r="AT33" s="597"/>
      <c r="AU33" s="597"/>
      <c r="AV33" s="597"/>
      <c r="AW33" s="597"/>
      <c r="AX33" s="597"/>
      <c r="AY33" s="597"/>
      <c r="AZ33" s="597"/>
      <c r="BA33" s="597"/>
      <c r="BB33" s="597"/>
      <c r="BC33" s="597"/>
    </row>
    <row r="34" s="609" customFormat="1" ht="20" customHeight="1" spans="1:236">
      <c r="A34" s="415"/>
      <c r="B34" s="415"/>
      <c r="C34" s="425"/>
      <c r="D34" s="433" t="s">
        <v>298</v>
      </c>
      <c r="E34" s="648">
        <f>AVERAGE(E32:E33)</f>
        <v>220.635</v>
      </c>
      <c r="F34" s="649">
        <f>(E34-209.25)/209.25*100</f>
        <v>5.44086021505376</v>
      </c>
      <c r="G34" s="650"/>
      <c r="H34" s="651"/>
      <c r="I34" s="650"/>
      <c r="J34" s="509" t="s">
        <v>282</v>
      </c>
      <c r="K34" s="678">
        <v>54</v>
      </c>
      <c r="L34" s="509" t="s">
        <v>326</v>
      </c>
      <c r="M34" s="650"/>
      <c r="N34" s="649">
        <f t="shared" ref="N34:AA34" si="11">AVERAGE(N32:N33)</f>
        <v>40.74</v>
      </c>
      <c r="O34" s="649">
        <f t="shared" si="11"/>
        <v>21.045</v>
      </c>
      <c r="P34" s="649">
        <f t="shared" si="11"/>
        <v>61.785</v>
      </c>
      <c r="Q34" s="649">
        <f t="shared" si="11"/>
        <v>101.5</v>
      </c>
      <c r="R34" s="649">
        <f t="shared" si="11"/>
        <v>0.5</v>
      </c>
      <c r="S34" s="649">
        <f t="shared" si="11"/>
        <v>79.9</v>
      </c>
      <c r="T34" s="649">
        <f t="shared" si="11"/>
        <v>9.25</v>
      </c>
      <c r="U34" s="649">
        <f t="shared" si="11"/>
        <v>2.2</v>
      </c>
      <c r="V34" s="649">
        <f t="shared" si="11"/>
        <v>15.2</v>
      </c>
      <c r="W34" s="649">
        <f t="shared" si="11"/>
        <v>38.65</v>
      </c>
      <c r="X34" s="649">
        <f t="shared" si="11"/>
        <v>76.15</v>
      </c>
      <c r="Y34" s="649">
        <f t="shared" si="11"/>
        <v>2</v>
      </c>
      <c r="Z34" s="649">
        <f t="shared" si="11"/>
        <v>22.27</v>
      </c>
      <c r="AA34" s="649">
        <f t="shared" si="11"/>
        <v>29.38</v>
      </c>
      <c r="AB34" s="150" t="s">
        <v>181</v>
      </c>
      <c r="AC34" s="150" t="s">
        <v>182</v>
      </c>
      <c r="AD34" s="150" t="s">
        <v>283</v>
      </c>
      <c r="AE34" s="150" t="s">
        <v>327</v>
      </c>
      <c r="AF34" s="150" t="s">
        <v>328</v>
      </c>
      <c r="AG34" s="150" t="s">
        <v>285</v>
      </c>
      <c r="AH34" s="581" t="s">
        <v>286</v>
      </c>
      <c r="AI34" s="150" t="s">
        <v>287</v>
      </c>
      <c r="AJ34" s="150" t="s">
        <v>308</v>
      </c>
      <c r="AK34" s="150" t="s">
        <v>289</v>
      </c>
      <c r="AL34" s="150" t="s">
        <v>290</v>
      </c>
      <c r="AM34" s="150" t="s">
        <v>309</v>
      </c>
      <c r="AN34" s="150" t="s">
        <v>292</v>
      </c>
      <c r="AO34" s="150" t="s">
        <v>290</v>
      </c>
      <c r="AP34" s="597"/>
      <c r="AQ34" s="597"/>
      <c r="AR34" s="597"/>
      <c r="AS34" s="597"/>
      <c r="AT34" s="597"/>
      <c r="AU34" s="597"/>
      <c r="AV34" s="597"/>
      <c r="AW34" s="597"/>
      <c r="AX34" s="597"/>
      <c r="AY34" s="597"/>
      <c r="AZ34" s="597"/>
      <c r="BA34" s="597"/>
      <c r="BB34" s="597"/>
      <c r="BC34" s="597"/>
      <c r="BD34" s="608"/>
      <c r="BE34" s="608"/>
      <c r="BF34" s="608"/>
      <c r="BG34" s="608"/>
      <c r="BH34" s="608"/>
      <c r="BI34" s="608"/>
      <c r="BJ34" s="608"/>
      <c r="BK34" s="608"/>
      <c r="BL34" s="608"/>
      <c r="BM34" s="608"/>
      <c r="BN34" s="608"/>
      <c r="BO34" s="608"/>
      <c r="BP34" s="608"/>
      <c r="BQ34" s="608"/>
      <c r="BR34" s="608"/>
      <c r="BS34" s="608"/>
      <c r="BT34" s="608"/>
      <c r="BU34" s="608"/>
      <c r="BV34" s="608"/>
      <c r="BW34" s="608"/>
      <c r="BX34" s="608"/>
      <c r="BY34" s="608"/>
      <c r="BZ34" s="608"/>
      <c r="CA34" s="608"/>
      <c r="CB34" s="608"/>
      <c r="CC34" s="608"/>
      <c r="CD34" s="608"/>
      <c r="CE34" s="608"/>
      <c r="CF34" s="608"/>
      <c r="CG34" s="608"/>
      <c r="CH34" s="608"/>
      <c r="CI34" s="608"/>
      <c r="CJ34" s="608"/>
      <c r="CK34" s="608"/>
      <c r="CL34" s="608"/>
      <c r="CM34" s="608"/>
      <c r="CN34" s="608"/>
      <c r="CO34" s="608"/>
      <c r="CP34" s="608"/>
      <c r="CQ34" s="608"/>
      <c r="CR34" s="608"/>
      <c r="CS34" s="608"/>
      <c r="CT34" s="608"/>
      <c r="CU34" s="608"/>
      <c r="CV34" s="608"/>
      <c r="CW34" s="608"/>
      <c r="CX34" s="608"/>
      <c r="CY34" s="608"/>
      <c r="CZ34" s="608"/>
      <c r="DA34" s="608"/>
      <c r="DB34" s="608"/>
      <c r="DC34" s="608"/>
      <c r="DD34" s="608"/>
      <c r="DE34" s="608"/>
      <c r="DF34" s="608"/>
      <c r="DG34" s="608"/>
      <c r="DH34" s="608"/>
      <c r="DI34" s="608"/>
      <c r="DJ34" s="608"/>
      <c r="DK34" s="608"/>
      <c r="DL34" s="608"/>
      <c r="DM34" s="608"/>
      <c r="DN34" s="608"/>
      <c r="DO34" s="608"/>
      <c r="DP34" s="608"/>
      <c r="DQ34" s="608"/>
      <c r="DR34" s="608"/>
      <c r="DS34" s="608"/>
      <c r="DT34" s="608"/>
      <c r="DU34" s="608"/>
      <c r="DV34" s="608"/>
      <c r="DW34" s="608"/>
      <c r="DX34" s="608"/>
      <c r="DY34" s="608"/>
      <c r="DZ34" s="608"/>
      <c r="EA34" s="608"/>
      <c r="EB34" s="608"/>
      <c r="EC34" s="608"/>
      <c r="ED34" s="608"/>
      <c r="EE34" s="608"/>
      <c r="EF34" s="608"/>
      <c r="EG34" s="608"/>
      <c r="EH34" s="608"/>
      <c r="EI34" s="608"/>
      <c r="EJ34" s="608"/>
      <c r="EK34" s="608"/>
      <c r="EL34" s="608"/>
      <c r="EM34" s="608"/>
      <c r="EN34" s="608"/>
      <c r="EO34" s="608"/>
      <c r="EP34" s="608"/>
      <c r="EQ34" s="608"/>
      <c r="ER34" s="608"/>
      <c r="ES34" s="608"/>
      <c r="ET34" s="608"/>
      <c r="EU34" s="608"/>
      <c r="EV34" s="608"/>
      <c r="EW34" s="608"/>
      <c r="EX34" s="608"/>
      <c r="EY34" s="608"/>
      <c r="EZ34" s="608"/>
      <c r="FA34" s="608"/>
      <c r="FB34" s="608"/>
      <c r="FC34" s="608"/>
      <c r="FD34" s="608"/>
      <c r="FE34" s="608"/>
      <c r="FF34" s="608"/>
      <c r="FG34" s="608"/>
      <c r="FH34" s="608"/>
      <c r="FI34" s="608"/>
      <c r="FJ34" s="608"/>
      <c r="FK34" s="608"/>
      <c r="FL34" s="608"/>
      <c r="FM34" s="608"/>
      <c r="FN34" s="608"/>
      <c r="FO34" s="608"/>
      <c r="FP34" s="608"/>
      <c r="FQ34" s="608"/>
      <c r="FR34" s="608"/>
      <c r="FS34" s="608"/>
      <c r="FT34" s="608"/>
      <c r="FU34" s="608"/>
      <c r="FV34" s="608"/>
      <c r="FW34" s="608"/>
      <c r="FX34" s="608"/>
      <c r="FY34" s="608"/>
      <c r="FZ34" s="608"/>
      <c r="GA34" s="608"/>
      <c r="GB34" s="608"/>
      <c r="GC34" s="608"/>
      <c r="GD34" s="608"/>
      <c r="GE34" s="608"/>
      <c r="GF34" s="608"/>
      <c r="GG34" s="608"/>
      <c r="GH34" s="608"/>
      <c r="GI34" s="608"/>
      <c r="GJ34" s="608"/>
      <c r="GK34" s="608"/>
      <c r="GL34" s="608"/>
      <c r="GM34" s="608"/>
      <c r="GN34" s="608"/>
      <c r="GO34" s="608"/>
      <c r="GP34" s="608"/>
      <c r="GQ34" s="608"/>
      <c r="GR34" s="608"/>
      <c r="GS34" s="608"/>
      <c r="GT34" s="608"/>
      <c r="GU34" s="608"/>
      <c r="GV34" s="608"/>
      <c r="GW34" s="608"/>
      <c r="GX34" s="608"/>
      <c r="GY34" s="608"/>
      <c r="GZ34" s="608"/>
      <c r="HA34" s="608"/>
      <c r="HB34" s="608"/>
      <c r="HC34" s="608"/>
      <c r="HD34" s="608"/>
      <c r="HE34" s="608"/>
      <c r="HF34" s="608"/>
      <c r="HG34" s="608"/>
      <c r="HH34" s="608"/>
      <c r="HI34" s="608"/>
      <c r="HJ34" s="608"/>
      <c r="HK34" s="608"/>
      <c r="HL34" s="608"/>
      <c r="HM34" s="608"/>
      <c r="HN34" s="608"/>
      <c r="HO34" s="608"/>
      <c r="HP34" s="608"/>
      <c r="HQ34" s="608"/>
      <c r="HR34" s="608"/>
      <c r="HS34" s="608"/>
      <c r="HT34" s="608"/>
      <c r="HU34" s="608"/>
      <c r="HV34" s="608"/>
      <c r="HW34" s="608"/>
      <c r="HX34" s="608"/>
      <c r="HY34" s="608"/>
      <c r="HZ34" s="608"/>
      <c r="IA34" s="608"/>
      <c r="IB34" s="608"/>
    </row>
    <row r="35" s="610" customFormat="1" ht="20" customHeight="1" spans="1:55">
      <c r="A35" s="420"/>
      <c r="B35" s="420"/>
      <c r="C35" s="438"/>
      <c r="D35" s="489" t="s">
        <v>195</v>
      </c>
      <c r="E35" s="652">
        <v>207.11</v>
      </c>
      <c r="F35" s="441">
        <v>5.72</v>
      </c>
      <c r="G35" s="441">
        <v>4</v>
      </c>
      <c r="H35" s="442" t="s">
        <v>178</v>
      </c>
      <c r="I35" s="505"/>
      <c r="J35" s="506"/>
      <c r="K35" s="505"/>
      <c r="L35" s="506"/>
      <c r="M35" s="507"/>
      <c r="N35" s="500"/>
      <c r="O35" s="508"/>
      <c r="P35" s="489"/>
      <c r="Q35" s="441"/>
      <c r="R35" s="489"/>
      <c r="S35" s="441"/>
      <c r="T35" s="441"/>
      <c r="U35" s="441"/>
      <c r="V35" s="441"/>
      <c r="W35" s="441"/>
      <c r="X35" s="441"/>
      <c r="Y35" s="441"/>
      <c r="Z35" s="441"/>
      <c r="AA35" s="441"/>
      <c r="AB35" s="567"/>
      <c r="AC35" s="567"/>
      <c r="AD35" s="567"/>
      <c r="AE35" s="567"/>
      <c r="AF35" s="567"/>
      <c r="AG35" s="567"/>
      <c r="AH35" s="567"/>
      <c r="AI35" s="567"/>
      <c r="AJ35" s="567"/>
      <c r="AK35" s="567"/>
      <c r="AL35" s="567"/>
      <c r="AM35" s="567"/>
      <c r="AN35" s="567"/>
      <c r="AP35" s="597"/>
      <c r="AQ35" s="597"/>
      <c r="AR35" s="597"/>
      <c r="AS35" s="597"/>
      <c r="AT35" s="597"/>
      <c r="AU35" s="597"/>
      <c r="AV35" s="597"/>
      <c r="AW35" s="597"/>
      <c r="AX35" s="597"/>
      <c r="AY35" s="597"/>
      <c r="AZ35" s="597"/>
      <c r="BA35" s="597"/>
      <c r="BB35" s="597"/>
      <c r="BC35" s="597"/>
    </row>
    <row r="36" s="611" customFormat="1" ht="20" customHeight="1" spans="1:236">
      <c r="A36" s="456">
        <v>12</v>
      </c>
      <c r="B36" s="415" t="s">
        <v>329</v>
      </c>
      <c r="C36" s="425" t="s">
        <v>330</v>
      </c>
      <c r="D36" s="611" t="s">
        <v>177</v>
      </c>
      <c r="E36" s="653">
        <v>214.44</v>
      </c>
      <c r="F36" s="654">
        <v>1.94</v>
      </c>
      <c r="G36" s="655">
        <v>10</v>
      </c>
      <c r="H36" s="656" t="s">
        <v>331</v>
      </c>
      <c r="I36" s="655">
        <v>23</v>
      </c>
      <c r="J36" s="376" t="s">
        <v>294</v>
      </c>
      <c r="K36" s="655">
        <v>25</v>
      </c>
      <c r="L36" s="376" t="s">
        <v>294</v>
      </c>
      <c r="M36" s="655" t="s">
        <v>220</v>
      </c>
      <c r="N36" s="654">
        <v>38.96</v>
      </c>
      <c r="O36" s="626">
        <v>22.51</v>
      </c>
      <c r="P36" s="654">
        <f>N36+O36</f>
        <v>61.47</v>
      </c>
      <c r="Q36" s="654">
        <v>100</v>
      </c>
      <c r="R36" s="654">
        <f>Q36-96</f>
        <v>4</v>
      </c>
      <c r="S36" s="654">
        <v>97.9</v>
      </c>
      <c r="T36" s="654">
        <v>9.8</v>
      </c>
      <c r="U36" s="611">
        <v>1.7</v>
      </c>
      <c r="V36" s="655">
        <v>18.1</v>
      </c>
      <c r="W36" s="655">
        <v>43.8</v>
      </c>
      <c r="X36" s="655">
        <v>101.7</v>
      </c>
      <c r="Y36" s="654">
        <v>2.4</v>
      </c>
      <c r="Z36" s="654">
        <v>18.64</v>
      </c>
      <c r="AA36" s="654">
        <v>17.46</v>
      </c>
      <c r="AB36" s="376" t="s">
        <v>181</v>
      </c>
      <c r="AC36" s="374" t="s">
        <v>182</v>
      </c>
      <c r="AD36" s="374" t="s">
        <v>283</v>
      </c>
      <c r="AE36" s="376" t="s">
        <v>327</v>
      </c>
      <c r="AF36" s="376" t="s">
        <v>193</v>
      </c>
      <c r="AG36" s="376" t="s">
        <v>285</v>
      </c>
      <c r="AH36" s="579" t="s">
        <v>286</v>
      </c>
      <c r="AI36" s="376" t="s">
        <v>287</v>
      </c>
      <c r="AJ36" s="376" t="s">
        <v>288</v>
      </c>
      <c r="AK36" s="376" t="s">
        <v>289</v>
      </c>
      <c r="AL36" s="376" t="s">
        <v>290</v>
      </c>
      <c r="AM36" s="376" t="s">
        <v>309</v>
      </c>
      <c r="AN36" s="376" t="s">
        <v>292</v>
      </c>
      <c r="AO36" s="376" t="s">
        <v>290</v>
      </c>
      <c r="AP36" s="597"/>
      <c r="AQ36" s="597"/>
      <c r="AR36" s="597"/>
      <c r="AS36" s="597"/>
      <c r="AT36" s="597"/>
      <c r="AU36" s="597"/>
      <c r="AV36" s="597"/>
      <c r="AW36" s="597"/>
      <c r="AX36" s="597"/>
      <c r="AY36" s="597"/>
      <c r="AZ36" s="597"/>
      <c r="BA36" s="597"/>
      <c r="BB36" s="597"/>
      <c r="BC36" s="597"/>
      <c r="BD36" s="465"/>
      <c r="BE36" s="465"/>
      <c r="BF36" s="465"/>
      <c r="BG36" s="465"/>
      <c r="BH36" s="465"/>
      <c r="BI36" s="465"/>
      <c r="BJ36" s="465"/>
      <c r="BK36" s="465"/>
      <c r="BL36" s="465"/>
      <c r="BM36" s="465"/>
      <c r="BN36" s="465"/>
      <c r="BO36" s="465"/>
      <c r="BP36" s="465"/>
      <c r="BQ36" s="465"/>
      <c r="BR36" s="465"/>
      <c r="BS36" s="465"/>
      <c r="BT36" s="465"/>
      <c r="BU36" s="465"/>
      <c r="BV36" s="465"/>
      <c r="BW36" s="465"/>
      <c r="BX36" s="465"/>
      <c r="BY36" s="465"/>
      <c r="BZ36" s="465"/>
      <c r="CA36" s="465"/>
      <c r="CB36" s="465"/>
      <c r="CC36" s="465"/>
      <c r="CD36" s="465"/>
      <c r="CE36" s="465"/>
      <c r="CF36" s="465"/>
      <c r="CG36" s="465"/>
      <c r="CH36" s="465"/>
      <c r="CI36" s="465"/>
      <c r="CJ36" s="465"/>
      <c r="CK36" s="465"/>
      <c r="CL36" s="465"/>
      <c r="CM36" s="465"/>
      <c r="CN36" s="465"/>
      <c r="CO36" s="465"/>
      <c r="CP36" s="465"/>
      <c r="CQ36" s="465"/>
      <c r="CR36" s="465"/>
      <c r="CS36" s="465"/>
      <c r="CT36" s="465"/>
      <c r="CU36" s="465"/>
      <c r="CV36" s="465"/>
      <c r="CW36" s="465"/>
      <c r="CX36" s="465"/>
      <c r="CY36" s="465"/>
      <c r="CZ36" s="465"/>
      <c r="DA36" s="465"/>
      <c r="DB36" s="465"/>
      <c r="DC36" s="465"/>
      <c r="DD36" s="465"/>
      <c r="DE36" s="465"/>
      <c r="DF36" s="465"/>
      <c r="DG36" s="465"/>
      <c r="DH36" s="465"/>
      <c r="DI36" s="465"/>
      <c r="DJ36" s="465"/>
      <c r="DK36" s="465"/>
      <c r="DL36" s="465"/>
      <c r="DM36" s="465"/>
      <c r="DN36" s="465"/>
      <c r="DO36" s="465"/>
      <c r="DP36" s="465"/>
      <c r="DQ36" s="465"/>
      <c r="DR36" s="465"/>
      <c r="DS36" s="465"/>
      <c r="DT36" s="465"/>
      <c r="DU36" s="465"/>
      <c r="DV36" s="465"/>
      <c r="DW36" s="465"/>
      <c r="DX36" s="465"/>
      <c r="DY36" s="465"/>
      <c r="DZ36" s="465"/>
      <c r="EA36" s="465"/>
      <c r="EB36" s="465"/>
      <c r="EC36" s="465"/>
      <c r="ED36" s="465"/>
      <c r="EE36" s="465"/>
      <c r="EF36" s="465"/>
      <c r="EG36" s="465"/>
      <c r="EH36" s="465"/>
      <c r="EI36" s="465"/>
      <c r="EJ36" s="465"/>
      <c r="EK36" s="465"/>
      <c r="EL36" s="465"/>
      <c r="EM36" s="465"/>
      <c r="EN36" s="465"/>
      <c r="EO36" s="465"/>
      <c r="EP36" s="465"/>
      <c r="EQ36" s="465"/>
      <c r="ER36" s="465"/>
      <c r="ES36" s="465"/>
      <c r="ET36" s="465"/>
      <c r="EU36" s="465"/>
      <c r="EV36" s="465"/>
      <c r="EW36" s="465"/>
      <c r="EX36" s="465"/>
      <c r="EY36" s="465"/>
      <c r="EZ36" s="465"/>
      <c r="FA36" s="465"/>
      <c r="FB36" s="465"/>
      <c r="FC36" s="465"/>
      <c r="FD36" s="465"/>
      <c r="FE36" s="465"/>
      <c r="FF36" s="465"/>
      <c r="FG36" s="465"/>
      <c r="FH36" s="465"/>
      <c r="FI36" s="465"/>
      <c r="FJ36" s="465"/>
      <c r="FK36" s="465"/>
      <c r="FL36" s="465"/>
      <c r="FM36" s="465"/>
      <c r="FN36" s="465"/>
      <c r="FO36" s="465"/>
      <c r="FP36" s="465"/>
      <c r="FQ36" s="465"/>
      <c r="FR36" s="465"/>
      <c r="FS36" s="465"/>
      <c r="FT36" s="465"/>
      <c r="FU36" s="465"/>
      <c r="FV36" s="465"/>
      <c r="FW36" s="465"/>
      <c r="FX36" s="465"/>
      <c r="FY36" s="465"/>
      <c r="FZ36" s="465"/>
      <c r="GA36" s="465"/>
      <c r="GB36" s="465"/>
      <c r="GC36" s="465"/>
      <c r="GD36" s="465"/>
      <c r="GE36" s="465"/>
      <c r="GF36" s="465"/>
      <c r="GG36" s="465"/>
      <c r="GH36" s="465"/>
      <c r="GI36" s="465"/>
      <c r="GJ36" s="465"/>
      <c r="GK36" s="465"/>
      <c r="GL36" s="465"/>
      <c r="GM36" s="465"/>
      <c r="GN36" s="465"/>
      <c r="GO36" s="465"/>
      <c r="GP36" s="465"/>
      <c r="GQ36" s="465"/>
      <c r="GR36" s="465"/>
      <c r="GS36" s="465"/>
      <c r="GT36" s="465"/>
      <c r="GU36" s="465"/>
      <c r="GV36" s="465"/>
      <c r="GW36" s="465"/>
      <c r="GX36" s="465"/>
      <c r="GY36" s="465"/>
      <c r="GZ36" s="465"/>
      <c r="HA36" s="465"/>
      <c r="HB36" s="465"/>
      <c r="HC36" s="465"/>
      <c r="HD36" s="465"/>
      <c r="HE36" s="465"/>
      <c r="HF36" s="465"/>
      <c r="HG36" s="465"/>
      <c r="HH36" s="465"/>
      <c r="HI36" s="465"/>
      <c r="HJ36" s="465"/>
      <c r="HK36" s="465"/>
      <c r="HL36" s="465"/>
      <c r="HM36" s="465"/>
      <c r="HN36" s="465"/>
      <c r="HO36" s="465"/>
      <c r="HP36" s="465"/>
      <c r="HQ36" s="465"/>
      <c r="HR36" s="465"/>
      <c r="HS36" s="465"/>
      <c r="HT36" s="465"/>
      <c r="HU36" s="465"/>
      <c r="HV36" s="465"/>
      <c r="HW36" s="465"/>
      <c r="HX36" s="465"/>
      <c r="HY36" s="465"/>
      <c r="HZ36" s="465"/>
      <c r="IA36" s="465"/>
      <c r="IB36" s="465"/>
    </row>
    <row r="37" s="608" customFormat="1" ht="20" customHeight="1" spans="1:55">
      <c r="A37" s="415"/>
      <c r="B37" s="415"/>
      <c r="C37" s="425"/>
      <c r="D37" s="607" t="s">
        <v>187</v>
      </c>
      <c r="E37" s="249">
        <v>221.62</v>
      </c>
      <c r="F37" s="267">
        <v>6.47</v>
      </c>
      <c r="G37" s="15">
        <v>7</v>
      </c>
      <c r="H37" s="476" t="s">
        <v>231</v>
      </c>
      <c r="I37" s="108">
        <v>25</v>
      </c>
      <c r="J37" s="135" t="s">
        <v>294</v>
      </c>
      <c r="K37" s="108">
        <v>18</v>
      </c>
      <c r="L37" s="135" t="s">
        <v>303</v>
      </c>
      <c r="M37" s="646" t="s">
        <v>220</v>
      </c>
      <c r="N37" s="447">
        <v>38.41</v>
      </c>
      <c r="O37" s="447">
        <v>22.34</v>
      </c>
      <c r="P37" s="674">
        <f>SUM(N37:O37)</f>
        <v>60.75</v>
      </c>
      <c r="Q37" s="156">
        <v>109</v>
      </c>
      <c r="R37" s="674">
        <f>Q37-106</f>
        <v>3</v>
      </c>
      <c r="S37" s="108">
        <v>83.1</v>
      </c>
      <c r="T37" s="108">
        <v>6.4</v>
      </c>
      <c r="U37" s="108">
        <v>2.3</v>
      </c>
      <c r="V37" s="108">
        <v>16.9</v>
      </c>
      <c r="W37" s="108">
        <v>49.8</v>
      </c>
      <c r="X37" s="108">
        <v>110.5</v>
      </c>
      <c r="Y37" s="108">
        <v>2.2</v>
      </c>
      <c r="Z37" s="108">
        <v>17.76</v>
      </c>
      <c r="AA37" s="108">
        <v>16.48</v>
      </c>
      <c r="AB37" s="135" t="s">
        <v>181</v>
      </c>
      <c r="AC37" s="135" t="s">
        <v>182</v>
      </c>
      <c r="AD37" s="135" t="s">
        <v>283</v>
      </c>
      <c r="AE37" s="135" t="s">
        <v>327</v>
      </c>
      <c r="AF37" s="135" t="s">
        <v>193</v>
      </c>
      <c r="AG37" s="135" t="s">
        <v>285</v>
      </c>
      <c r="AH37" s="580" t="s">
        <v>286</v>
      </c>
      <c r="AI37" s="135" t="s">
        <v>287</v>
      </c>
      <c r="AJ37" s="135" t="s">
        <v>288</v>
      </c>
      <c r="AK37" s="135" t="s">
        <v>289</v>
      </c>
      <c r="AL37" s="135" t="s">
        <v>290</v>
      </c>
      <c r="AM37" s="135" t="s">
        <v>309</v>
      </c>
      <c r="AN37" s="135" t="s">
        <v>292</v>
      </c>
      <c r="AO37" s="135" t="s">
        <v>290</v>
      </c>
      <c r="AP37" s="597"/>
      <c r="AQ37" s="597"/>
      <c r="AR37" s="597"/>
      <c r="AS37" s="597"/>
      <c r="AT37" s="597"/>
      <c r="AU37" s="597"/>
      <c r="AV37" s="597"/>
      <c r="AW37" s="597"/>
      <c r="AX37" s="597"/>
      <c r="AY37" s="597"/>
      <c r="AZ37" s="597"/>
      <c r="BA37" s="597"/>
      <c r="BB37" s="597"/>
      <c r="BC37" s="597"/>
    </row>
    <row r="38" s="609" customFormat="1" ht="20" customHeight="1" spans="1:236">
      <c r="A38" s="415"/>
      <c r="B38" s="415"/>
      <c r="C38" s="425"/>
      <c r="D38" s="433" t="s">
        <v>298</v>
      </c>
      <c r="E38" s="648">
        <f>AVERAGE(E36:E37)</f>
        <v>218.03</v>
      </c>
      <c r="F38" s="649">
        <f>(E38-209.25)/209.25*100</f>
        <v>4.19593787335723</v>
      </c>
      <c r="G38" s="650"/>
      <c r="H38" s="651"/>
      <c r="I38" s="650"/>
      <c r="J38" s="509" t="s">
        <v>294</v>
      </c>
      <c r="K38" s="678">
        <v>25</v>
      </c>
      <c r="L38" s="509" t="s">
        <v>294</v>
      </c>
      <c r="M38" s="650"/>
      <c r="N38" s="649">
        <f t="shared" ref="N38:AA38" si="12">AVERAGE(N36:N37)</f>
        <v>38.685</v>
      </c>
      <c r="O38" s="649">
        <f t="shared" si="12"/>
        <v>22.425</v>
      </c>
      <c r="P38" s="649">
        <f t="shared" si="12"/>
        <v>61.11</v>
      </c>
      <c r="Q38" s="649">
        <f t="shared" si="12"/>
        <v>104.5</v>
      </c>
      <c r="R38" s="649">
        <f t="shared" si="12"/>
        <v>3.5</v>
      </c>
      <c r="S38" s="649">
        <f t="shared" si="12"/>
        <v>90.5</v>
      </c>
      <c r="T38" s="649">
        <f t="shared" si="12"/>
        <v>8.1</v>
      </c>
      <c r="U38" s="649">
        <f t="shared" si="12"/>
        <v>2</v>
      </c>
      <c r="V38" s="649">
        <f t="shared" si="12"/>
        <v>17.5</v>
      </c>
      <c r="W38" s="649">
        <f t="shared" si="12"/>
        <v>46.8</v>
      </c>
      <c r="X38" s="649">
        <f t="shared" si="12"/>
        <v>106.1</v>
      </c>
      <c r="Y38" s="649">
        <f t="shared" si="12"/>
        <v>2.3</v>
      </c>
      <c r="Z38" s="649">
        <f t="shared" si="12"/>
        <v>18.2</v>
      </c>
      <c r="AA38" s="649">
        <f t="shared" si="12"/>
        <v>16.97</v>
      </c>
      <c r="AB38" s="150" t="s">
        <v>181</v>
      </c>
      <c r="AC38" s="150" t="s">
        <v>182</v>
      </c>
      <c r="AD38" s="150" t="s">
        <v>283</v>
      </c>
      <c r="AE38" s="150" t="s">
        <v>327</v>
      </c>
      <c r="AF38" s="150" t="s">
        <v>193</v>
      </c>
      <c r="AG38" s="150" t="s">
        <v>285</v>
      </c>
      <c r="AH38" s="581" t="s">
        <v>286</v>
      </c>
      <c r="AI38" s="150" t="s">
        <v>287</v>
      </c>
      <c r="AJ38" s="150" t="s">
        <v>288</v>
      </c>
      <c r="AK38" s="150" t="s">
        <v>289</v>
      </c>
      <c r="AL38" s="150" t="s">
        <v>290</v>
      </c>
      <c r="AM38" s="150" t="s">
        <v>309</v>
      </c>
      <c r="AN38" s="150" t="s">
        <v>292</v>
      </c>
      <c r="AO38" s="150" t="s">
        <v>290</v>
      </c>
      <c r="AP38" s="597"/>
      <c r="AQ38" s="597"/>
      <c r="AR38" s="597"/>
      <c r="AS38" s="597"/>
      <c r="AT38" s="597"/>
      <c r="AU38" s="597"/>
      <c r="AV38" s="597"/>
      <c r="AW38" s="597"/>
      <c r="AX38" s="597"/>
      <c r="AY38" s="597"/>
      <c r="AZ38" s="597"/>
      <c r="BA38" s="597"/>
      <c r="BB38" s="597"/>
      <c r="BC38" s="597"/>
      <c r="BD38" s="608"/>
      <c r="BE38" s="608"/>
      <c r="BF38" s="608"/>
      <c r="BG38" s="608"/>
      <c r="BH38" s="608"/>
      <c r="BI38" s="608"/>
      <c r="BJ38" s="608"/>
      <c r="BK38" s="608"/>
      <c r="BL38" s="608"/>
      <c r="BM38" s="608"/>
      <c r="BN38" s="608"/>
      <c r="BO38" s="608"/>
      <c r="BP38" s="608"/>
      <c r="BQ38" s="608"/>
      <c r="BR38" s="608"/>
      <c r="BS38" s="608"/>
      <c r="BT38" s="608"/>
      <c r="BU38" s="608"/>
      <c r="BV38" s="608"/>
      <c r="BW38" s="608"/>
      <c r="BX38" s="608"/>
      <c r="BY38" s="608"/>
      <c r="BZ38" s="608"/>
      <c r="CA38" s="608"/>
      <c r="CB38" s="608"/>
      <c r="CC38" s="608"/>
      <c r="CD38" s="608"/>
      <c r="CE38" s="608"/>
      <c r="CF38" s="608"/>
      <c r="CG38" s="608"/>
      <c r="CH38" s="608"/>
      <c r="CI38" s="608"/>
      <c r="CJ38" s="608"/>
      <c r="CK38" s="608"/>
      <c r="CL38" s="608"/>
      <c r="CM38" s="608"/>
      <c r="CN38" s="608"/>
      <c r="CO38" s="608"/>
      <c r="CP38" s="608"/>
      <c r="CQ38" s="608"/>
      <c r="CR38" s="608"/>
      <c r="CS38" s="608"/>
      <c r="CT38" s="608"/>
      <c r="CU38" s="608"/>
      <c r="CV38" s="608"/>
      <c r="CW38" s="608"/>
      <c r="CX38" s="608"/>
      <c r="CY38" s="608"/>
      <c r="CZ38" s="608"/>
      <c r="DA38" s="608"/>
      <c r="DB38" s="608"/>
      <c r="DC38" s="608"/>
      <c r="DD38" s="608"/>
      <c r="DE38" s="608"/>
      <c r="DF38" s="608"/>
      <c r="DG38" s="608"/>
      <c r="DH38" s="608"/>
      <c r="DI38" s="608"/>
      <c r="DJ38" s="608"/>
      <c r="DK38" s="608"/>
      <c r="DL38" s="608"/>
      <c r="DM38" s="608"/>
      <c r="DN38" s="608"/>
      <c r="DO38" s="608"/>
      <c r="DP38" s="608"/>
      <c r="DQ38" s="608"/>
      <c r="DR38" s="608"/>
      <c r="DS38" s="608"/>
      <c r="DT38" s="608"/>
      <c r="DU38" s="608"/>
      <c r="DV38" s="608"/>
      <c r="DW38" s="608"/>
      <c r="DX38" s="608"/>
      <c r="DY38" s="608"/>
      <c r="DZ38" s="608"/>
      <c r="EA38" s="608"/>
      <c r="EB38" s="608"/>
      <c r="EC38" s="608"/>
      <c r="ED38" s="608"/>
      <c r="EE38" s="608"/>
      <c r="EF38" s="608"/>
      <c r="EG38" s="608"/>
      <c r="EH38" s="608"/>
      <c r="EI38" s="608"/>
      <c r="EJ38" s="608"/>
      <c r="EK38" s="608"/>
      <c r="EL38" s="608"/>
      <c r="EM38" s="608"/>
      <c r="EN38" s="608"/>
      <c r="EO38" s="608"/>
      <c r="EP38" s="608"/>
      <c r="EQ38" s="608"/>
      <c r="ER38" s="608"/>
      <c r="ES38" s="608"/>
      <c r="ET38" s="608"/>
      <c r="EU38" s="608"/>
      <c r="EV38" s="608"/>
      <c r="EW38" s="608"/>
      <c r="EX38" s="608"/>
      <c r="EY38" s="608"/>
      <c r="EZ38" s="608"/>
      <c r="FA38" s="608"/>
      <c r="FB38" s="608"/>
      <c r="FC38" s="608"/>
      <c r="FD38" s="608"/>
      <c r="FE38" s="608"/>
      <c r="FF38" s="608"/>
      <c r="FG38" s="608"/>
      <c r="FH38" s="608"/>
      <c r="FI38" s="608"/>
      <c r="FJ38" s="608"/>
      <c r="FK38" s="608"/>
      <c r="FL38" s="608"/>
      <c r="FM38" s="608"/>
      <c r="FN38" s="608"/>
      <c r="FO38" s="608"/>
      <c r="FP38" s="608"/>
      <c r="FQ38" s="608"/>
      <c r="FR38" s="608"/>
      <c r="FS38" s="608"/>
      <c r="FT38" s="608"/>
      <c r="FU38" s="608"/>
      <c r="FV38" s="608"/>
      <c r="FW38" s="608"/>
      <c r="FX38" s="608"/>
      <c r="FY38" s="608"/>
      <c r="FZ38" s="608"/>
      <c r="GA38" s="608"/>
      <c r="GB38" s="608"/>
      <c r="GC38" s="608"/>
      <c r="GD38" s="608"/>
      <c r="GE38" s="608"/>
      <c r="GF38" s="608"/>
      <c r="GG38" s="608"/>
      <c r="GH38" s="608"/>
      <c r="GI38" s="608"/>
      <c r="GJ38" s="608"/>
      <c r="GK38" s="608"/>
      <c r="GL38" s="608"/>
      <c r="GM38" s="608"/>
      <c r="GN38" s="608"/>
      <c r="GO38" s="608"/>
      <c r="GP38" s="608"/>
      <c r="GQ38" s="608"/>
      <c r="GR38" s="608"/>
      <c r="GS38" s="608"/>
      <c r="GT38" s="608"/>
      <c r="GU38" s="608"/>
      <c r="GV38" s="608"/>
      <c r="GW38" s="608"/>
      <c r="GX38" s="608"/>
      <c r="GY38" s="608"/>
      <c r="GZ38" s="608"/>
      <c r="HA38" s="608"/>
      <c r="HB38" s="608"/>
      <c r="HC38" s="608"/>
      <c r="HD38" s="608"/>
      <c r="HE38" s="608"/>
      <c r="HF38" s="608"/>
      <c r="HG38" s="608"/>
      <c r="HH38" s="608"/>
      <c r="HI38" s="608"/>
      <c r="HJ38" s="608"/>
      <c r="HK38" s="608"/>
      <c r="HL38" s="608"/>
      <c r="HM38" s="608"/>
      <c r="HN38" s="608"/>
      <c r="HO38" s="608"/>
      <c r="HP38" s="608"/>
      <c r="HQ38" s="608"/>
      <c r="HR38" s="608"/>
      <c r="HS38" s="608"/>
      <c r="HT38" s="608"/>
      <c r="HU38" s="608"/>
      <c r="HV38" s="608"/>
      <c r="HW38" s="608"/>
      <c r="HX38" s="608"/>
      <c r="HY38" s="608"/>
      <c r="HZ38" s="608"/>
      <c r="IA38" s="608"/>
      <c r="IB38" s="608"/>
    </row>
    <row r="39" s="610" customFormat="1" ht="20" customHeight="1" spans="1:55">
      <c r="A39" s="420"/>
      <c r="B39" s="420"/>
      <c r="C39" s="438"/>
      <c r="D39" s="489" t="s">
        <v>195</v>
      </c>
      <c r="E39" s="652">
        <v>209.51</v>
      </c>
      <c r="F39" s="441">
        <v>6.94</v>
      </c>
      <c r="G39" s="441">
        <v>2</v>
      </c>
      <c r="H39" s="442" t="s">
        <v>178</v>
      </c>
      <c r="I39" s="505"/>
      <c r="J39" s="506"/>
      <c r="K39" s="505"/>
      <c r="L39" s="506"/>
      <c r="M39" s="507"/>
      <c r="N39" s="500"/>
      <c r="O39" s="508"/>
      <c r="P39" s="489"/>
      <c r="Q39" s="441"/>
      <c r="R39" s="489"/>
      <c r="S39" s="441"/>
      <c r="T39" s="441"/>
      <c r="U39" s="441"/>
      <c r="V39" s="441"/>
      <c r="W39" s="441"/>
      <c r="X39" s="441"/>
      <c r="Y39" s="441"/>
      <c r="Z39" s="441"/>
      <c r="AA39" s="441"/>
      <c r="AB39" s="567"/>
      <c r="AC39" s="567"/>
      <c r="AD39" s="567"/>
      <c r="AE39" s="567"/>
      <c r="AF39" s="567"/>
      <c r="AG39" s="567"/>
      <c r="AH39" s="567"/>
      <c r="AI39" s="567"/>
      <c r="AJ39" s="567"/>
      <c r="AK39" s="567"/>
      <c r="AL39" s="567"/>
      <c r="AM39" s="567"/>
      <c r="AN39" s="567"/>
      <c r="AP39" s="597"/>
      <c r="AQ39" s="597"/>
      <c r="AR39" s="597"/>
      <c r="AS39" s="597"/>
      <c r="AT39" s="597"/>
      <c r="AU39" s="597"/>
      <c r="AV39" s="597"/>
      <c r="AW39" s="597"/>
      <c r="AX39" s="597"/>
      <c r="AY39" s="597"/>
      <c r="AZ39" s="597"/>
      <c r="BA39" s="597"/>
      <c r="BB39" s="597"/>
      <c r="BC39" s="597"/>
    </row>
    <row r="40" s="611" customFormat="1" ht="20" customHeight="1" spans="1:236">
      <c r="A40" s="415">
        <v>13</v>
      </c>
      <c r="B40" s="415" t="s">
        <v>332</v>
      </c>
      <c r="C40" s="425" t="s">
        <v>333</v>
      </c>
      <c r="D40" s="611" t="s">
        <v>177</v>
      </c>
      <c r="E40" s="653">
        <v>223.04</v>
      </c>
      <c r="F40" s="654">
        <v>6.03</v>
      </c>
      <c r="G40" s="655">
        <v>6</v>
      </c>
      <c r="H40" s="656" t="s">
        <v>325</v>
      </c>
      <c r="I40" s="655">
        <v>11</v>
      </c>
      <c r="J40" s="376" t="s">
        <v>303</v>
      </c>
      <c r="K40" s="655">
        <v>19</v>
      </c>
      <c r="L40" s="376" t="s">
        <v>303</v>
      </c>
      <c r="M40" s="655">
        <v>0</v>
      </c>
      <c r="N40" s="654">
        <v>41.81</v>
      </c>
      <c r="O40" s="654">
        <v>20.24</v>
      </c>
      <c r="P40" s="654">
        <f>N40+O40</f>
        <v>62.05</v>
      </c>
      <c r="Q40" s="654">
        <v>98</v>
      </c>
      <c r="R40" s="654">
        <f>Q40-96</f>
        <v>2</v>
      </c>
      <c r="S40" s="654">
        <v>72.3</v>
      </c>
      <c r="T40" s="654">
        <v>14.8</v>
      </c>
      <c r="U40" s="611">
        <v>2.1</v>
      </c>
      <c r="V40" s="655">
        <v>14.5</v>
      </c>
      <c r="W40" s="655">
        <v>32</v>
      </c>
      <c r="X40" s="655">
        <v>78.9</v>
      </c>
      <c r="Y40" s="654">
        <v>2.5</v>
      </c>
      <c r="Z40" s="654">
        <v>22.62</v>
      </c>
      <c r="AA40" s="654">
        <v>27.01</v>
      </c>
      <c r="AB40" s="376" t="s">
        <v>315</v>
      </c>
      <c r="AC40" s="374" t="s">
        <v>182</v>
      </c>
      <c r="AD40" s="374" t="s">
        <v>283</v>
      </c>
      <c r="AE40" s="376" t="s">
        <v>295</v>
      </c>
      <c r="AF40" s="376" t="s">
        <v>193</v>
      </c>
      <c r="AG40" s="376" t="s">
        <v>285</v>
      </c>
      <c r="AH40" s="579" t="s">
        <v>286</v>
      </c>
      <c r="AI40" s="376" t="s">
        <v>287</v>
      </c>
      <c r="AJ40" s="376" t="s">
        <v>308</v>
      </c>
      <c r="AK40" s="376" t="s">
        <v>289</v>
      </c>
      <c r="AL40" s="376" t="s">
        <v>290</v>
      </c>
      <c r="AM40" s="376" t="s">
        <v>309</v>
      </c>
      <c r="AN40" s="376" t="s">
        <v>288</v>
      </c>
      <c r="AO40" s="376" t="s">
        <v>290</v>
      </c>
      <c r="AP40" s="597"/>
      <c r="AQ40" s="597"/>
      <c r="AR40" s="597"/>
      <c r="AS40" s="597"/>
      <c r="AT40" s="597"/>
      <c r="AU40" s="597"/>
      <c r="AV40" s="597"/>
      <c r="AW40" s="597"/>
      <c r="AX40" s="597"/>
      <c r="AY40" s="597"/>
      <c r="AZ40" s="597"/>
      <c r="BA40" s="597"/>
      <c r="BB40" s="597"/>
      <c r="BC40" s="597"/>
      <c r="BD40" s="465"/>
      <c r="BE40" s="465"/>
      <c r="BF40" s="465"/>
      <c r="BG40" s="465"/>
      <c r="BH40" s="465"/>
      <c r="BI40" s="465"/>
      <c r="BJ40" s="465"/>
      <c r="BK40" s="465"/>
      <c r="BL40" s="465"/>
      <c r="BM40" s="465"/>
      <c r="BN40" s="465"/>
      <c r="BO40" s="465"/>
      <c r="BP40" s="465"/>
      <c r="BQ40" s="465"/>
      <c r="BR40" s="465"/>
      <c r="BS40" s="465"/>
      <c r="BT40" s="465"/>
      <c r="BU40" s="465"/>
      <c r="BV40" s="465"/>
      <c r="BW40" s="465"/>
      <c r="BX40" s="465"/>
      <c r="BY40" s="465"/>
      <c r="BZ40" s="465"/>
      <c r="CA40" s="465"/>
      <c r="CB40" s="465"/>
      <c r="CC40" s="465"/>
      <c r="CD40" s="465"/>
      <c r="CE40" s="465"/>
      <c r="CF40" s="465"/>
      <c r="CG40" s="465"/>
      <c r="CH40" s="465"/>
      <c r="CI40" s="465"/>
      <c r="CJ40" s="465"/>
      <c r="CK40" s="465"/>
      <c r="CL40" s="465"/>
      <c r="CM40" s="465"/>
      <c r="CN40" s="465"/>
      <c r="CO40" s="465"/>
      <c r="CP40" s="465"/>
      <c r="CQ40" s="465"/>
      <c r="CR40" s="465"/>
      <c r="CS40" s="465"/>
      <c r="CT40" s="465"/>
      <c r="CU40" s="465"/>
      <c r="CV40" s="465"/>
      <c r="CW40" s="465"/>
      <c r="CX40" s="465"/>
      <c r="CY40" s="465"/>
      <c r="CZ40" s="465"/>
      <c r="DA40" s="465"/>
      <c r="DB40" s="465"/>
      <c r="DC40" s="465"/>
      <c r="DD40" s="465"/>
      <c r="DE40" s="465"/>
      <c r="DF40" s="465"/>
      <c r="DG40" s="465"/>
      <c r="DH40" s="465"/>
      <c r="DI40" s="465"/>
      <c r="DJ40" s="465"/>
      <c r="DK40" s="465"/>
      <c r="DL40" s="465"/>
      <c r="DM40" s="465"/>
      <c r="DN40" s="465"/>
      <c r="DO40" s="465"/>
      <c r="DP40" s="465"/>
      <c r="DQ40" s="465"/>
      <c r="DR40" s="465"/>
      <c r="DS40" s="465"/>
      <c r="DT40" s="465"/>
      <c r="DU40" s="465"/>
      <c r="DV40" s="465"/>
      <c r="DW40" s="465"/>
      <c r="DX40" s="465"/>
      <c r="DY40" s="465"/>
      <c r="DZ40" s="465"/>
      <c r="EA40" s="465"/>
      <c r="EB40" s="465"/>
      <c r="EC40" s="465"/>
      <c r="ED40" s="465"/>
      <c r="EE40" s="465"/>
      <c r="EF40" s="465"/>
      <c r="EG40" s="465"/>
      <c r="EH40" s="465"/>
      <c r="EI40" s="465"/>
      <c r="EJ40" s="465"/>
      <c r="EK40" s="465"/>
      <c r="EL40" s="465"/>
      <c r="EM40" s="465"/>
      <c r="EN40" s="465"/>
      <c r="EO40" s="465"/>
      <c r="EP40" s="465"/>
      <c r="EQ40" s="465"/>
      <c r="ER40" s="465"/>
      <c r="ES40" s="465"/>
      <c r="ET40" s="465"/>
      <c r="EU40" s="465"/>
      <c r="EV40" s="465"/>
      <c r="EW40" s="465"/>
      <c r="EX40" s="465"/>
      <c r="EY40" s="465"/>
      <c r="EZ40" s="465"/>
      <c r="FA40" s="465"/>
      <c r="FB40" s="465"/>
      <c r="FC40" s="465"/>
      <c r="FD40" s="465"/>
      <c r="FE40" s="465"/>
      <c r="FF40" s="465"/>
      <c r="FG40" s="465"/>
      <c r="FH40" s="465"/>
      <c r="FI40" s="465"/>
      <c r="FJ40" s="465"/>
      <c r="FK40" s="465"/>
      <c r="FL40" s="465"/>
      <c r="FM40" s="465"/>
      <c r="FN40" s="465"/>
      <c r="FO40" s="465"/>
      <c r="FP40" s="465"/>
      <c r="FQ40" s="465"/>
      <c r="FR40" s="465"/>
      <c r="FS40" s="465"/>
      <c r="FT40" s="465"/>
      <c r="FU40" s="465"/>
      <c r="FV40" s="465"/>
      <c r="FW40" s="465"/>
      <c r="FX40" s="465"/>
      <c r="FY40" s="465"/>
      <c r="FZ40" s="465"/>
      <c r="GA40" s="465"/>
      <c r="GB40" s="465"/>
      <c r="GC40" s="465"/>
      <c r="GD40" s="465"/>
      <c r="GE40" s="465"/>
      <c r="GF40" s="465"/>
      <c r="GG40" s="465"/>
      <c r="GH40" s="465"/>
      <c r="GI40" s="465"/>
      <c r="GJ40" s="465"/>
      <c r="GK40" s="465"/>
      <c r="GL40" s="465"/>
      <c r="GM40" s="465"/>
      <c r="GN40" s="465"/>
      <c r="GO40" s="465"/>
      <c r="GP40" s="465"/>
      <c r="GQ40" s="465"/>
      <c r="GR40" s="465"/>
      <c r="GS40" s="465"/>
      <c r="GT40" s="465"/>
      <c r="GU40" s="465"/>
      <c r="GV40" s="465"/>
      <c r="GW40" s="465"/>
      <c r="GX40" s="465"/>
      <c r="GY40" s="465"/>
      <c r="GZ40" s="465"/>
      <c r="HA40" s="465"/>
      <c r="HB40" s="465"/>
      <c r="HC40" s="465"/>
      <c r="HD40" s="465"/>
      <c r="HE40" s="465"/>
      <c r="HF40" s="465"/>
      <c r="HG40" s="465"/>
      <c r="HH40" s="465"/>
      <c r="HI40" s="465"/>
      <c r="HJ40" s="465"/>
      <c r="HK40" s="465"/>
      <c r="HL40" s="465"/>
      <c r="HM40" s="465"/>
      <c r="HN40" s="465"/>
      <c r="HO40" s="465"/>
      <c r="HP40" s="465"/>
      <c r="HQ40" s="465"/>
      <c r="HR40" s="465"/>
      <c r="HS40" s="465"/>
      <c r="HT40" s="465"/>
      <c r="HU40" s="465"/>
      <c r="HV40" s="465"/>
      <c r="HW40" s="465"/>
      <c r="HX40" s="465"/>
      <c r="HY40" s="465"/>
      <c r="HZ40" s="465"/>
      <c r="IA40" s="465"/>
      <c r="IB40" s="465"/>
    </row>
    <row r="41" s="608" customFormat="1" ht="20" customHeight="1" spans="1:55">
      <c r="A41" s="415"/>
      <c r="B41" s="415"/>
      <c r="C41" s="425"/>
      <c r="D41" s="607" t="s">
        <v>187</v>
      </c>
      <c r="E41" s="249">
        <v>228.41</v>
      </c>
      <c r="F41" s="267">
        <v>9.73</v>
      </c>
      <c r="G41" s="15">
        <v>3</v>
      </c>
      <c r="H41" s="476" t="s">
        <v>231</v>
      </c>
      <c r="I41" s="108">
        <v>33</v>
      </c>
      <c r="J41" s="135" t="s">
        <v>294</v>
      </c>
      <c r="K41" s="108">
        <v>4</v>
      </c>
      <c r="L41" s="135" t="s">
        <v>303</v>
      </c>
      <c r="M41" s="646" t="s">
        <v>220</v>
      </c>
      <c r="N41" s="447">
        <v>43.23</v>
      </c>
      <c r="O41" s="447">
        <v>19.52</v>
      </c>
      <c r="P41" s="674">
        <f>SUM(N41:O41)</f>
        <v>62.75</v>
      </c>
      <c r="Q41" s="156">
        <v>105</v>
      </c>
      <c r="R41" s="674">
        <f>Q41-106</f>
        <v>-1</v>
      </c>
      <c r="S41" s="108">
        <v>57.9</v>
      </c>
      <c r="T41" s="108">
        <v>13.5</v>
      </c>
      <c r="U41" s="108">
        <v>2.3</v>
      </c>
      <c r="V41" s="108">
        <v>13.1</v>
      </c>
      <c r="W41" s="108">
        <v>34.5</v>
      </c>
      <c r="X41" s="108">
        <v>81.3</v>
      </c>
      <c r="Y41" s="108">
        <v>2.5</v>
      </c>
      <c r="Z41" s="108">
        <v>21.67</v>
      </c>
      <c r="AA41" s="108">
        <v>26.54</v>
      </c>
      <c r="AB41" s="135" t="s">
        <v>315</v>
      </c>
      <c r="AC41" s="135" t="s">
        <v>182</v>
      </c>
      <c r="AD41" s="135" t="s">
        <v>283</v>
      </c>
      <c r="AE41" s="135" t="s">
        <v>295</v>
      </c>
      <c r="AF41" s="135" t="s">
        <v>193</v>
      </c>
      <c r="AG41" s="135" t="s">
        <v>285</v>
      </c>
      <c r="AH41" s="580" t="s">
        <v>286</v>
      </c>
      <c r="AI41" s="135" t="s">
        <v>287</v>
      </c>
      <c r="AJ41" s="135" t="s">
        <v>308</v>
      </c>
      <c r="AK41" s="135" t="s">
        <v>289</v>
      </c>
      <c r="AL41" s="135" t="s">
        <v>290</v>
      </c>
      <c r="AM41" s="135" t="s">
        <v>309</v>
      </c>
      <c r="AN41" s="135" t="s">
        <v>288</v>
      </c>
      <c r="AO41" s="135" t="s">
        <v>290</v>
      </c>
      <c r="AP41" s="597"/>
      <c r="AQ41" s="597"/>
      <c r="AR41" s="597"/>
      <c r="AS41" s="597"/>
      <c r="AT41" s="597"/>
      <c r="AU41" s="597"/>
      <c r="AV41" s="597"/>
      <c r="AW41" s="597"/>
      <c r="AX41" s="597"/>
      <c r="AY41" s="597"/>
      <c r="AZ41" s="597"/>
      <c r="BA41" s="597"/>
      <c r="BB41" s="597"/>
      <c r="BC41" s="597"/>
    </row>
    <row r="42" s="609" customFormat="1" ht="20" customHeight="1" spans="1:236">
      <c r="A42" s="415"/>
      <c r="B42" s="415"/>
      <c r="C42" s="425"/>
      <c r="D42" s="433" t="s">
        <v>298</v>
      </c>
      <c r="E42" s="648">
        <f>AVERAGE(E40:E41)</f>
        <v>225.725</v>
      </c>
      <c r="F42" s="649">
        <f>(E42-209.25)/209.25*100</f>
        <v>7.87335722819593</v>
      </c>
      <c r="G42" s="650"/>
      <c r="H42" s="651"/>
      <c r="I42" s="650"/>
      <c r="J42" s="150" t="s">
        <v>294</v>
      </c>
      <c r="K42" s="159">
        <v>4</v>
      </c>
      <c r="L42" s="150" t="s">
        <v>303</v>
      </c>
      <c r="M42" s="650"/>
      <c r="N42" s="649">
        <f t="shared" ref="N42:AA42" si="13">AVERAGE(N40:N41)</f>
        <v>42.52</v>
      </c>
      <c r="O42" s="649">
        <f t="shared" si="13"/>
        <v>19.88</v>
      </c>
      <c r="P42" s="649">
        <f t="shared" si="13"/>
        <v>62.4</v>
      </c>
      <c r="Q42" s="649">
        <f t="shared" si="13"/>
        <v>101.5</v>
      </c>
      <c r="R42" s="649">
        <f t="shared" si="13"/>
        <v>0.5</v>
      </c>
      <c r="S42" s="649">
        <f t="shared" si="13"/>
        <v>65.1</v>
      </c>
      <c r="T42" s="649">
        <f t="shared" si="13"/>
        <v>14.15</v>
      </c>
      <c r="U42" s="649">
        <f t="shared" si="13"/>
        <v>2.2</v>
      </c>
      <c r="V42" s="649">
        <f t="shared" si="13"/>
        <v>13.8</v>
      </c>
      <c r="W42" s="649">
        <f t="shared" si="13"/>
        <v>33.25</v>
      </c>
      <c r="X42" s="649">
        <f t="shared" si="13"/>
        <v>80.1</v>
      </c>
      <c r="Y42" s="649">
        <f t="shared" si="13"/>
        <v>2.5</v>
      </c>
      <c r="Z42" s="649">
        <f t="shared" si="13"/>
        <v>22.145</v>
      </c>
      <c r="AA42" s="649">
        <f t="shared" si="13"/>
        <v>26.775</v>
      </c>
      <c r="AB42" s="150" t="s">
        <v>315</v>
      </c>
      <c r="AC42" s="150" t="s">
        <v>182</v>
      </c>
      <c r="AD42" s="150" t="s">
        <v>283</v>
      </c>
      <c r="AE42" s="150" t="s">
        <v>295</v>
      </c>
      <c r="AF42" s="150" t="s">
        <v>193</v>
      </c>
      <c r="AG42" s="150" t="s">
        <v>285</v>
      </c>
      <c r="AH42" s="581" t="s">
        <v>286</v>
      </c>
      <c r="AI42" s="150" t="s">
        <v>287</v>
      </c>
      <c r="AJ42" s="150" t="s">
        <v>308</v>
      </c>
      <c r="AK42" s="150" t="s">
        <v>289</v>
      </c>
      <c r="AL42" s="150" t="s">
        <v>290</v>
      </c>
      <c r="AM42" s="150" t="s">
        <v>309</v>
      </c>
      <c r="AN42" s="150" t="s">
        <v>288</v>
      </c>
      <c r="AO42" s="150" t="s">
        <v>290</v>
      </c>
      <c r="AP42" s="597"/>
      <c r="AQ42" s="597"/>
      <c r="AR42" s="597"/>
      <c r="AS42" s="597"/>
      <c r="AT42" s="597"/>
      <c r="AU42" s="597"/>
      <c r="AV42" s="597"/>
      <c r="AW42" s="597"/>
      <c r="AX42" s="597"/>
      <c r="AY42" s="597"/>
      <c r="AZ42" s="597"/>
      <c r="BA42" s="597"/>
      <c r="BB42" s="597"/>
      <c r="BC42" s="597"/>
      <c r="BD42" s="608"/>
      <c r="BE42" s="608"/>
      <c r="BF42" s="608"/>
      <c r="BG42" s="608"/>
      <c r="BH42" s="608"/>
      <c r="BI42" s="608"/>
      <c r="BJ42" s="608"/>
      <c r="BK42" s="608"/>
      <c r="BL42" s="608"/>
      <c r="BM42" s="608"/>
      <c r="BN42" s="608"/>
      <c r="BO42" s="608"/>
      <c r="BP42" s="608"/>
      <c r="BQ42" s="608"/>
      <c r="BR42" s="608"/>
      <c r="BS42" s="608"/>
      <c r="BT42" s="608"/>
      <c r="BU42" s="608"/>
      <c r="BV42" s="608"/>
      <c r="BW42" s="608"/>
      <c r="BX42" s="608"/>
      <c r="BY42" s="608"/>
      <c r="BZ42" s="608"/>
      <c r="CA42" s="608"/>
      <c r="CB42" s="608"/>
      <c r="CC42" s="608"/>
      <c r="CD42" s="608"/>
      <c r="CE42" s="608"/>
      <c r="CF42" s="608"/>
      <c r="CG42" s="608"/>
      <c r="CH42" s="608"/>
      <c r="CI42" s="608"/>
      <c r="CJ42" s="608"/>
      <c r="CK42" s="608"/>
      <c r="CL42" s="608"/>
      <c r="CM42" s="608"/>
      <c r="CN42" s="608"/>
      <c r="CO42" s="608"/>
      <c r="CP42" s="608"/>
      <c r="CQ42" s="608"/>
      <c r="CR42" s="608"/>
      <c r="CS42" s="608"/>
      <c r="CT42" s="608"/>
      <c r="CU42" s="608"/>
      <c r="CV42" s="608"/>
      <c r="CW42" s="608"/>
      <c r="CX42" s="608"/>
      <c r="CY42" s="608"/>
      <c r="CZ42" s="608"/>
      <c r="DA42" s="608"/>
      <c r="DB42" s="608"/>
      <c r="DC42" s="608"/>
      <c r="DD42" s="608"/>
      <c r="DE42" s="608"/>
      <c r="DF42" s="608"/>
      <c r="DG42" s="608"/>
      <c r="DH42" s="608"/>
      <c r="DI42" s="608"/>
      <c r="DJ42" s="608"/>
      <c r="DK42" s="608"/>
      <c r="DL42" s="608"/>
      <c r="DM42" s="608"/>
      <c r="DN42" s="608"/>
      <c r="DO42" s="608"/>
      <c r="DP42" s="608"/>
      <c r="DQ42" s="608"/>
      <c r="DR42" s="608"/>
      <c r="DS42" s="608"/>
      <c r="DT42" s="608"/>
      <c r="DU42" s="608"/>
      <c r="DV42" s="608"/>
      <c r="DW42" s="608"/>
      <c r="DX42" s="608"/>
      <c r="DY42" s="608"/>
      <c r="DZ42" s="608"/>
      <c r="EA42" s="608"/>
      <c r="EB42" s="608"/>
      <c r="EC42" s="608"/>
      <c r="ED42" s="608"/>
      <c r="EE42" s="608"/>
      <c r="EF42" s="608"/>
      <c r="EG42" s="608"/>
      <c r="EH42" s="608"/>
      <c r="EI42" s="608"/>
      <c r="EJ42" s="608"/>
      <c r="EK42" s="608"/>
      <c r="EL42" s="608"/>
      <c r="EM42" s="608"/>
      <c r="EN42" s="608"/>
      <c r="EO42" s="608"/>
      <c r="EP42" s="608"/>
      <c r="EQ42" s="608"/>
      <c r="ER42" s="608"/>
      <c r="ES42" s="608"/>
      <c r="ET42" s="608"/>
      <c r="EU42" s="608"/>
      <c r="EV42" s="608"/>
      <c r="EW42" s="608"/>
      <c r="EX42" s="608"/>
      <c r="EY42" s="608"/>
      <c r="EZ42" s="608"/>
      <c r="FA42" s="608"/>
      <c r="FB42" s="608"/>
      <c r="FC42" s="608"/>
      <c r="FD42" s="608"/>
      <c r="FE42" s="608"/>
      <c r="FF42" s="608"/>
      <c r="FG42" s="608"/>
      <c r="FH42" s="608"/>
      <c r="FI42" s="608"/>
      <c r="FJ42" s="608"/>
      <c r="FK42" s="608"/>
      <c r="FL42" s="608"/>
      <c r="FM42" s="608"/>
      <c r="FN42" s="608"/>
      <c r="FO42" s="608"/>
      <c r="FP42" s="608"/>
      <c r="FQ42" s="608"/>
      <c r="FR42" s="608"/>
      <c r="FS42" s="608"/>
      <c r="FT42" s="608"/>
      <c r="FU42" s="608"/>
      <c r="FV42" s="608"/>
      <c r="FW42" s="608"/>
      <c r="FX42" s="608"/>
      <c r="FY42" s="608"/>
      <c r="FZ42" s="608"/>
      <c r="GA42" s="608"/>
      <c r="GB42" s="608"/>
      <c r="GC42" s="608"/>
      <c r="GD42" s="608"/>
      <c r="GE42" s="608"/>
      <c r="GF42" s="608"/>
      <c r="GG42" s="608"/>
      <c r="GH42" s="608"/>
      <c r="GI42" s="608"/>
      <c r="GJ42" s="608"/>
      <c r="GK42" s="608"/>
      <c r="GL42" s="608"/>
      <c r="GM42" s="608"/>
      <c r="GN42" s="608"/>
      <c r="GO42" s="608"/>
      <c r="GP42" s="608"/>
      <c r="GQ42" s="608"/>
      <c r="GR42" s="608"/>
      <c r="GS42" s="608"/>
      <c r="GT42" s="608"/>
      <c r="GU42" s="608"/>
      <c r="GV42" s="608"/>
      <c r="GW42" s="608"/>
      <c r="GX42" s="608"/>
      <c r="GY42" s="608"/>
      <c r="GZ42" s="608"/>
      <c r="HA42" s="608"/>
      <c r="HB42" s="608"/>
      <c r="HC42" s="608"/>
      <c r="HD42" s="608"/>
      <c r="HE42" s="608"/>
      <c r="HF42" s="608"/>
      <c r="HG42" s="608"/>
      <c r="HH42" s="608"/>
      <c r="HI42" s="608"/>
      <c r="HJ42" s="608"/>
      <c r="HK42" s="608"/>
      <c r="HL42" s="608"/>
      <c r="HM42" s="608"/>
      <c r="HN42" s="608"/>
      <c r="HO42" s="608"/>
      <c r="HP42" s="608"/>
      <c r="HQ42" s="608"/>
      <c r="HR42" s="608"/>
      <c r="HS42" s="608"/>
      <c r="HT42" s="608"/>
      <c r="HU42" s="608"/>
      <c r="HV42" s="608"/>
      <c r="HW42" s="608"/>
      <c r="HX42" s="608"/>
      <c r="HY42" s="608"/>
      <c r="HZ42" s="608"/>
      <c r="IA42" s="608"/>
      <c r="IB42" s="608"/>
    </row>
    <row r="43" s="610" customFormat="1" ht="20" customHeight="1" spans="1:55">
      <c r="A43" s="420"/>
      <c r="B43" s="420"/>
      <c r="C43" s="438"/>
      <c r="D43" s="489" t="s">
        <v>195</v>
      </c>
      <c r="E43" s="652">
        <v>209.02</v>
      </c>
      <c r="F43" s="441">
        <v>6.69</v>
      </c>
      <c r="G43" s="441">
        <v>3</v>
      </c>
      <c r="H43" s="442" t="s">
        <v>178</v>
      </c>
      <c r="I43" s="505"/>
      <c r="J43" s="506"/>
      <c r="K43" s="505"/>
      <c r="L43" s="506"/>
      <c r="M43" s="507"/>
      <c r="N43" s="500"/>
      <c r="O43" s="508"/>
      <c r="P43" s="489"/>
      <c r="Q43" s="441"/>
      <c r="R43" s="489"/>
      <c r="S43" s="441"/>
      <c r="T43" s="441"/>
      <c r="U43" s="441"/>
      <c r="V43" s="441"/>
      <c r="W43" s="441"/>
      <c r="X43" s="441"/>
      <c r="Y43" s="441"/>
      <c r="Z43" s="441"/>
      <c r="AA43" s="441"/>
      <c r="AB43" s="567"/>
      <c r="AC43" s="567"/>
      <c r="AD43" s="567"/>
      <c r="AE43" s="567"/>
      <c r="AF43" s="567"/>
      <c r="AG43" s="567"/>
      <c r="AH43" s="567"/>
      <c r="AI43" s="567"/>
      <c r="AJ43" s="567"/>
      <c r="AK43" s="567"/>
      <c r="AL43" s="567"/>
      <c r="AM43" s="567"/>
      <c r="AN43" s="567"/>
      <c r="AP43" s="597"/>
      <c r="AQ43" s="597"/>
      <c r="AR43" s="597"/>
      <c r="AS43" s="597"/>
      <c r="AT43" s="597"/>
      <c r="AU43" s="597"/>
      <c r="AV43" s="597"/>
      <c r="AW43" s="597"/>
      <c r="AX43" s="597"/>
      <c r="AY43" s="597"/>
      <c r="AZ43" s="597"/>
      <c r="BA43" s="597"/>
      <c r="BB43" s="597"/>
      <c r="BC43" s="597"/>
    </row>
    <row r="44" s="611" customFormat="1" ht="20" customHeight="1" spans="1:236">
      <c r="A44" s="456">
        <v>14</v>
      </c>
      <c r="B44" s="415" t="s">
        <v>334</v>
      </c>
      <c r="C44" s="425" t="s">
        <v>335</v>
      </c>
      <c r="D44" s="611" t="s">
        <v>177</v>
      </c>
      <c r="E44" s="653">
        <v>220.57</v>
      </c>
      <c r="F44" s="654">
        <v>4.86</v>
      </c>
      <c r="G44" s="655">
        <v>8</v>
      </c>
      <c r="H44" s="656" t="s">
        <v>231</v>
      </c>
      <c r="I44" s="655">
        <v>8</v>
      </c>
      <c r="J44" s="376" t="s">
        <v>303</v>
      </c>
      <c r="K44" s="655">
        <v>9</v>
      </c>
      <c r="L44" s="376" t="s">
        <v>303</v>
      </c>
      <c r="M44" s="655" t="s">
        <v>220</v>
      </c>
      <c r="N44" s="654">
        <v>41.53</v>
      </c>
      <c r="O44" s="654">
        <v>21.28</v>
      </c>
      <c r="P44" s="654">
        <f>N44+O44</f>
        <v>62.81</v>
      </c>
      <c r="Q44" s="654">
        <v>96</v>
      </c>
      <c r="R44" s="654">
        <f>Q44-96</f>
        <v>0</v>
      </c>
      <c r="S44" s="654">
        <v>96.1</v>
      </c>
      <c r="T44" s="654">
        <v>14.1</v>
      </c>
      <c r="U44" s="611">
        <v>0.8</v>
      </c>
      <c r="V44" s="655">
        <v>17.3</v>
      </c>
      <c r="W44" s="655">
        <v>33.4</v>
      </c>
      <c r="X44" s="655">
        <v>89.6</v>
      </c>
      <c r="Y44" s="654">
        <v>2.7</v>
      </c>
      <c r="Z44" s="654">
        <v>21.94</v>
      </c>
      <c r="AA44" s="654">
        <v>24.72</v>
      </c>
      <c r="AB44" s="376" t="s">
        <v>315</v>
      </c>
      <c r="AC44" s="374" t="s">
        <v>182</v>
      </c>
      <c r="AD44" s="374" t="s">
        <v>283</v>
      </c>
      <c r="AE44" s="376" t="s">
        <v>327</v>
      </c>
      <c r="AF44" s="376" t="s">
        <v>193</v>
      </c>
      <c r="AG44" s="376" t="s">
        <v>285</v>
      </c>
      <c r="AH44" s="579" t="s">
        <v>286</v>
      </c>
      <c r="AI44" s="376" t="s">
        <v>287</v>
      </c>
      <c r="AJ44" s="376" t="s">
        <v>306</v>
      </c>
      <c r="AK44" s="376" t="s">
        <v>289</v>
      </c>
      <c r="AL44" s="376" t="s">
        <v>290</v>
      </c>
      <c r="AM44" s="376" t="s">
        <v>309</v>
      </c>
      <c r="AN44" s="376" t="s">
        <v>292</v>
      </c>
      <c r="AO44" s="376" t="s">
        <v>290</v>
      </c>
      <c r="AP44" s="597"/>
      <c r="AQ44" s="597"/>
      <c r="AR44" s="597"/>
      <c r="AS44" s="597"/>
      <c r="AT44" s="597"/>
      <c r="AU44" s="597"/>
      <c r="AV44" s="597"/>
      <c r="AW44" s="597"/>
      <c r="AX44" s="597"/>
      <c r="AY44" s="597"/>
      <c r="AZ44" s="597"/>
      <c r="BA44" s="597"/>
      <c r="BB44" s="597"/>
      <c r="BC44" s="597"/>
      <c r="BD44" s="465"/>
      <c r="BE44" s="465"/>
      <c r="BF44" s="465"/>
      <c r="BG44" s="465"/>
      <c r="BH44" s="465"/>
      <c r="BI44" s="465"/>
      <c r="BJ44" s="465"/>
      <c r="BK44" s="465"/>
      <c r="BL44" s="465"/>
      <c r="BM44" s="465"/>
      <c r="BN44" s="465"/>
      <c r="BO44" s="465"/>
      <c r="BP44" s="465"/>
      <c r="BQ44" s="465"/>
      <c r="BR44" s="465"/>
      <c r="BS44" s="465"/>
      <c r="BT44" s="465"/>
      <c r="BU44" s="465"/>
      <c r="BV44" s="465"/>
      <c r="BW44" s="465"/>
      <c r="BX44" s="465"/>
      <c r="BY44" s="465"/>
      <c r="BZ44" s="465"/>
      <c r="CA44" s="465"/>
      <c r="CB44" s="465"/>
      <c r="CC44" s="465"/>
      <c r="CD44" s="465"/>
      <c r="CE44" s="465"/>
      <c r="CF44" s="465"/>
      <c r="CG44" s="465"/>
      <c r="CH44" s="465"/>
      <c r="CI44" s="465"/>
      <c r="CJ44" s="465"/>
      <c r="CK44" s="465"/>
      <c r="CL44" s="465"/>
      <c r="CM44" s="465"/>
      <c r="CN44" s="465"/>
      <c r="CO44" s="465"/>
      <c r="CP44" s="465"/>
      <c r="CQ44" s="465"/>
      <c r="CR44" s="465"/>
      <c r="CS44" s="465"/>
      <c r="CT44" s="465"/>
      <c r="CU44" s="465"/>
      <c r="CV44" s="465"/>
      <c r="CW44" s="465"/>
      <c r="CX44" s="465"/>
      <c r="CY44" s="465"/>
      <c r="CZ44" s="465"/>
      <c r="DA44" s="465"/>
      <c r="DB44" s="465"/>
      <c r="DC44" s="465"/>
      <c r="DD44" s="465"/>
      <c r="DE44" s="465"/>
      <c r="DF44" s="465"/>
      <c r="DG44" s="465"/>
      <c r="DH44" s="465"/>
      <c r="DI44" s="465"/>
      <c r="DJ44" s="465"/>
      <c r="DK44" s="465"/>
      <c r="DL44" s="465"/>
      <c r="DM44" s="465"/>
      <c r="DN44" s="465"/>
      <c r="DO44" s="465"/>
      <c r="DP44" s="465"/>
      <c r="DQ44" s="465"/>
      <c r="DR44" s="465"/>
      <c r="DS44" s="465"/>
      <c r="DT44" s="465"/>
      <c r="DU44" s="465"/>
      <c r="DV44" s="465"/>
      <c r="DW44" s="465"/>
      <c r="DX44" s="465"/>
      <c r="DY44" s="465"/>
      <c r="DZ44" s="465"/>
      <c r="EA44" s="465"/>
      <c r="EB44" s="465"/>
      <c r="EC44" s="465"/>
      <c r="ED44" s="465"/>
      <c r="EE44" s="465"/>
      <c r="EF44" s="465"/>
      <c r="EG44" s="465"/>
      <c r="EH44" s="465"/>
      <c r="EI44" s="465"/>
      <c r="EJ44" s="465"/>
      <c r="EK44" s="465"/>
      <c r="EL44" s="465"/>
      <c r="EM44" s="465"/>
      <c r="EN44" s="465"/>
      <c r="EO44" s="465"/>
      <c r="EP44" s="465"/>
      <c r="EQ44" s="465"/>
      <c r="ER44" s="465"/>
      <c r="ES44" s="465"/>
      <c r="ET44" s="465"/>
      <c r="EU44" s="465"/>
      <c r="EV44" s="465"/>
      <c r="EW44" s="465"/>
      <c r="EX44" s="465"/>
      <c r="EY44" s="465"/>
      <c r="EZ44" s="465"/>
      <c r="FA44" s="465"/>
      <c r="FB44" s="465"/>
      <c r="FC44" s="465"/>
      <c r="FD44" s="465"/>
      <c r="FE44" s="465"/>
      <c r="FF44" s="465"/>
      <c r="FG44" s="465"/>
      <c r="FH44" s="465"/>
      <c r="FI44" s="465"/>
      <c r="FJ44" s="465"/>
      <c r="FK44" s="465"/>
      <c r="FL44" s="465"/>
      <c r="FM44" s="465"/>
      <c r="FN44" s="465"/>
      <c r="FO44" s="465"/>
      <c r="FP44" s="465"/>
      <c r="FQ44" s="465"/>
      <c r="FR44" s="465"/>
      <c r="FS44" s="465"/>
      <c r="FT44" s="465"/>
      <c r="FU44" s="465"/>
      <c r="FV44" s="465"/>
      <c r="FW44" s="465"/>
      <c r="FX44" s="465"/>
      <c r="FY44" s="465"/>
      <c r="FZ44" s="465"/>
      <c r="GA44" s="465"/>
      <c r="GB44" s="465"/>
      <c r="GC44" s="465"/>
      <c r="GD44" s="465"/>
      <c r="GE44" s="465"/>
      <c r="GF44" s="465"/>
      <c r="GG44" s="465"/>
      <c r="GH44" s="465"/>
      <c r="GI44" s="465"/>
      <c r="GJ44" s="465"/>
      <c r="GK44" s="465"/>
      <c r="GL44" s="465"/>
      <c r="GM44" s="465"/>
      <c r="GN44" s="465"/>
      <c r="GO44" s="465"/>
      <c r="GP44" s="465"/>
      <c r="GQ44" s="465"/>
      <c r="GR44" s="465"/>
      <c r="GS44" s="465"/>
      <c r="GT44" s="465"/>
      <c r="GU44" s="465"/>
      <c r="GV44" s="465"/>
      <c r="GW44" s="465"/>
      <c r="GX44" s="465"/>
      <c r="GY44" s="465"/>
      <c r="GZ44" s="465"/>
      <c r="HA44" s="465"/>
      <c r="HB44" s="465"/>
      <c r="HC44" s="465"/>
      <c r="HD44" s="465"/>
      <c r="HE44" s="465"/>
      <c r="HF44" s="465"/>
      <c r="HG44" s="465"/>
      <c r="HH44" s="465"/>
      <c r="HI44" s="465"/>
      <c r="HJ44" s="465"/>
      <c r="HK44" s="465"/>
      <c r="HL44" s="465"/>
      <c r="HM44" s="465"/>
      <c r="HN44" s="465"/>
      <c r="HO44" s="465"/>
      <c r="HP44" s="465"/>
      <c r="HQ44" s="465"/>
      <c r="HR44" s="465"/>
      <c r="HS44" s="465"/>
      <c r="HT44" s="465"/>
      <c r="HU44" s="465"/>
      <c r="HV44" s="465"/>
      <c r="HW44" s="465"/>
      <c r="HX44" s="465"/>
      <c r="HY44" s="465"/>
      <c r="HZ44" s="465"/>
      <c r="IA44" s="465"/>
      <c r="IB44" s="465"/>
    </row>
    <row r="45" s="608" customFormat="1" ht="20" customHeight="1" spans="1:55">
      <c r="A45" s="415"/>
      <c r="B45" s="415"/>
      <c r="C45" s="425"/>
      <c r="D45" s="607" t="s">
        <v>187</v>
      </c>
      <c r="E45" s="249">
        <v>217.56</v>
      </c>
      <c r="F45" s="267">
        <v>4.52</v>
      </c>
      <c r="G45" s="15">
        <v>11</v>
      </c>
      <c r="H45" s="476" t="s">
        <v>325</v>
      </c>
      <c r="I45" s="108">
        <v>0</v>
      </c>
      <c r="J45" s="135" t="s">
        <v>302</v>
      </c>
      <c r="K45" s="108">
        <v>8</v>
      </c>
      <c r="L45" s="135" t="s">
        <v>303</v>
      </c>
      <c r="M45" s="646" t="s">
        <v>220</v>
      </c>
      <c r="N45" s="447">
        <v>44.52</v>
      </c>
      <c r="O45" s="447">
        <v>21.25</v>
      </c>
      <c r="P45" s="674">
        <f>SUM(N45:O45)</f>
        <v>65.77</v>
      </c>
      <c r="Q45" s="156">
        <v>107</v>
      </c>
      <c r="R45" s="674">
        <f>Q45-106</f>
        <v>1</v>
      </c>
      <c r="S45" s="108">
        <v>84.2</v>
      </c>
      <c r="T45" s="108">
        <v>12.5</v>
      </c>
      <c r="U45" s="108">
        <v>1.4</v>
      </c>
      <c r="V45" s="108">
        <v>16</v>
      </c>
      <c r="W45" s="108">
        <v>34.7</v>
      </c>
      <c r="X45" s="108">
        <v>87.9</v>
      </c>
      <c r="Y45" s="108">
        <v>2.5</v>
      </c>
      <c r="Z45" s="108">
        <v>19.41</v>
      </c>
      <c r="AA45" s="108">
        <v>22.18</v>
      </c>
      <c r="AB45" s="135" t="s">
        <v>315</v>
      </c>
      <c r="AC45" s="135" t="s">
        <v>182</v>
      </c>
      <c r="AD45" s="135" t="s">
        <v>283</v>
      </c>
      <c r="AE45" s="135" t="s">
        <v>327</v>
      </c>
      <c r="AF45" s="135" t="s">
        <v>193</v>
      </c>
      <c r="AG45" s="135" t="s">
        <v>285</v>
      </c>
      <c r="AH45" s="580" t="s">
        <v>286</v>
      </c>
      <c r="AI45" s="135" t="s">
        <v>287</v>
      </c>
      <c r="AJ45" s="135" t="s">
        <v>306</v>
      </c>
      <c r="AK45" s="135" t="s">
        <v>289</v>
      </c>
      <c r="AL45" s="135" t="s">
        <v>290</v>
      </c>
      <c r="AM45" s="135" t="s">
        <v>309</v>
      </c>
      <c r="AN45" s="135" t="s">
        <v>292</v>
      </c>
      <c r="AO45" s="135" t="s">
        <v>290</v>
      </c>
      <c r="AP45" s="597"/>
      <c r="AQ45" s="597"/>
      <c r="AR45" s="597"/>
      <c r="AS45" s="597"/>
      <c r="AT45" s="597"/>
      <c r="AU45" s="597"/>
      <c r="AV45" s="597"/>
      <c r="AW45" s="597"/>
      <c r="AX45" s="597"/>
      <c r="AY45" s="597"/>
      <c r="AZ45" s="597"/>
      <c r="BA45" s="597"/>
      <c r="BB45" s="597"/>
      <c r="BC45" s="597"/>
    </row>
    <row r="46" s="609" customFormat="1" ht="20" customHeight="1" spans="1:236">
      <c r="A46" s="415"/>
      <c r="B46" s="415"/>
      <c r="C46" s="425"/>
      <c r="D46" s="433" t="s">
        <v>298</v>
      </c>
      <c r="E46" s="648">
        <f>AVERAGE(E44:E45)</f>
        <v>219.065</v>
      </c>
      <c r="F46" s="649">
        <f>(E46-209.25)/209.25*100</f>
        <v>4.69056152927121</v>
      </c>
      <c r="G46" s="650"/>
      <c r="H46" s="651"/>
      <c r="I46" s="650"/>
      <c r="J46" s="376" t="s">
        <v>303</v>
      </c>
      <c r="K46" s="655">
        <v>9</v>
      </c>
      <c r="L46" s="376" t="s">
        <v>303</v>
      </c>
      <c r="M46" s="650"/>
      <c r="N46" s="649">
        <f t="shared" ref="N46:AA46" si="14">AVERAGE(N44:N45)</f>
        <v>43.025</v>
      </c>
      <c r="O46" s="649">
        <f t="shared" si="14"/>
        <v>21.265</v>
      </c>
      <c r="P46" s="649">
        <f t="shared" si="14"/>
        <v>64.29</v>
      </c>
      <c r="Q46" s="649">
        <f t="shared" si="14"/>
        <v>101.5</v>
      </c>
      <c r="R46" s="649">
        <f t="shared" si="14"/>
        <v>0.5</v>
      </c>
      <c r="S46" s="649">
        <f t="shared" si="14"/>
        <v>90.15</v>
      </c>
      <c r="T46" s="649">
        <f t="shared" si="14"/>
        <v>13.3</v>
      </c>
      <c r="U46" s="649">
        <f t="shared" si="14"/>
        <v>1.1</v>
      </c>
      <c r="V46" s="649">
        <f t="shared" si="14"/>
        <v>16.65</v>
      </c>
      <c r="W46" s="649">
        <f t="shared" si="14"/>
        <v>34.05</v>
      </c>
      <c r="X46" s="649">
        <f t="shared" si="14"/>
        <v>88.75</v>
      </c>
      <c r="Y46" s="649">
        <f t="shared" si="14"/>
        <v>2.6</v>
      </c>
      <c r="Z46" s="649">
        <f t="shared" si="14"/>
        <v>20.675</v>
      </c>
      <c r="AA46" s="649">
        <f t="shared" si="14"/>
        <v>23.45</v>
      </c>
      <c r="AB46" s="150" t="s">
        <v>315</v>
      </c>
      <c r="AC46" s="150" t="s">
        <v>182</v>
      </c>
      <c r="AD46" s="150" t="s">
        <v>283</v>
      </c>
      <c r="AE46" s="150" t="s">
        <v>327</v>
      </c>
      <c r="AF46" s="150" t="s">
        <v>193</v>
      </c>
      <c r="AG46" s="150" t="s">
        <v>285</v>
      </c>
      <c r="AH46" s="581" t="s">
        <v>286</v>
      </c>
      <c r="AI46" s="150" t="s">
        <v>287</v>
      </c>
      <c r="AJ46" s="150" t="s">
        <v>306</v>
      </c>
      <c r="AK46" s="150" t="s">
        <v>289</v>
      </c>
      <c r="AL46" s="150" t="s">
        <v>290</v>
      </c>
      <c r="AM46" s="150" t="s">
        <v>309</v>
      </c>
      <c r="AN46" s="150" t="s">
        <v>292</v>
      </c>
      <c r="AO46" s="150" t="s">
        <v>290</v>
      </c>
      <c r="AP46" s="597"/>
      <c r="AQ46" s="597"/>
      <c r="AR46" s="597"/>
      <c r="AS46" s="597"/>
      <c r="AT46" s="597"/>
      <c r="AU46" s="597"/>
      <c r="AV46" s="597"/>
      <c r="AW46" s="597"/>
      <c r="AX46" s="597"/>
      <c r="AY46" s="597"/>
      <c r="AZ46" s="597"/>
      <c r="BA46" s="597"/>
      <c r="BB46" s="597"/>
      <c r="BC46" s="597"/>
      <c r="BD46" s="608"/>
      <c r="BE46" s="608"/>
      <c r="BF46" s="608"/>
      <c r="BG46" s="608"/>
      <c r="BH46" s="608"/>
      <c r="BI46" s="608"/>
      <c r="BJ46" s="608"/>
      <c r="BK46" s="608"/>
      <c r="BL46" s="608"/>
      <c r="BM46" s="608"/>
      <c r="BN46" s="608"/>
      <c r="BO46" s="608"/>
      <c r="BP46" s="608"/>
      <c r="BQ46" s="608"/>
      <c r="BR46" s="608"/>
      <c r="BS46" s="608"/>
      <c r="BT46" s="608"/>
      <c r="BU46" s="608"/>
      <c r="BV46" s="608"/>
      <c r="BW46" s="608"/>
      <c r="BX46" s="608"/>
      <c r="BY46" s="608"/>
      <c r="BZ46" s="608"/>
      <c r="CA46" s="608"/>
      <c r="CB46" s="608"/>
      <c r="CC46" s="608"/>
      <c r="CD46" s="608"/>
      <c r="CE46" s="608"/>
      <c r="CF46" s="608"/>
      <c r="CG46" s="608"/>
      <c r="CH46" s="608"/>
      <c r="CI46" s="608"/>
      <c r="CJ46" s="608"/>
      <c r="CK46" s="608"/>
      <c r="CL46" s="608"/>
      <c r="CM46" s="608"/>
      <c r="CN46" s="608"/>
      <c r="CO46" s="608"/>
      <c r="CP46" s="608"/>
      <c r="CQ46" s="608"/>
      <c r="CR46" s="608"/>
      <c r="CS46" s="608"/>
      <c r="CT46" s="608"/>
      <c r="CU46" s="608"/>
      <c r="CV46" s="608"/>
      <c r="CW46" s="608"/>
      <c r="CX46" s="608"/>
      <c r="CY46" s="608"/>
      <c r="CZ46" s="608"/>
      <c r="DA46" s="608"/>
      <c r="DB46" s="608"/>
      <c r="DC46" s="608"/>
      <c r="DD46" s="608"/>
      <c r="DE46" s="608"/>
      <c r="DF46" s="608"/>
      <c r="DG46" s="608"/>
      <c r="DH46" s="608"/>
      <c r="DI46" s="608"/>
      <c r="DJ46" s="608"/>
      <c r="DK46" s="608"/>
      <c r="DL46" s="608"/>
      <c r="DM46" s="608"/>
      <c r="DN46" s="608"/>
      <c r="DO46" s="608"/>
      <c r="DP46" s="608"/>
      <c r="DQ46" s="608"/>
      <c r="DR46" s="608"/>
      <c r="DS46" s="608"/>
      <c r="DT46" s="608"/>
      <c r="DU46" s="608"/>
      <c r="DV46" s="608"/>
      <c r="DW46" s="608"/>
      <c r="DX46" s="608"/>
      <c r="DY46" s="608"/>
      <c r="DZ46" s="608"/>
      <c r="EA46" s="608"/>
      <c r="EB46" s="608"/>
      <c r="EC46" s="608"/>
      <c r="ED46" s="608"/>
      <c r="EE46" s="608"/>
      <c r="EF46" s="608"/>
      <c r="EG46" s="608"/>
      <c r="EH46" s="608"/>
      <c r="EI46" s="608"/>
      <c r="EJ46" s="608"/>
      <c r="EK46" s="608"/>
      <c r="EL46" s="608"/>
      <c r="EM46" s="608"/>
      <c r="EN46" s="608"/>
      <c r="EO46" s="608"/>
      <c r="EP46" s="608"/>
      <c r="EQ46" s="608"/>
      <c r="ER46" s="608"/>
      <c r="ES46" s="608"/>
      <c r="ET46" s="608"/>
      <c r="EU46" s="608"/>
      <c r="EV46" s="608"/>
      <c r="EW46" s="608"/>
      <c r="EX46" s="608"/>
      <c r="EY46" s="608"/>
      <c r="EZ46" s="608"/>
      <c r="FA46" s="608"/>
      <c r="FB46" s="608"/>
      <c r="FC46" s="608"/>
      <c r="FD46" s="608"/>
      <c r="FE46" s="608"/>
      <c r="FF46" s="608"/>
      <c r="FG46" s="608"/>
      <c r="FH46" s="608"/>
      <c r="FI46" s="608"/>
      <c r="FJ46" s="608"/>
      <c r="FK46" s="608"/>
      <c r="FL46" s="608"/>
      <c r="FM46" s="608"/>
      <c r="FN46" s="608"/>
      <c r="FO46" s="608"/>
      <c r="FP46" s="608"/>
      <c r="FQ46" s="608"/>
      <c r="FR46" s="608"/>
      <c r="FS46" s="608"/>
      <c r="FT46" s="608"/>
      <c r="FU46" s="608"/>
      <c r="FV46" s="608"/>
      <c r="FW46" s="608"/>
      <c r="FX46" s="608"/>
      <c r="FY46" s="608"/>
      <c r="FZ46" s="608"/>
      <c r="GA46" s="608"/>
      <c r="GB46" s="608"/>
      <c r="GC46" s="608"/>
      <c r="GD46" s="608"/>
      <c r="GE46" s="608"/>
      <c r="GF46" s="608"/>
      <c r="GG46" s="608"/>
      <c r="GH46" s="608"/>
      <c r="GI46" s="608"/>
      <c r="GJ46" s="608"/>
      <c r="GK46" s="608"/>
      <c r="GL46" s="608"/>
      <c r="GM46" s="608"/>
      <c r="GN46" s="608"/>
      <c r="GO46" s="608"/>
      <c r="GP46" s="608"/>
      <c r="GQ46" s="608"/>
      <c r="GR46" s="608"/>
      <c r="GS46" s="608"/>
      <c r="GT46" s="608"/>
      <c r="GU46" s="608"/>
      <c r="GV46" s="608"/>
      <c r="GW46" s="608"/>
      <c r="GX46" s="608"/>
      <c r="GY46" s="608"/>
      <c r="GZ46" s="608"/>
      <c r="HA46" s="608"/>
      <c r="HB46" s="608"/>
      <c r="HC46" s="608"/>
      <c r="HD46" s="608"/>
      <c r="HE46" s="608"/>
      <c r="HF46" s="608"/>
      <c r="HG46" s="608"/>
      <c r="HH46" s="608"/>
      <c r="HI46" s="608"/>
      <c r="HJ46" s="608"/>
      <c r="HK46" s="608"/>
      <c r="HL46" s="608"/>
      <c r="HM46" s="608"/>
      <c r="HN46" s="608"/>
      <c r="HO46" s="608"/>
      <c r="HP46" s="608"/>
      <c r="HQ46" s="608"/>
      <c r="HR46" s="608"/>
      <c r="HS46" s="608"/>
      <c r="HT46" s="608"/>
      <c r="HU46" s="608"/>
      <c r="HV46" s="608"/>
      <c r="HW46" s="608"/>
      <c r="HX46" s="608"/>
      <c r="HY46" s="608"/>
      <c r="HZ46" s="608"/>
      <c r="IA46" s="608"/>
      <c r="IB46" s="608"/>
    </row>
    <row r="47" s="610" customFormat="1" ht="20" customHeight="1" spans="1:55">
      <c r="A47" s="420"/>
      <c r="B47" s="420"/>
      <c r="C47" s="438"/>
      <c r="D47" s="489" t="s">
        <v>195</v>
      </c>
      <c r="E47" s="652">
        <v>207.1</v>
      </c>
      <c r="F47" s="441">
        <v>5.71</v>
      </c>
      <c r="G47" s="441">
        <v>5</v>
      </c>
      <c r="H47" s="442" t="s">
        <v>178</v>
      </c>
      <c r="I47" s="505"/>
      <c r="J47" s="506"/>
      <c r="K47" s="505"/>
      <c r="L47" s="506"/>
      <c r="M47" s="675"/>
      <c r="N47" s="676"/>
      <c r="O47" s="677"/>
      <c r="P47" s="489"/>
      <c r="Q47" s="441"/>
      <c r="R47" s="489"/>
      <c r="S47" s="441"/>
      <c r="T47" s="441"/>
      <c r="U47" s="441"/>
      <c r="V47" s="441"/>
      <c r="W47" s="441"/>
      <c r="X47" s="441"/>
      <c r="Y47" s="441"/>
      <c r="Z47" s="441"/>
      <c r="AA47" s="441"/>
      <c r="AB47" s="567"/>
      <c r="AC47" s="567"/>
      <c r="AD47" s="567"/>
      <c r="AE47" s="567"/>
      <c r="AF47" s="567"/>
      <c r="AG47" s="567"/>
      <c r="AH47" s="567"/>
      <c r="AI47" s="567"/>
      <c r="AJ47" s="567"/>
      <c r="AK47" s="567"/>
      <c r="AL47" s="567"/>
      <c r="AM47" s="567"/>
      <c r="AN47" s="567"/>
      <c r="AP47" s="597"/>
      <c r="AQ47" s="597"/>
      <c r="AR47" s="597"/>
      <c r="AS47" s="597"/>
      <c r="AT47" s="597"/>
      <c r="AU47" s="597"/>
      <c r="AV47" s="597"/>
      <c r="AW47" s="597"/>
      <c r="AX47" s="597"/>
      <c r="AY47" s="597"/>
      <c r="AZ47" s="597"/>
      <c r="BA47" s="597"/>
      <c r="BB47" s="597"/>
      <c r="BC47" s="597"/>
    </row>
    <row r="48" s="611" customFormat="1" ht="20" customHeight="1" spans="1:236">
      <c r="A48" s="657" t="s">
        <v>312</v>
      </c>
      <c r="B48" s="443" t="s">
        <v>312</v>
      </c>
      <c r="C48" s="658" t="s">
        <v>336</v>
      </c>
      <c r="D48" s="611" t="s">
        <v>177</v>
      </c>
      <c r="E48" s="653">
        <v>210.35</v>
      </c>
      <c r="F48" s="654" t="s">
        <v>204</v>
      </c>
      <c r="G48" s="655">
        <v>12</v>
      </c>
      <c r="H48" s="656"/>
      <c r="I48" s="655">
        <v>46</v>
      </c>
      <c r="J48" s="376" t="s">
        <v>282</v>
      </c>
      <c r="K48" s="655">
        <v>50</v>
      </c>
      <c r="L48" s="376" t="s">
        <v>282</v>
      </c>
      <c r="M48" s="474" t="s">
        <v>220</v>
      </c>
      <c r="N48" s="654">
        <v>38.76</v>
      </c>
      <c r="O48" s="679">
        <v>21.9</v>
      </c>
      <c r="P48" s="654">
        <f>N48+O48</f>
        <v>60.66</v>
      </c>
      <c r="Q48" s="654">
        <v>96</v>
      </c>
      <c r="R48" s="654"/>
      <c r="S48" s="654">
        <v>80.7</v>
      </c>
      <c r="T48" s="654">
        <v>12.1</v>
      </c>
      <c r="U48" s="611">
        <v>1.7</v>
      </c>
      <c r="V48" s="655">
        <v>16</v>
      </c>
      <c r="W48" s="655">
        <v>41</v>
      </c>
      <c r="X48" s="655">
        <v>81.9</v>
      </c>
      <c r="Y48" s="654">
        <v>2</v>
      </c>
      <c r="Z48" s="654">
        <v>20.85</v>
      </c>
      <c r="AA48" s="654">
        <v>25.65</v>
      </c>
      <c r="AB48" s="376" t="s">
        <v>181</v>
      </c>
      <c r="AC48" s="374" t="s">
        <v>182</v>
      </c>
      <c r="AD48" s="374" t="s">
        <v>283</v>
      </c>
      <c r="AE48" s="376" t="s">
        <v>327</v>
      </c>
      <c r="AF48" s="376" t="s">
        <v>193</v>
      </c>
      <c r="AG48" s="376" t="s">
        <v>285</v>
      </c>
      <c r="AH48" s="579" t="s">
        <v>286</v>
      </c>
      <c r="AI48" s="376" t="s">
        <v>287</v>
      </c>
      <c r="AJ48" s="376" t="s">
        <v>306</v>
      </c>
      <c r="AK48" s="376" t="s">
        <v>289</v>
      </c>
      <c r="AL48" s="376" t="s">
        <v>290</v>
      </c>
      <c r="AM48" s="376" t="s">
        <v>309</v>
      </c>
      <c r="AN48" s="376" t="s">
        <v>292</v>
      </c>
      <c r="AO48" s="376" t="s">
        <v>290</v>
      </c>
      <c r="AP48" s="597"/>
      <c r="AQ48" s="597"/>
      <c r="AR48" s="597"/>
      <c r="AS48" s="597"/>
      <c r="AT48" s="597"/>
      <c r="AU48" s="597"/>
      <c r="AV48" s="597"/>
      <c r="AW48" s="597"/>
      <c r="AX48" s="597"/>
      <c r="AY48" s="597"/>
      <c r="AZ48" s="597"/>
      <c r="BA48" s="597"/>
      <c r="BB48" s="597"/>
      <c r="BC48" s="597"/>
      <c r="BD48" s="465"/>
      <c r="BE48" s="465"/>
      <c r="BF48" s="465"/>
      <c r="BG48" s="465"/>
      <c r="BH48" s="465"/>
      <c r="BI48" s="465"/>
      <c r="BJ48" s="465"/>
      <c r="BK48" s="465"/>
      <c r="BL48" s="465"/>
      <c r="BM48" s="465"/>
      <c r="BN48" s="465"/>
      <c r="BO48" s="465"/>
      <c r="BP48" s="465"/>
      <c r="BQ48" s="465"/>
      <c r="BR48" s="465"/>
      <c r="BS48" s="465"/>
      <c r="BT48" s="465"/>
      <c r="BU48" s="465"/>
      <c r="BV48" s="465"/>
      <c r="BW48" s="465"/>
      <c r="BX48" s="465"/>
      <c r="BY48" s="465"/>
      <c r="BZ48" s="465"/>
      <c r="CA48" s="465"/>
      <c r="CB48" s="465"/>
      <c r="CC48" s="465"/>
      <c r="CD48" s="465"/>
      <c r="CE48" s="465"/>
      <c r="CF48" s="465"/>
      <c r="CG48" s="465"/>
      <c r="CH48" s="465"/>
      <c r="CI48" s="465"/>
      <c r="CJ48" s="465"/>
      <c r="CK48" s="465"/>
      <c r="CL48" s="465"/>
      <c r="CM48" s="465"/>
      <c r="CN48" s="465"/>
      <c r="CO48" s="465"/>
      <c r="CP48" s="465"/>
      <c r="CQ48" s="465"/>
      <c r="CR48" s="465"/>
      <c r="CS48" s="465"/>
      <c r="CT48" s="465"/>
      <c r="CU48" s="465"/>
      <c r="CV48" s="465"/>
      <c r="CW48" s="465"/>
      <c r="CX48" s="465"/>
      <c r="CY48" s="465"/>
      <c r="CZ48" s="465"/>
      <c r="DA48" s="465"/>
      <c r="DB48" s="465"/>
      <c r="DC48" s="465"/>
      <c r="DD48" s="465"/>
      <c r="DE48" s="465"/>
      <c r="DF48" s="465"/>
      <c r="DG48" s="465"/>
      <c r="DH48" s="465"/>
      <c r="DI48" s="465"/>
      <c r="DJ48" s="465"/>
      <c r="DK48" s="465"/>
      <c r="DL48" s="465"/>
      <c r="DM48" s="465"/>
      <c r="DN48" s="465"/>
      <c r="DO48" s="465"/>
      <c r="DP48" s="465"/>
      <c r="DQ48" s="465"/>
      <c r="DR48" s="465"/>
      <c r="DS48" s="465"/>
      <c r="DT48" s="465"/>
      <c r="DU48" s="465"/>
      <c r="DV48" s="465"/>
      <c r="DW48" s="465"/>
      <c r="DX48" s="465"/>
      <c r="DY48" s="465"/>
      <c r="DZ48" s="465"/>
      <c r="EA48" s="465"/>
      <c r="EB48" s="465"/>
      <c r="EC48" s="465"/>
      <c r="ED48" s="465"/>
      <c r="EE48" s="465"/>
      <c r="EF48" s="465"/>
      <c r="EG48" s="465"/>
      <c r="EH48" s="465"/>
      <c r="EI48" s="465"/>
      <c r="EJ48" s="465"/>
      <c r="EK48" s="465"/>
      <c r="EL48" s="465"/>
      <c r="EM48" s="465"/>
      <c r="EN48" s="465"/>
      <c r="EO48" s="465"/>
      <c r="EP48" s="465"/>
      <c r="EQ48" s="465"/>
      <c r="ER48" s="465"/>
      <c r="ES48" s="465"/>
      <c r="ET48" s="465"/>
      <c r="EU48" s="465"/>
      <c r="EV48" s="465"/>
      <c r="EW48" s="465"/>
      <c r="EX48" s="465"/>
      <c r="EY48" s="465"/>
      <c r="EZ48" s="465"/>
      <c r="FA48" s="465"/>
      <c r="FB48" s="465"/>
      <c r="FC48" s="465"/>
      <c r="FD48" s="465"/>
      <c r="FE48" s="465"/>
      <c r="FF48" s="465"/>
      <c r="FG48" s="465"/>
      <c r="FH48" s="465"/>
      <c r="FI48" s="465"/>
      <c r="FJ48" s="465"/>
      <c r="FK48" s="465"/>
      <c r="FL48" s="465"/>
      <c r="FM48" s="465"/>
      <c r="FN48" s="465"/>
      <c r="FO48" s="465"/>
      <c r="FP48" s="465"/>
      <c r="FQ48" s="465"/>
      <c r="FR48" s="465"/>
      <c r="FS48" s="465"/>
      <c r="FT48" s="465"/>
      <c r="FU48" s="465"/>
      <c r="FV48" s="465"/>
      <c r="FW48" s="465"/>
      <c r="FX48" s="465"/>
      <c r="FY48" s="465"/>
      <c r="FZ48" s="465"/>
      <c r="GA48" s="465"/>
      <c r="GB48" s="465"/>
      <c r="GC48" s="465"/>
      <c r="GD48" s="465"/>
      <c r="GE48" s="465"/>
      <c r="GF48" s="465"/>
      <c r="GG48" s="465"/>
      <c r="GH48" s="465"/>
      <c r="GI48" s="465"/>
      <c r="GJ48" s="465"/>
      <c r="GK48" s="465"/>
      <c r="GL48" s="465"/>
      <c r="GM48" s="465"/>
      <c r="GN48" s="465"/>
      <c r="GO48" s="465"/>
      <c r="GP48" s="465"/>
      <c r="GQ48" s="465"/>
      <c r="GR48" s="465"/>
      <c r="GS48" s="465"/>
      <c r="GT48" s="465"/>
      <c r="GU48" s="465"/>
      <c r="GV48" s="465"/>
      <c r="GW48" s="465"/>
      <c r="GX48" s="465"/>
      <c r="GY48" s="465"/>
      <c r="GZ48" s="465"/>
      <c r="HA48" s="465"/>
      <c r="HB48" s="465"/>
      <c r="HC48" s="465"/>
      <c r="HD48" s="465"/>
      <c r="HE48" s="465"/>
      <c r="HF48" s="465"/>
      <c r="HG48" s="465"/>
      <c r="HH48" s="465"/>
      <c r="HI48" s="465"/>
      <c r="HJ48" s="465"/>
      <c r="HK48" s="465"/>
      <c r="HL48" s="465"/>
      <c r="HM48" s="465"/>
      <c r="HN48" s="465"/>
      <c r="HO48" s="465"/>
      <c r="HP48" s="465"/>
      <c r="HQ48" s="465"/>
      <c r="HR48" s="465"/>
      <c r="HS48" s="465"/>
      <c r="HT48" s="465"/>
      <c r="HU48" s="465"/>
      <c r="HV48" s="465"/>
      <c r="HW48" s="465"/>
      <c r="HX48" s="465"/>
      <c r="HY48" s="465"/>
      <c r="HZ48" s="465"/>
      <c r="IA48" s="465"/>
      <c r="IB48" s="465"/>
    </row>
    <row r="49" s="612" customFormat="1" ht="20" customHeight="1" spans="1:55">
      <c r="A49" s="657"/>
      <c r="B49" s="446"/>
      <c r="C49" s="658"/>
      <c r="D49" s="659" t="s">
        <v>187</v>
      </c>
      <c r="E49" s="660">
        <v>208.15</v>
      </c>
      <c r="F49" s="654" t="s">
        <v>204</v>
      </c>
      <c r="G49" s="16">
        <v>14</v>
      </c>
      <c r="H49" s="661"/>
      <c r="I49" s="680">
        <v>32</v>
      </c>
      <c r="J49" s="98" t="s">
        <v>294</v>
      </c>
      <c r="K49" s="680">
        <v>38</v>
      </c>
      <c r="L49" s="98" t="s">
        <v>282</v>
      </c>
      <c r="M49" s="681" t="s">
        <v>220</v>
      </c>
      <c r="N49" s="682">
        <v>41.82</v>
      </c>
      <c r="O49" s="682">
        <v>20.16</v>
      </c>
      <c r="P49" s="683">
        <f>SUM(N49:O49)</f>
        <v>61.98</v>
      </c>
      <c r="Q49" s="682">
        <v>106</v>
      </c>
      <c r="R49" s="683"/>
      <c r="S49" s="680">
        <v>68.5</v>
      </c>
      <c r="T49" s="680">
        <v>9</v>
      </c>
      <c r="U49" s="680">
        <v>2.2</v>
      </c>
      <c r="V49" s="680">
        <v>14.9</v>
      </c>
      <c r="W49" s="680">
        <v>46.1</v>
      </c>
      <c r="X49" s="680">
        <v>79.8</v>
      </c>
      <c r="Y49" s="680">
        <v>1.8</v>
      </c>
      <c r="Z49" s="680">
        <v>19.73</v>
      </c>
      <c r="AA49" s="680">
        <v>25.51</v>
      </c>
      <c r="AB49" s="98" t="s">
        <v>181</v>
      </c>
      <c r="AC49" s="98" t="s">
        <v>182</v>
      </c>
      <c r="AD49" s="98" t="s">
        <v>283</v>
      </c>
      <c r="AE49" s="98" t="s">
        <v>327</v>
      </c>
      <c r="AF49" s="98" t="s">
        <v>193</v>
      </c>
      <c r="AG49" s="98" t="s">
        <v>285</v>
      </c>
      <c r="AH49" s="580" t="s">
        <v>286</v>
      </c>
      <c r="AI49" s="98" t="s">
        <v>287</v>
      </c>
      <c r="AJ49" s="98" t="s">
        <v>306</v>
      </c>
      <c r="AK49" s="98" t="s">
        <v>289</v>
      </c>
      <c r="AL49" s="98" t="s">
        <v>290</v>
      </c>
      <c r="AM49" s="98" t="s">
        <v>309</v>
      </c>
      <c r="AN49" s="98" t="s">
        <v>292</v>
      </c>
      <c r="AO49" s="98" t="s">
        <v>290</v>
      </c>
      <c r="AP49" s="597"/>
      <c r="AQ49" s="597"/>
      <c r="AR49" s="597"/>
      <c r="AS49" s="597"/>
      <c r="AT49" s="597"/>
      <c r="AU49" s="597"/>
      <c r="AV49" s="597"/>
      <c r="AW49" s="597"/>
      <c r="AX49" s="597"/>
      <c r="AY49" s="597"/>
      <c r="AZ49" s="597"/>
      <c r="BA49" s="597"/>
      <c r="BB49" s="597"/>
      <c r="BC49" s="597"/>
    </row>
    <row r="50" s="609" customFormat="1" ht="20" customHeight="1" spans="1:236">
      <c r="A50" s="662"/>
      <c r="B50" s="446"/>
      <c r="C50" s="658"/>
      <c r="D50" s="433" t="s">
        <v>298</v>
      </c>
      <c r="E50" s="648">
        <f>AVERAGE(E48:E49)</f>
        <v>209.25</v>
      </c>
      <c r="F50" s="649"/>
      <c r="G50" s="650"/>
      <c r="H50" s="651"/>
      <c r="I50" s="650"/>
      <c r="J50" s="165" t="s">
        <v>282</v>
      </c>
      <c r="K50" s="165" t="s">
        <v>282</v>
      </c>
      <c r="L50" s="165" t="s">
        <v>282</v>
      </c>
      <c r="M50" s="176"/>
      <c r="N50" s="649">
        <f t="shared" ref="N50:Q50" si="15">AVERAGE(N48:N49)</f>
        <v>40.29</v>
      </c>
      <c r="O50" s="649">
        <f t="shared" si="15"/>
        <v>21.03</v>
      </c>
      <c r="P50" s="649">
        <f t="shared" si="15"/>
        <v>61.32</v>
      </c>
      <c r="Q50" s="649">
        <f t="shared" si="15"/>
        <v>101</v>
      </c>
      <c r="R50" s="649"/>
      <c r="S50" s="649">
        <f t="shared" ref="S50:AA50" si="16">AVERAGE(S48:S49)</f>
        <v>74.6</v>
      </c>
      <c r="T50" s="649">
        <f t="shared" si="16"/>
        <v>10.55</v>
      </c>
      <c r="U50" s="649">
        <f t="shared" si="16"/>
        <v>1.95</v>
      </c>
      <c r="V50" s="649">
        <f t="shared" si="16"/>
        <v>15.45</v>
      </c>
      <c r="W50" s="649">
        <f t="shared" si="16"/>
        <v>43.55</v>
      </c>
      <c r="X50" s="649">
        <f t="shared" si="16"/>
        <v>80.85</v>
      </c>
      <c r="Y50" s="649">
        <f t="shared" si="16"/>
        <v>1.9</v>
      </c>
      <c r="Z50" s="649">
        <f t="shared" si="16"/>
        <v>20.29</v>
      </c>
      <c r="AA50" s="649">
        <f t="shared" si="16"/>
        <v>25.58</v>
      </c>
      <c r="AB50" s="150" t="s">
        <v>181</v>
      </c>
      <c r="AC50" s="150" t="s">
        <v>182</v>
      </c>
      <c r="AD50" s="150" t="s">
        <v>283</v>
      </c>
      <c r="AE50" s="150" t="s">
        <v>327</v>
      </c>
      <c r="AF50" s="150" t="s">
        <v>193</v>
      </c>
      <c r="AG50" s="150" t="s">
        <v>285</v>
      </c>
      <c r="AH50" s="581" t="s">
        <v>286</v>
      </c>
      <c r="AI50" s="150" t="s">
        <v>287</v>
      </c>
      <c r="AJ50" s="150" t="s">
        <v>306</v>
      </c>
      <c r="AK50" s="150" t="s">
        <v>289</v>
      </c>
      <c r="AL50" s="150" t="s">
        <v>290</v>
      </c>
      <c r="AM50" s="150" t="s">
        <v>309</v>
      </c>
      <c r="AN50" s="150" t="s">
        <v>292</v>
      </c>
      <c r="AO50" s="150" t="s">
        <v>290</v>
      </c>
      <c r="AP50" s="597"/>
      <c r="AQ50" s="597"/>
      <c r="AR50" s="597"/>
      <c r="AS50" s="597"/>
      <c r="AT50" s="597"/>
      <c r="AU50" s="597"/>
      <c r="AV50" s="597"/>
      <c r="AW50" s="597"/>
      <c r="AX50" s="597"/>
      <c r="AY50" s="597"/>
      <c r="AZ50" s="597"/>
      <c r="BA50" s="597"/>
      <c r="BB50" s="597"/>
      <c r="BC50" s="597"/>
      <c r="BD50" s="608"/>
      <c r="BE50" s="608"/>
      <c r="BF50" s="608"/>
      <c r="BG50" s="608"/>
      <c r="BH50" s="608"/>
      <c r="BI50" s="608"/>
      <c r="BJ50" s="608"/>
      <c r="BK50" s="608"/>
      <c r="BL50" s="608"/>
      <c r="BM50" s="608"/>
      <c r="BN50" s="608"/>
      <c r="BO50" s="608"/>
      <c r="BP50" s="608"/>
      <c r="BQ50" s="608"/>
      <c r="BR50" s="608"/>
      <c r="BS50" s="608"/>
      <c r="BT50" s="608"/>
      <c r="BU50" s="608"/>
      <c r="BV50" s="608"/>
      <c r="BW50" s="608"/>
      <c r="BX50" s="608"/>
      <c r="BY50" s="608"/>
      <c r="BZ50" s="608"/>
      <c r="CA50" s="608"/>
      <c r="CB50" s="608"/>
      <c r="CC50" s="608"/>
      <c r="CD50" s="608"/>
      <c r="CE50" s="608"/>
      <c r="CF50" s="608"/>
      <c r="CG50" s="608"/>
      <c r="CH50" s="608"/>
      <c r="CI50" s="608"/>
      <c r="CJ50" s="608"/>
      <c r="CK50" s="608"/>
      <c r="CL50" s="608"/>
      <c r="CM50" s="608"/>
      <c r="CN50" s="608"/>
      <c r="CO50" s="608"/>
      <c r="CP50" s="608"/>
      <c r="CQ50" s="608"/>
      <c r="CR50" s="608"/>
      <c r="CS50" s="608"/>
      <c r="CT50" s="608"/>
      <c r="CU50" s="608"/>
      <c r="CV50" s="608"/>
      <c r="CW50" s="608"/>
      <c r="CX50" s="608"/>
      <c r="CY50" s="608"/>
      <c r="CZ50" s="608"/>
      <c r="DA50" s="608"/>
      <c r="DB50" s="608"/>
      <c r="DC50" s="608"/>
      <c r="DD50" s="608"/>
      <c r="DE50" s="608"/>
      <c r="DF50" s="608"/>
      <c r="DG50" s="608"/>
      <c r="DH50" s="608"/>
      <c r="DI50" s="608"/>
      <c r="DJ50" s="608"/>
      <c r="DK50" s="608"/>
      <c r="DL50" s="608"/>
      <c r="DM50" s="608"/>
      <c r="DN50" s="608"/>
      <c r="DO50" s="608"/>
      <c r="DP50" s="608"/>
      <c r="DQ50" s="608"/>
      <c r="DR50" s="608"/>
      <c r="DS50" s="608"/>
      <c r="DT50" s="608"/>
      <c r="DU50" s="608"/>
      <c r="DV50" s="608"/>
      <c r="DW50" s="608"/>
      <c r="DX50" s="608"/>
      <c r="DY50" s="608"/>
      <c r="DZ50" s="608"/>
      <c r="EA50" s="608"/>
      <c r="EB50" s="608"/>
      <c r="EC50" s="608"/>
      <c r="ED50" s="608"/>
      <c r="EE50" s="608"/>
      <c r="EF50" s="608"/>
      <c r="EG50" s="608"/>
      <c r="EH50" s="608"/>
      <c r="EI50" s="608"/>
      <c r="EJ50" s="608"/>
      <c r="EK50" s="608"/>
      <c r="EL50" s="608"/>
      <c r="EM50" s="608"/>
      <c r="EN50" s="608"/>
      <c r="EO50" s="608"/>
      <c r="EP50" s="608"/>
      <c r="EQ50" s="608"/>
      <c r="ER50" s="608"/>
      <c r="ES50" s="608"/>
      <c r="ET50" s="608"/>
      <c r="EU50" s="608"/>
      <c r="EV50" s="608"/>
      <c r="EW50" s="608"/>
      <c r="EX50" s="608"/>
      <c r="EY50" s="608"/>
      <c r="EZ50" s="608"/>
      <c r="FA50" s="608"/>
      <c r="FB50" s="608"/>
      <c r="FC50" s="608"/>
      <c r="FD50" s="608"/>
      <c r="FE50" s="608"/>
      <c r="FF50" s="608"/>
      <c r="FG50" s="608"/>
      <c r="FH50" s="608"/>
      <c r="FI50" s="608"/>
      <c r="FJ50" s="608"/>
      <c r="FK50" s="608"/>
      <c r="FL50" s="608"/>
      <c r="FM50" s="608"/>
      <c r="FN50" s="608"/>
      <c r="FO50" s="608"/>
      <c r="FP50" s="608"/>
      <c r="FQ50" s="608"/>
      <c r="FR50" s="608"/>
      <c r="FS50" s="608"/>
      <c r="FT50" s="608"/>
      <c r="FU50" s="608"/>
      <c r="FV50" s="608"/>
      <c r="FW50" s="608"/>
      <c r="FX50" s="608"/>
      <c r="FY50" s="608"/>
      <c r="FZ50" s="608"/>
      <c r="GA50" s="608"/>
      <c r="GB50" s="608"/>
      <c r="GC50" s="608"/>
      <c r="GD50" s="608"/>
      <c r="GE50" s="608"/>
      <c r="GF50" s="608"/>
      <c r="GG50" s="608"/>
      <c r="GH50" s="608"/>
      <c r="GI50" s="608"/>
      <c r="GJ50" s="608"/>
      <c r="GK50" s="608"/>
      <c r="GL50" s="608"/>
      <c r="GM50" s="608"/>
      <c r="GN50" s="608"/>
      <c r="GO50" s="608"/>
      <c r="GP50" s="608"/>
      <c r="GQ50" s="608"/>
      <c r="GR50" s="608"/>
      <c r="GS50" s="608"/>
      <c r="GT50" s="608"/>
      <c r="GU50" s="608"/>
      <c r="GV50" s="608"/>
      <c r="GW50" s="608"/>
      <c r="GX50" s="608"/>
      <c r="GY50" s="608"/>
      <c r="GZ50" s="608"/>
      <c r="HA50" s="608"/>
      <c r="HB50" s="608"/>
      <c r="HC50" s="608"/>
      <c r="HD50" s="608"/>
      <c r="HE50" s="608"/>
      <c r="HF50" s="608"/>
      <c r="HG50" s="608"/>
      <c r="HH50" s="608"/>
      <c r="HI50" s="608"/>
      <c r="HJ50" s="608"/>
      <c r="HK50" s="608"/>
      <c r="HL50" s="608"/>
      <c r="HM50" s="608"/>
      <c r="HN50" s="608"/>
      <c r="HO50" s="608"/>
      <c r="HP50" s="608"/>
      <c r="HQ50" s="608"/>
      <c r="HR50" s="608"/>
      <c r="HS50" s="608"/>
      <c r="HT50" s="608"/>
      <c r="HU50" s="608"/>
      <c r="HV50" s="608"/>
      <c r="HW50" s="608"/>
      <c r="HX50" s="608"/>
      <c r="HY50" s="608"/>
      <c r="HZ50" s="608"/>
      <c r="IA50" s="608"/>
      <c r="IB50" s="608"/>
    </row>
    <row r="51" s="613" customFormat="1" ht="20" customHeight="1" spans="1:55">
      <c r="A51" s="663"/>
      <c r="B51" s="527"/>
      <c r="C51" s="664"/>
      <c r="D51" s="665" t="s">
        <v>195</v>
      </c>
      <c r="E51" s="666">
        <v>195.91</v>
      </c>
      <c r="F51" s="667">
        <v>0</v>
      </c>
      <c r="G51" s="667">
        <v>6</v>
      </c>
      <c r="H51" s="668"/>
      <c r="I51" s="684"/>
      <c r="J51" s="685"/>
      <c r="K51" s="684"/>
      <c r="L51" s="685"/>
      <c r="M51" s="686"/>
      <c r="N51" s="676"/>
      <c r="O51" s="677"/>
      <c r="P51" s="489"/>
      <c r="Q51" s="441"/>
      <c r="R51" s="489"/>
      <c r="S51" s="441"/>
      <c r="T51" s="441"/>
      <c r="U51" s="441"/>
      <c r="V51" s="441"/>
      <c r="W51" s="441"/>
      <c r="X51" s="441"/>
      <c r="Y51" s="441"/>
      <c r="Z51" s="441"/>
      <c r="AA51" s="441"/>
      <c r="AB51" s="567"/>
      <c r="AC51" s="567"/>
      <c r="AD51" s="567"/>
      <c r="AE51" s="567"/>
      <c r="AF51" s="567"/>
      <c r="AG51" s="567"/>
      <c r="AH51" s="567"/>
      <c r="AI51" s="567"/>
      <c r="AJ51" s="567"/>
      <c r="AK51" s="567"/>
      <c r="AL51" s="567"/>
      <c r="AM51" s="567"/>
      <c r="AN51" s="567"/>
      <c r="AO51" s="610"/>
      <c r="AP51" s="597"/>
      <c r="AQ51" s="597"/>
      <c r="AR51" s="597"/>
      <c r="AS51" s="597"/>
      <c r="AT51" s="597"/>
      <c r="AU51" s="597"/>
      <c r="AV51" s="597"/>
      <c r="AW51" s="597"/>
      <c r="AX51" s="597"/>
      <c r="AY51" s="597"/>
      <c r="AZ51" s="597"/>
      <c r="BA51" s="597"/>
      <c r="BB51" s="597"/>
      <c r="BC51" s="597"/>
    </row>
  </sheetData>
  <mergeCells count="101">
    <mergeCell ref="A1:AO1"/>
    <mergeCell ref="E2:H2"/>
    <mergeCell ref="I2:J2"/>
    <mergeCell ref="K2:L2"/>
    <mergeCell ref="N2:P2"/>
    <mergeCell ref="Q2:R2"/>
    <mergeCell ref="A25:AO25"/>
    <mergeCell ref="E26:H26"/>
    <mergeCell ref="I26:J26"/>
    <mergeCell ref="K26:L26"/>
    <mergeCell ref="N26:P26"/>
    <mergeCell ref="Q26:R26"/>
    <mergeCell ref="A2:A3"/>
    <mergeCell ref="A4:A7"/>
    <mergeCell ref="A8:A11"/>
    <mergeCell ref="A12:A15"/>
    <mergeCell ref="A16:A19"/>
    <mergeCell ref="A20:A23"/>
    <mergeCell ref="A26:A27"/>
    <mergeCell ref="A28:A31"/>
    <mergeCell ref="A32:A35"/>
    <mergeCell ref="A36:A39"/>
    <mergeCell ref="A40:A43"/>
    <mergeCell ref="A44:A47"/>
    <mergeCell ref="A48:A51"/>
    <mergeCell ref="B2:B3"/>
    <mergeCell ref="B4:B7"/>
    <mergeCell ref="B8:B11"/>
    <mergeCell ref="B12:B15"/>
    <mergeCell ref="B16:B19"/>
    <mergeCell ref="B20:B23"/>
    <mergeCell ref="B26:B27"/>
    <mergeCell ref="B28:B31"/>
    <mergeCell ref="B32:B35"/>
    <mergeCell ref="B36:B39"/>
    <mergeCell ref="B40:B43"/>
    <mergeCell ref="B44:B47"/>
    <mergeCell ref="B48:B51"/>
    <mergeCell ref="C2:C3"/>
    <mergeCell ref="C4:C7"/>
    <mergeCell ref="C8:C11"/>
    <mergeCell ref="C12:C15"/>
    <mergeCell ref="C16:C19"/>
    <mergeCell ref="C20:C23"/>
    <mergeCell ref="C26:C27"/>
    <mergeCell ref="C28:C31"/>
    <mergeCell ref="C32:C35"/>
    <mergeCell ref="C36:C39"/>
    <mergeCell ref="C40:C43"/>
    <mergeCell ref="C44:C47"/>
    <mergeCell ref="C48:C51"/>
    <mergeCell ref="D2:D3"/>
    <mergeCell ref="D26:D27"/>
    <mergeCell ref="M2:M3"/>
    <mergeCell ref="M26:M27"/>
    <mergeCell ref="S2:S3"/>
    <mergeCell ref="S26:S27"/>
    <mergeCell ref="T2:T3"/>
    <mergeCell ref="T26:T27"/>
    <mergeCell ref="U2:U3"/>
    <mergeCell ref="U26:U27"/>
    <mergeCell ref="V2:V3"/>
    <mergeCell ref="V26:V27"/>
    <mergeCell ref="W2:W3"/>
    <mergeCell ref="W26:W27"/>
    <mergeCell ref="X2:X3"/>
    <mergeCell ref="X26:X27"/>
    <mergeCell ref="Y2:Y3"/>
    <mergeCell ref="Y26:Y27"/>
    <mergeCell ref="Z2:Z3"/>
    <mergeCell ref="Z26:Z27"/>
    <mergeCell ref="AA2:AA3"/>
    <mergeCell ref="AA26:AA27"/>
    <mergeCell ref="AB2:AB3"/>
    <mergeCell ref="AB26:AB27"/>
    <mergeCell ref="AC2:AC3"/>
    <mergeCell ref="AC26:AC27"/>
    <mergeCell ref="AD2:AD3"/>
    <mergeCell ref="AD26:AD27"/>
    <mergeCell ref="AE2:AE3"/>
    <mergeCell ref="AE26:AE27"/>
    <mergeCell ref="AF2:AF3"/>
    <mergeCell ref="AF26:AF27"/>
    <mergeCell ref="AG2:AG3"/>
    <mergeCell ref="AG26:AG27"/>
    <mergeCell ref="AH2:AH3"/>
    <mergeCell ref="AH26:AH27"/>
    <mergeCell ref="AI2:AI3"/>
    <mergeCell ref="AI26:AI27"/>
    <mergeCell ref="AJ2:AJ3"/>
    <mergeCell ref="AJ26:AJ27"/>
    <mergeCell ref="AK2:AK3"/>
    <mergeCell ref="AK26:AK27"/>
    <mergeCell ref="AL2:AL3"/>
    <mergeCell ref="AL26:AL27"/>
    <mergeCell ref="AM2:AM3"/>
    <mergeCell ref="AM26:AM27"/>
    <mergeCell ref="AN2:AN3"/>
    <mergeCell ref="AN26:AN27"/>
    <mergeCell ref="AO2:AO3"/>
    <mergeCell ref="AO26:AO27"/>
  </mergeCells>
  <pageMargins left="0.984027777777778" right="0.75" top="1" bottom="1" header="0.5" footer="0.5"/>
  <pageSetup paperSize="8" orientation="landscape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B72"/>
  <sheetViews>
    <sheetView tabSelected="1" topLeftCell="A13" workbookViewId="0">
      <selection activeCell="E16" sqref="E16"/>
    </sheetView>
  </sheetViews>
  <sheetFormatPr defaultColWidth="9" defaultRowHeight="26.25" customHeight="1"/>
  <cols>
    <col min="1" max="1" width="4.75" style="362" customWidth="1"/>
    <col min="2" max="2" width="8.5" style="362" customWidth="1"/>
    <col min="3" max="3" width="9.125" style="363" customWidth="1"/>
    <col min="4" max="4" width="8.125" style="360" customWidth="1"/>
    <col min="5" max="5" width="6.34166666666667" style="364" customWidth="1"/>
    <col min="6" max="6" width="5.625" style="365" customWidth="1"/>
    <col min="7" max="7" width="4.125" style="366" customWidth="1"/>
    <col min="8" max="8" width="5.125" style="367" customWidth="1"/>
    <col min="9" max="9" width="5.125" style="368" hidden="1" customWidth="1"/>
    <col min="10" max="10" width="5.125" style="368" customWidth="1"/>
    <col min="11" max="11" width="5.125" style="366" hidden="1" customWidth="1"/>
    <col min="12" max="12" width="5.125" style="366" customWidth="1"/>
    <col min="13" max="13" width="3.625" style="366" customWidth="1"/>
    <col min="14" max="14" width="4.875" style="365" customWidth="1"/>
    <col min="15" max="15" width="6.125" style="365" customWidth="1"/>
    <col min="16" max="16" width="5.13333333333333" style="365" customWidth="1"/>
    <col min="17" max="17" width="5.375" style="365" customWidth="1"/>
    <col min="18" max="18" width="4.75" style="365" customWidth="1"/>
    <col min="19" max="19" width="4.75" style="366" customWidth="1"/>
    <col min="20" max="20" width="4.75" style="369" customWidth="1"/>
    <col min="21" max="21" width="5.25" style="369" customWidth="1"/>
    <col min="22" max="24" width="5.25" style="366" customWidth="1"/>
    <col min="25" max="25" width="4.5" style="370" customWidth="1"/>
    <col min="26" max="27" width="4.625" style="366" customWidth="1"/>
    <col min="28" max="28" width="4.625" style="371" customWidth="1"/>
    <col min="29" max="29" width="4.125" style="371" customWidth="1"/>
    <col min="30" max="30" width="4.625" style="371" customWidth="1"/>
    <col min="31" max="31" width="4.25" style="372" customWidth="1"/>
    <col min="32" max="32" width="4.625" style="372" customWidth="1"/>
    <col min="33" max="33" width="3.625" style="372" customWidth="1"/>
    <col min="34" max="34" width="3.75" style="372" customWidth="1"/>
    <col min="35" max="37" width="4.625" style="372" customWidth="1"/>
    <col min="38" max="38" width="3.75" style="372" customWidth="1"/>
    <col min="39" max="39" width="4.25" style="372" customWidth="1"/>
    <col min="40" max="40" width="3.875" style="372" customWidth="1"/>
    <col min="41" max="41" width="4.25" style="372" customWidth="1"/>
    <col min="42" max="236" width="9" style="372"/>
    <col min="237" max="16384" width="9" style="191"/>
  </cols>
  <sheetData>
    <row r="1" s="354" customFormat="1" ht="33.75" customHeight="1" spans="1:51">
      <c r="A1" s="373" t="s">
        <v>337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3"/>
      <c r="AG1" s="373"/>
      <c r="AH1" s="373"/>
      <c r="AI1" s="373"/>
      <c r="AJ1" s="373"/>
      <c r="AK1" s="373"/>
      <c r="AL1" s="373"/>
      <c r="AM1" s="373"/>
      <c r="AN1" s="373"/>
      <c r="AO1" s="373"/>
      <c r="AP1" s="593"/>
      <c r="AQ1" s="594"/>
      <c r="AR1" s="593"/>
      <c r="AS1" s="594"/>
      <c r="AT1" s="593"/>
      <c r="AU1" s="594"/>
      <c r="AV1" s="593"/>
      <c r="AW1" s="594"/>
      <c r="AX1" s="593"/>
      <c r="AY1" s="594"/>
    </row>
    <row r="2" s="355" customFormat="1" ht="25" customHeight="1" spans="1:55">
      <c r="A2" s="374" t="s">
        <v>1</v>
      </c>
      <c r="B2" s="375" t="s">
        <v>249</v>
      </c>
      <c r="C2" s="376" t="s">
        <v>5</v>
      </c>
      <c r="D2" s="374" t="s">
        <v>116</v>
      </c>
      <c r="E2" s="377" t="s">
        <v>250</v>
      </c>
      <c r="F2" s="378"/>
      <c r="G2" s="378"/>
      <c r="H2" s="379"/>
      <c r="I2" s="374" t="s">
        <v>251</v>
      </c>
      <c r="J2" s="374"/>
      <c r="K2" s="374" t="s">
        <v>252</v>
      </c>
      <c r="L2" s="374"/>
      <c r="M2" s="388" t="s">
        <v>253</v>
      </c>
      <c r="N2" s="377" t="s">
        <v>254</v>
      </c>
      <c r="O2" s="390"/>
      <c r="P2" s="390"/>
      <c r="Q2" s="531" t="s">
        <v>255</v>
      </c>
      <c r="R2" s="390"/>
      <c r="S2" s="532" t="s">
        <v>256</v>
      </c>
      <c r="T2" s="532" t="s">
        <v>257</v>
      </c>
      <c r="U2" s="376" t="s">
        <v>258</v>
      </c>
      <c r="V2" s="376" t="s">
        <v>259</v>
      </c>
      <c r="W2" s="376" t="s">
        <v>260</v>
      </c>
      <c r="X2" s="376" t="s">
        <v>261</v>
      </c>
      <c r="Y2" s="558" t="s">
        <v>262</v>
      </c>
      <c r="Z2" s="559" t="s">
        <v>263</v>
      </c>
      <c r="AA2" s="559" t="s">
        <v>264</v>
      </c>
      <c r="AB2" s="558" t="s">
        <v>137</v>
      </c>
      <c r="AC2" s="558" t="s">
        <v>138</v>
      </c>
      <c r="AD2" s="558" t="s">
        <v>139</v>
      </c>
      <c r="AE2" s="376" t="s">
        <v>142</v>
      </c>
      <c r="AF2" s="376" t="s">
        <v>141</v>
      </c>
      <c r="AG2" s="376" t="s">
        <v>265</v>
      </c>
      <c r="AH2" s="376" t="s">
        <v>266</v>
      </c>
      <c r="AI2" s="558" t="s">
        <v>267</v>
      </c>
      <c r="AJ2" s="558" t="s">
        <v>268</v>
      </c>
      <c r="AK2" s="558" t="s">
        <v>269</v>
      </c>
      <c r="AL2" s="558" t="s">
        <v>270</v>
      </c>
      <c r="AM2" s="558" t="s">
        <v>271</v>
      </c>
      <c r="AN2" s="558" t="s">
        <v>272</v>
      </c>
      <c r="AO2" s="558" t="s">
        <v>273</v>
      </c>
      <c r="AP2" s="593"/>
      <c r="AQ2" s="594"/>
      <c r="AR2" s="593"/>
      <c r="AS2" s="594"/>
      <c r="AT2" s="593"/>
      <c r="AU2" s="594"/>
      <c r="AV2" s="566"/>
      <c r="AW2" s="566"/>
      <c r="AX2" s="566"/>
      <c r="AY2" s="566"/>
      <c r="AZ2" s="566"/>
      <c r="BA2" s="566"/>
      <c r="BB2" s="566"/>
      <c r="BC2" s="566"/>
    </row>
    <row r="3" s="355" customFormat="1" ht="60" customHeight="1" spans="1:55">
      <c r="A3" s="380"/>
      <c r="B3" s="381"/>
      <c r="C3" s="382"/>
      <c r="D3" s="383"/>
      <c r="E3" s="384" t="s">
        <v>338</v>
      </c>
      <c r="F3" s="384" t="s">
        <v>275</v>
      </c>
      <c r="G3" s="380" t="s">
        <v>152</v>
      </c>
      <c r="H3" s="385" t="s">
        <v>276</v>
      </c>
      <c r="I3" s="380" t="s">
        <v>157</v>
      </c>
      <c r="J3" s="380" t="s">
        <v>158</v>
      </c>
      <c r="K3" s="380" t="s">
        <v>157</v>
      </c>
      <c r="L3" s="380" t="s">
        <v>158</v>
      </c>
      <c r="M3" s="402"/>
      <c r="N3" s="384" t="s">
        <v>277</v>
      </c>
      <c r="O3" s="384" t="s">
        <v>278</v>
      </c>
      <c r="P3" s="384" t="s">
        <v>279</v>
      </c>
      <c r="Q3" s="533" t="s">
        <v>159</v>
      </c>
      <c r="R3" s="380" t="s">
        <v>160</v>
      </c>
      <c r="S3" s="534"/>
      <c r="T3" s="534"/>
      <c r="U3" s="535"/>
      <c r="V3" s="535"/>
      <c r="W3" s="535"/>
      <c r="X3" s="535"/>
      <c r="Y3" s="560"/>
      <c r="Z3" s="561"/>
      <c r="AA3" s="561"/>
      <c r="AB3" s="560"/>
      <c r="AC3" s="560"/>
      <c r="AD3" s="560"/>
      <c r="AE3" s="421"/>
      <c r="AF3" s="421"/>
      <c r="AG3" s="421"/>
      <c r="AH3" s="421"/>
      <c r="AI3" s="560"/>
      <c r="AJ3" s="560"/>
      <c r="AK3" s="560"/>
      <c r="AL3" s="560"/>
      <c r="AM3" s="560"/>
      <c r="AN3" s="560"/>
      <c r="AO3" s="560"/>
      <c r="AP3" s="593"/>
      <c r="AQ3" s="594"/>
      <c r="AR3" s="593"/>
      <c r="AS3" s="594"/>
      <c r="AT3" s="593"/>
      <c r="AU3" s="594"/>
      <c r="AV3" s="595"/>
      <c r="AW3" s="595"/>
      <c r="AX3" s="595"/>
      <c r="AY3" s="595"/>
      <c r="AZ3" s="595"/>
      <c r="BA3" s="595"/>
      <c r="BB3" s="595"/>
      <c r="BC3" s="595"/>
    </row>
    <row r="4" s="356" customFormat="1" ht="29" customHeight="1" spans="1:229">
      <c r="A4" s="386">
        <v>15</v>
      </c>
      <c r="B4" s="387" t="s">
        <v>339</v>
      </c>
      <c r="C4" s="388" t="s">
        <v>340</v>
      </c>
      <c r="D4" s="389" t="s">
        <v>341</v>
      </c>
      <c r="E4" s="390">
        <v>215.5</v>
      </c>
      <c r="F4" s="390">
        <v>9.29</v>
      </c>
      <c r="G4" s="389">
        <v>2</v>
      </c>
      <c r="H4" s="391" t="s">
        <v>342</v>
      </c>
      <c r="I4" s="389">
        <v>0</v>
      </c>
      <c r="J4" s="374" t="s">
        <v>302</v>
      </c>
      <c r="K4" s="389">
        <v>0</v>
      </c>
      <c r="L4" s="374" t="s">
        <v>302</v>
      </c>
      <c r="M4" s="389">
        <v>1</v>
      </c>
      <c r="N4" s="390">
        <v>43.46</v>
      </c>
      <c r="O4" s="390">
        <v>18.86</v>
      </c>
      <c r="P4" s="390">
        <v>62.32</v>
      </c>
      <c r="Q4" s="536">
        <v>103</v>
      </c>
      <c r="R4" s="537">
        <v>1.6</v>
      </c>
      <c r="S4" s="390">
        <v>86.27</v>
      </c>
      <c r="T4" s="390">
        <v>15.77</v>
      </c>
      <c r="U4" s="390">
        <v>3.72</v>
      </c>
      <c r="V4" s="390">
        <v>17.01</v>
      </c>
      <c r="W4" s="390">
        <v>56.65</v>
      </c>
      <c r="X4" s="390">
        <v>114.64</v>
      </c>
      <c r="Y4" s="390">
        <v>2.02</v>
      </c>
      <c r="Z4" s="390">
        <v>30.66</v>
      </c>
      <c r="AA4" s="390">
        <v>26.29</v>
      </c>
      <c r="AB4" s="374" t="s">
        <v>181</v>
      </c>
      <c r="AC4" s="374" t="s">
        <v>201</v>
      </c>
      <c r="AD4" s="374" t="s">
        <v>183</v>
      </c>
      <c r="AE4" s="562" t="s">
        <v>186</v>
      </c>
      <c r="AF4" s="563" t="s">
        <v>211</v>
      </c>
      <c r="AG4" s="562" t="s">
        <v>285</v>
      </c>
      <c r="AH4" s="579" t="s">
        <v>286</v>
      </c>
      <c r="AI4" s="374" t="s">
        <v>287</v>
      </c>
      <c r="AJ4" s="374" t="s">
        <v>306</v>
      </c>
      <c r="AK4" s="374" t="s">
        <v>296</v>
      </c>
      <c r="AL4" s="374" t="s">
        <v>290</v>
      </c>
      <c r="AM4" s="374" t="s">
        <v>297</v>
      </c>
      <c r="AN4" s="374" t="s">
        <v>288</v>
      </c>
      <c r="AO4" s="374" t="s">
        <v>290</v>
      </c>
      <c r="AP4" s="593"/>
      <c r="AQ4" s="594"/>
      <c r="AR4" s="593"/>
      <c r="AS4" s="594"/>
      <c r="AT4" s="593"/>
      <c r="AU4" s="594"/>
      <c r="BO4" s="357"/>
      <c r="BP4" s="357"/>
      <c r="BQ4" s="357"/>
      <c r="BR4" s="357"/>
      <c r="BS4" s="357"/>
      <c r="BT4" s="357"/>
      <c r="BU4" s="357"/>
      <c r="BV4" s="357"/>
      <c r="BW4" s="357"/>
      <c r="BX4" s="357"/>
      <c r="BY4" s="357"/>
      <c r="BZ4" s="357"/>
      <c r="CA4" s="357"/>
      <c r="CB4" s="357"/>
      <c r="CC4" s="357"/>
      <c r="CD4" s="357"/>
      <c r="CE4" s="357"/>
      <c r="CF4" s="357"/>
      <c r="CG4" s="357"/>
      <c r="CH4" s="357"/>
      <c r="CI4" s="357"/>
      <c r="CJ4" s="357"/>
      <c r="CK4" s="357"/>
      <c r="CL4" s="357"/>
      <c r="CM4" s="357"/>
      <c r="CN4" s="357"/>
      <c r="CO4" s="357"/>
      <c r="CP4" s="357"/>
      <c r="CQ4" s="357"/>
      <c r="CR4" s="357"/>
      <c r="CS4" s="357"/>
      <c r="CT4" s="357"/>
      <c r="CU4" s="357"/>
      <c r="CV4" s="357"/>
      <c r="CW4" s="357"/>
      <c r="CX4" s="357"/>
      <c r="CY4" s="357"/>
      <c r="CZ4" s="357"/>
      <c r="DA4" s="357"/>
      <c r="DB4" s="357"/>
      <c r="DC4" s="357"/>
      <c r="DD4" s="357"/>
      <c r="DE4" s="357"/>
      <c r="DF4" s="357"/>
      <c r="DG4" s="357"/>
      <c r="DH4" s="357"/>
      <c r="DI4" s="357"/>
      <c r="DJ4" s="357"/>
      <c r="DK4" s="357"/>
      <c r="DL4" s="357"/>
      <c r="DM4" s="357"/>
      <c r="DN4" s="357"/>
      <c r="DO4" s="357"/>
      <c r="DP4" s="357"/>
      <c r="DQ4" s="357"/>
      <c r="DR4" s="357"/>
      <c r="DS4" s="357"/>
      <c r="DT4" s="357"/>
      <c r="DU4" s="357"/>
      <c r="DV4" s="357"/>
      <c r="DW4" s="357"/>
      <c r="DX4" s="357"/>
      <c r="DY4" s="357"/>
      <c r="DZ4" s="357"/>
      <c r="EA4" s="357"/>
      <c r="EB4" s="357"/>
      <c r="EC4" s="357"/>
      <c r="ED4" s="357"/>
      <c r="EE4" s="357"/>
      <c r="EF4" s="357"/>
      <c r="EG4" s="357"/>
      <c r="EH4" s="357"/>
      <c r="EI4" s="357"/>
      <c r="EJ4" s="357"/>
      <c r="EK4" s="357"/>
      <c r="EL4" s="357"/>
      <c r="EM4" s="357"/>
      <c r="EN4" s="357"/>
      <c r="EO4" s="357"/>
      <c r="EP4" s="357"/>
      <c r="EQ4" s="357"/>
      <c r="ER4" s="357"/>
      <c r="ES4" s="357"/>
      <c r="ET4" s="357"/>
      <c r="EU4" s="357"/>
      <c r="EV4" s="357"/>
      <c r="EW4" s="357"/>
      <c r="EX4" s="357"/>
      <c r="EY4" s="357"/>
      <c r="EZ4" s="357"/>
      <c r="FA4" s="357"/>
      <c r="FB4" s="357"/>
      <c r="FC4" s="357"/>
      <c r="FD4" s="357"/>
      <c r="FE4" s="357"/>
      <c r="FF4" s="357"/>
      <c r="FG4" s="357"/>
      <c r="FH4" s="357"/>
      <c r="FI4" s="357"/>
      <c r="FJ4" s="357"/>
      <c r="FK4" s="357"/>
      <c r="FL4" s="357"/>
      <c r="FM4" s="357"/>
      <c r="FN4" s="357"/>
      <c r="FO4" s="357"/>
      <c r="FP4" s="357"/>
      <c r="FQ4" s="357"/>
      <c r="FR4" s="357"/>
      <c r="FS4" s="357"/>
      <c r="FT4" s="357"/>
      <c r="FU4" s="357"/>
      <c r="FV4" s="357"/>
      <c r="FW4" s="357"/>
      <c r="FX4" s="357"/>
      <c r="FY4" s="357"/>
      <c r="FZ4" s="357"/>
      <c r="GA4" s="357"/>
      <c r="GB4" s="357"/>
      <c r="GC4" s="357"/>
      <c r="GD4" s="357"/>
      <c r="GE4" s="357"/>
      <c r="GF4" s="357"/>
      <c r="GG4" s="357"/>
      <c r="GH4" s="357"/>
      <c r="GI4" s="357"/>
      <c r="GJ4" s="357"/>
      <c r="GK4" s="357"/>
      <c r="GL4" s="357"/>
      <c r="GM4" s="357"/>
      <c r="GN4" s="357"/>
      <c r="GO4" s="357"/>
      <c r="GP4" s="357"/>
      <c r="GQ4" s="357"/>
      <c r="GR4" s="357"/>
      <c r="GS4" s="357"/>
      <c r="GT4" s="357"/>
      <c r="GU4" s="357"/>
      <c r="GV4" s="357"/>
      <c r="GW4" s="357"/>
      <c r="GX4" s="357"/>
      <c r="GY4" s="357"/>
      <c r="GZ4" s="357"/>
      <c r="HA4" s="357"/>
      <c r="HB4" s="357"/>
      <c r="HC4" s="357"/>
      <c r="HD4" s="357"/>
      <c r="HE4" s="357"/>
      <c r="HF4" s="357"/>
      <c r="HG4" s="357"/>
      <c r="HH4" s="357"/>
      <c r="HI4" s="357"/>
      <c r="HJ4" s="357"/>
      <c r="HK4" s="357"/>
      <c r="HL4" s="357"/>
      <c r="HM4" s="357"/>
      <c r="HN4" s="357"/>
      <c r="HO4" s="357"/>
      <c r="HP4" s="357"/>
      <c r="HQ4" s="357"/>
      <c r="HR4" s="357"/>
      <c r="HS4" s="357"/>
      <c r="HT4" s="357"/>
      <c r="HU4" s="357"/>
    </row>
    <row r="5" s="357" customFormat="1" ht="29" customHeight="1" spans="1:95">
      <c r="A5" s="386"/>
      <c r="B5" s="392"/>
      <c r="C5" s="388"/>
      <c r="D5" s="237" t="s">
        <v>343</v>
      </c>
      <c r="E5" s="393">
        <v>220.345105895692</v>
      </c>
      <c r="F5" s="393">
        <v>14.2473055065648</v>
      </c>
      <c r="G5" s="394">
        <v>1</v>
      </c>
      <c r="H5" s="395" t="s">
        <v>178</v>
      </c>
      <c r="I5" s="394">
        <v>0</v>
      </c>
      <c r="J5" s="406" t="s">
        <v>302</v>
      </c>
      <c r="K5" s="394">
        <v>2</v>
      </c>
      <c r="L5" s="406" t="s">
        <v>303</v>
      </c>
      <c r="M5" s="394" t="s">
        <v>344</v>
      </c>
      <c r="N5" s="393">
        <v>41.46</v>
      </c>
      <c r="O5" s="393">
        <v>19.36</v>
      </c>
      <c r="P5" s="393">
        <v>60.82</v>
      </c>
      <c r="Q5" s="538">
        <v>107</v>
      </c>
      <c r="R5" s="393">
        <v>6.4</v>
      </c>
      <c r="S5" s="393">
        <v>85.1614285714286</v>
      </c>
      <c r="T5" s="393">
        <v>14.6185714285714</v>
      </c>
      <c r="U5" s="393">
        <v>3.91857142857143</v>
      </c>
      <c r="V5" s="393">
        <v>16.8185714285714</v>
      </c>
      <c r="W5" s="393">
        <v>49.0285714285714</v>
      </c>
      <c r="X5" s="393">
        <v>102.28</v>
      </c>
      <c r="Y5" s="393">
        <v>2.06714285714286</v>
      </c>
      <c r="Z5" s="393">
        <v>24.6842857142857</v>
      </c>
      <c r="AA5" s="393">
        <v>24.0342857142857</v>
      </c>
      <c r="AB5" s="406" t="s">
        <v>181</v>
      </c>
      <c r="AC5" s="406" t="s">
        <v>201</v>
      </c>
      <c r="AD5" s="406" t="s">
        <v>183</v>
      </c>
      <c r="AE5" s="564" t="s">
        <v>186</v>
      </c>
      <c r="AF5" s="565" t="s">
        <v>345</v>
      </c>
      <c r="AG5" s="564" t="s">
        <v>285</v>
      </c>
      <c r="AH5" s="580" t="s">
        <v>286</v>
      </c>
      <c r="AI5" s="406" t="s">
        <v>287</v>
      </c>
      <c r="AJ5" s="406" t="s">
        <v>306</v>
      </c>
      <c r="AK5" s="406" t="s">
        <v>289</v>
      </c>
      <c r="AL5" s="406" t="s">
        <v>290</v>
      </c>
      <c r="AM5" s="406" t="s">
        <v>305</v>
      </c>
      <c r="AN5" s="406" t="s">
        <v>308</v>
      </c>
      <c r="AO5" s="406" t="s">
        <v>290</v>
      </c>
      <c r="AP5" s="593"/>
      <c r="AQ5" s="594"/>
      <c r="AR5" s="593"/>
      <c r="AS5" s="594"/>
      <c r="AT5" s="593"/>
      <c r="AU5" s="594"/>
      <c r="AV5" s="356"/>
      <c r="AW5" s="356"/>
      <c r="AX5" s="356"/>
      <c r="AY5" s="356"/>
      <c r="AZ5" s="356"/>
      <c r="BA5" s="356"/>
      <c r="BB5" s="356"/>
      <c r="BC5" s="356"/>
      <c r="BD5" s="356"/>
      <c r="BE5" s="356"/>
      <c r="BF5" s="356"/>
      <c r="BG5" s="356"/>
      <c r="BH5" s="356"/>
      <c r="BI5" s="356"/>
      <c r="BJ5" s="356"/>
      <c r="BK5" s="356"/>
      <c r="BL5" s="356"/>
      <c r="BM5" s="356"/>
      <c r="BN5" s="356"/>
      <c r="BO5" s="356"/>
      <c r="BP5" s="356"/>
      <c r="BQ5" s="356"/>
      <c r="BR5" s="356"/>
      <c r="BS5" s="356"/>
      <c r="BT5" s="356"/>
      <c r="BU5" s="356"/>
      <c r="BV5" s="356"/>
      <c r="BW5" s="356"/>
      <c r="BX5" s="356"/>
      <c r="BY5" s="356"/>
      <c r="BZ5" s="356"/>
      <c r="CA5" s="356"/>
      <c r="CB5" s="356"/>
      <c r="CC5" s="356"/>
      <c r="CD5" s="356"/>
      <c r="CE5" s="356"/>
      <c r="CF5" s="356"/>
      <c r="CG5" s="356"/>
      <c r="CH5" s="356"/>
      <c r="CI5" s="356"/>
      <c r="CJ5" s="356"/>
      <c r="CK5" s="356"/>
      <c r="CL5" s="356"/>
      <c r="CM5" s="356"/>
      <c r="CN5" s="356"/>
      <c r="CO5" s="356"/>
      <c r="CP5" s="356"/>
      <c r="CQ5" s="356"/>
    </row>
    <row r="6" s="356" customFormat="1" ht="29" customHeight="1" spans="1:229">
      <c r="A6" s="386"/>
      <c r="B6" s="392"/>
      <c r="C6" s="388"/>
      <c r="D6" s="396" t="s">
        <v>298</v>
      </c>
      <c r="E6" s="397">
        <v>217.922552947846</v>
      </c>
      <c r="F6" s="397">
        <v>11.7</v>
      </c>
      <c r="G6" s="398"/>
      <c r="H6" s="399" t="s">
        <v>346</v>
      </c>
      <c r="I6" s="398">
        <v>0</v>
      </c>
      <c r="J6" s="396" t="s">
        <v>302</v>
      </c>
      <c r="K6" s="398">
        <v>2</v>
      </c>
      <c r="L6" s="396" t="s">
        <v>303</v>
      </c>
      <c r="M6" s="398" t="s">
        <v>344</v>
      </c>
      <c r="N6" s="397">
        <v>42.46</v>
      </c>
      <c r="O6" s="397">
        <v>19.11</v>
      </c>
      <c r="P6" s="397">
        <v>61.57</v>
      </c>
      <c r="Q6" s="539">
        <v>105</v>
      </c>
      <c r="R6" s="397">
        <v>4</v>
      </c>
      <c r="S6" s="397">
        <v>85.7157142857143</v>
      </c>
      <c r="T6" s="397">
        <v>15.1942857142857</v>
      </c>
      <c r="U6" s="397">
        <v>3.81928571428571</v>
      </c>
      <c r="V6" s="397">
        <v>16.9142857142857</v>
      </c>
      <c r="W6" s="397">
        <v>52.8392857142857</v>
      </c>
      <c r="X6" s="397">
        <v>108.46</v>
      </c>
      <c r="Y6" s="397">
        <v>2.04357142857143</v>
      </c>
      <c r="Z6" s="397">
        <v>27.6721428571429</v>
      </c>
      <c r="AA6" s="397">
        <v>25.1621428571429</v>
      </c>
      <c r="AB6" s="406" t="s">
        <v>181</v>
      </c>
      <c r="AC6" s="406" t="s">
        <v>201</v>
      </c>
      <c r="AD6" s="406" t="s">
        <v>183</v>
      </c>
      <c r="AE6" s="564" t="s">
        <v>186</v>
      </c>
      <c r="AF6" s="565" t="s">
        <v>211</v>
      </c>
      <c r="AG6" s="564" t="s">
        <v>285</v>
      </c>
      <c r="AH6" s="581" t="s">
        <v>286</v>
      </c>
      <c r="AI6" s="406" t="s">
        <v>287</v>
      </c>
      <c r="AJ6" s="406" t="s">
        <v>306</v>
      </c>
      <c r="AK6" s="406" t="s">
        <v>289</v>
      </c>
      <c r="AL6" s="406" t="s">
        <v>290</v>
      </c>
      <c r="AM6" s="406" t="s">
        <v>305</v>
      </c>
      <c r="AN6" s="406" t="s">
        <v>308</v>
      </c>
      <c r="AO6" s="406" t="s">
        <v>290</v>
      </c>
      <c r="AP6" s="593"/>
      <c r="AQ6" s="594"/>
      <c r="AR6" s="593"/>
      <c r="AS6" s="594"/>
      <c r="AT6" s="593"/>
      <c r="AU6" s="594"/>
      <c r="BO6" s="357"/>
      <c r="BP6" s="357"/>
      <c r="BQ6" s="357"/>
      <c r="BR6" s="357"/>
      <c r="BS6" s="357"/>
      <c r="BT6" s="357"/>
      <c r="BU6" s="357"/>
      <c r="BV6" s="357"/>
      <c r="BW6" s="357"/>
      <c r="BX6" s="357"/>
      <c r="BY6" s="357"/>
      <c r="BZ6" s="357"/>
      <c r="CA6" s="357"/>
      <c r="CB6" s="357"/>
      <c r="CC6" s="357"/>
      <c r="CD6" s="357"/>
      <c r="CE6" s="357"/>
      <c r="CF6" s="357"/>
      <c r="CG6" s="357"/>
      <c r="CH6" s="357"/>
      <c r="CI6" s="357"/>
      <c r="CJ6" s="357"/>
      <c r="CK6" s="357"/>
      <c r="CL6" s="357"/>
      <c r="CM6" s="357"/>
      <c r="CN6" s="357"/>
      <c r="CO6" s="357"/>
      <c r="CP6" s="357"/>
      <c r="CQ6" s="357"/>
      <c r="CR6" s="357"/>
      <c r="CS6" s="357"/>
      <c r="CT6" s="357"/>
      <c r="CU6" s="357"/>
      <c r="CV6" s="357"/>
      <c r="CW6" s="357"/>
      <c r="CX6" s="357"/>
      <c r="CY6" s="357"/>
      <c r="CZ6" s="357"/>
      <c r="DA6" s="357"/>
      <c r="DB6" s="357"/>
      <c r="DC6" s="357"/>
      <c r="DD6" s="357"/>
      <c r="DE6" s="357"/>
      <c r="DF6" s="357"/>
      <c r="DG6" s="357"/>
      <c r="DH6" s="357"/>
      <c r="DI6" s="357"/>
      <c r="DJ6" s="357"/>
      <c r="DK6" s="357"/>
      <c r="DL6" s="357"/>
      <c r="DM6" s="357"/>
      <c r="DN6" s="357"/>
      <c r="DO6" s="357"/>
      <c r="DP6" s="357"/>
      <c r="DQ6" s="357"/>
      <c r="DR6" s="357"/>
      <c r="DS6" s="357"/>
      <c r="DT6" s="357"/>
      <c r="DU6" s="357"/>
      <c r="DV6" s="357"/>
      <c r="DW6" s="357"/>
      <c r="DX6" s="357"/>
      <c r="DY6" s="357"/>
      <c r="DZ6" s="357"/>
      <c r="EA6" s="357"/>
      <c r="EB6" s="357"/>
      <c r="EC6" s="357"/>
      <c r="ED6" s="357"/>
      <c r="EE6" s="357"/>
      <c r="EF6" s="357"/>
      <c r="EG6" s="357"/>
      <c r="EH6" s="357"/>
      <c r="EI6" s="357"/>
      <c r="EJ6" s="357"/>
      <c r="EK6" s="357"/>
      <c r="EL6" s="357"/>
      <c r="EM6" s="357"/>
      <c r="EN6" s="357"/>
      <c r="EO6" s="357"/>
      <c r="EP6" s="357"/>
      <c r="EQ6" s="357"/>
      <c r="ER6" s="357"/>
      <c r="ES6" s="357"/>
      <c r="ET6" s="357"/>
      <c r="EU6" s="357"/>
      <c r="EV6" s="357"/>
      <c r="EW6" s="357"/>
      <c r="EX6" s="357"/>
      <c r="EY6" s="357"/>
      <c r="EZ6" s="357"/>
      <c r="FA6" s="357"/>
      <c r="FB6" s="357"/>
      <c r="FC6" s="357"/>
      <c r="FD6" s="357"/>
      <c r="FE6" s="357"/>
      <c r="FF6" s="357"/>
      <c r="FG6" s="357"/>
      <c r="FH6" s="357"/>
      <c r="FI6" s="357"/>
      <c r="FJ6" s="357"/>
      <c r="FK6" s="357"/>
      <c r="FL6" s="357"/>
      <c r="FM6" s="357"/>
      <c r="FN6" s="357"/>
      <c r="FO6" s="357"/>
      <c r="FP6" s="357"/>
      <c r="FQ6" s="357"/>
      <c r="FR6" s="357"/>
      <c r="FS6" s="357"/>
      <c r="FT6" s="357"/>
      <c r="FU6" s="357"/>
      <c r="FV6" s="357"/>
      <c r="FW6" s="357"/>
      <c r="FX6" s="357"/>
      <c r="FY6" s="357"/>
      <c r="FZ6" s="357"/>
      <c r="GA6" s="357"/>
      <c r="GB6" s="357"/>
      <c r="GC6" s="357"/>
      <c r="GD6" s="357"/>
      <c r="GE6" s="357"/>
      <c r="GF6" s="357"/>
      <c r="GG6" s="357"/>
      <c r="GH6" s="357"/>
      <c r="GI6" s="357"/>
      <c r="GJ6" s="357"/>
      <c r="GK6" s="357"/>
      <c r="GL6" s="357"/>
      <c r="GM6" s="357"/>
      <c r="GN6" s="357"/>
      <c r="GO6" s="357"/>
      <c r="GP6" s="357"/>
      <c r="GQ6" s="357"/>
      <c r="GR6" s="357"/>
      <c r="GS6" s="357"/>
      <c r="GT6" s="357"/>
      <c r="GU6" s="357"/>
      <c r="GV6" s="357"/>
      <c r="GW6" s="357"/>
      <c r="GX6" s="357"/>
      <c r="GY6" s="357"/>
      <c r="GZ6" s="357"/>
      <c r="HA6" s="357"/>
      <c r="HB6" s="357"/>
      <c r="HC6" s="357"/>
      <c r="HD6" s="357"/>
      <c r="HE6" s="357"/>
      <c r="HF6" s="357"/>
      <c r="HG6" s="357"/>
      <c r="HH6" s="357"/>
      <c r="HI6" s="357"/>
      <c r="HJ6" s="357"/>
      <c r="HK6" s="357"/>
      <c r="HL6" s="357"/>
      <c r="HM6" s="357"/>
      <c r="HN6" s="357"/>
      <c r="HO6" s="357"/>
      <c r="HP6" s="357"/>
      <c r="HQ6" s="357"/>
      <c r="HR6" s="357"/>
      <c r="HS6" s="357"/>
      <c r="HT6" s="357"/>
      <c r="HU6" s="357"/>
    </row>
    <row r="7" s="358" customFormat="1" ht="29" customHeight="1" spans="1:95">
      <c r="A7" s="400"/>
      <c r="B7" s="401"/>
      <c r="C7" s="402"/>
      <c r="D7" s="382" t="s">
        <v>347</v>
      </c>
      <c r="E7" s="403">
        <v>227.09</v>
      </c>
      <c r="F7" s="403">
        <v>14.15</v>
      </c>
      <c r="G7" s="383">
        <v>1</v>
      </c>
      <c r="H7" s="404" t="s">
        <v>178</v>
      </c>
      <c r="I7" s="499"/>
      <c r="J7" s="499"/>
      <c r="K7" s="499"/>
      <c r="L7" s="499"/>
      <c r="M7" s="500"/>
      <c r="N7" s="501"/>
      <c r="O7" s="502"/>
      <c r="P7" s="502"/>
      <c r="Q7" s="383"/>
      <c r="R7" s="501"/>
      <c r="S7" s="540"/>
      <c r="T7" s="540"/>
      <c r="U7" s="540"/>
      <c r="V7" s="540"/>
      <c r="W7" s="540"/>
      <c r="X7" s="540"/>
      <c r="Y7" s="540"/>
      <c r="Z7" s="540"/>
      <c r="AA7" s="540"/>
      <c r="AB7" s="380"/>
      <c r="AC7" s="380"/>
      <c r="AD7" s="380"/>
      <c r="AE7" s="502"/>
      <c r="AF7" s="499"/>
      <c r="AG7" s="502"/>
      <c r="AH7" s="582"/>
      <c r="AI7" s="380"/>
      <c r="AJ7" s="380"/>
      <c r="AK7" s="380"/>
      <c r="AL7" s="380"/>
      <c r="AM7" s="380"/>
      <c r="AN7" s="380"/>
      <c r="AO7" s="380"/>
      <c r="AP7" s="593"/>
      <c r="AQ7" s="594"/>
      <c r="AR7" s="593"/>
      <c r="AS7" s="594"/>
      <c r="AT7" s="593"/>
      <c r="AU7" s="594"/>
      <c r="AV7" s="596"/>
      <c r="AW7" s="596"/>
      <c r="AX7" s="596"/>
      <c r="AY7" s="596"/>
      <c r="AZ7" s="596"/>
      <c r="BA7" s="596"/>
      <c r="BB7" s="596"/>
      <c r="BC7" s="596"/>
      <c r="BD7" s="596"/>
      <c r="BE7" s="596"/>
      <c r="BF7" s="596"/>
      <c r="BG7" s="596"/>
      <c r="BH7" s="596"/>
      <c r="BI7" s="596"/>
      <c r="BJ7" s="596"/>
      <c r="BK7" s="596"/>
      <c r="BL7" s="596"/>
      <c r="BM7" s="596"/>
      <c r="BN7" s="596"/>
      <c r="BO7" s="594"/>
      <c r="BP7" s="594"/>
      <c r="BQ7" s="594"/>
      <c r="BR7" s="594"/>
      <c r="BS7" s="594"/>
      <c r="BT7" s="594"/>
      <c r="BU7" s="594"/>
      <c r="BV7" s="594"/>
      <c r="BW7" s="594"/>
      <c r="BX7" s="594"/>
      <c r="BY7" s="594"/>
      <c r="BZ7" s="594"/>
      <c r="CA7" s="594"/>
      <c r="CB7" s="594"/>
      <c r="CC7" s="594"/>
      <c r="CD7" s="594"/>
      <c r="CE7" s="594"/>
      <c r="CF7" s="594"/>
      <c r="CG7" s="594"/>
      <c r="CH7" s="594"/>
      <c r="CI7" s="594"/>
      <c r="CJ7" s="594"/>
      <c r="CK7" s="594"/>
      <c r="CL7" s="594"/>
      <c r="CM7" s="594"/>
      <c r="CN7" s="594"/>
      <c r="CO7" s="594"/>
      <c r="CP7" s="594"/>
      <c r="CQ7" s="594"/>
    </row>
    <row r="8" s="356" customFormat="1" ht="29" customHeight="1" spans="1:229">
      <c r="A8" s="386">
        <v>16</v>
      </c>
      <c r="B8" s="386" t="s">
        <v>348</v>
      </c>
      <c r="C8" s="388" t="s">
        <v>349</v>
      </c>
      <c r="D8" s="389" t="s">
        <v>341</v>
      </c>
      <c r="E8" s="390">
        <v>207.43</v>
      </c>
      <c r="F8" s="390">
        <v>5.2</v>
      </c>
      <c r="G8" s="389">
        <v>4</v>
      </c>
      <c r="H8" s="391" t="s">
        <v>225</v>
      </c>
      <c r="I8" s="389">
        <v>25</v>
      </c>
      <c r="J8" s="374" t="s">
        <v>294</v>
      </c>
      <c r="K8" s="389">
        <v>27</v>
      </c>
      <c r="L8" s="374" t="s">
        <v>294</v>
      </c>
      <c r="M8" s="389">
        <v>1</v>
      </c>
      <c r="N8" s="390">
        <v>40.49</v>
      </c>
      <c r="O8" s="390">
        <v>20.14</v>
      </c>
      <c r="P8" s="390">
        <v>60.63</v>
      </c>
      <c r="Q8" s="536">
        <v>100.2</v>
      </c>
      <c r="R8" s="537">
        <v>-1.2</v>
      </c>
      <c r="S8" s="390">
        <v>57.3</v>
      </c>
      <c r="T8" s="390">
        <v>10.79</v>
      </c>
      <c r="U8" s="390">
        <v>2.76</v>
      </c>
      <c r="V8" s="390">
        <v>13.6</v>
      </c>
      <c r="W8" s="390">
        <v>48.27</v>
      </c>
      <c r="X8" s="390">
        <v>108.98</v>
      </c>
      <c r="Y8" s="390">
        <v>2.25</v>
      </c>
      <c r="Z8" s="390">
        <v>24.9</v>
      </c>
      <c r="AA8" s="390">
        <v>23.28</v>
      </c>
      <c r="AB8" s="374" t="s">
        <v>181</v>
      </c>
      <c r="AC8" s="374" t="s">
        <v>201</v>
      </c>
      <c r="AD8" s="374" t="s">
        <v>183</v>
      </c>
      <c r="AE8" s="562" t="s">
        <v>186</v>
      </c>
      <c r="AF8" s="566" t="s">
        <v>193</v>
      </c>
      <c r="AG8" s="562" t="s">
        <v>285</v>
      </c>
      <c r="AH8" s="579" t="s">
        <v>286</v>
      </c>
      <c r="AI8" s="374" t="s">
        <v>287</v>
      </c>
      <c r="AJ8" s="374" t="s">
        <v>308</v>
      </c>
      <c r="AK8" s="374" t="s">
        <v>289</v>
      </c>
      <c r="AL8" s="374" t="s">
        <v>290</v>
      </c>
      <c r="AM8" s="374" t="s">
        <v>305</v>
      </c>
      <c r="AN8" s="374" t="s">
        <v>288</v>
      </c>
      <c r="AO8" s="374" t="s">
        <v>290</v>
      </c>
      <c r="AP8" s="593"/>
      <c r="AQ8" s="594"/>
      <c r="AR8" s="593"/>
      <c r="AS8" s="594"/>
      <c r="AT8" s="593"/>
      <c r="AU8" s="594"/>
      <c r="BO8" s="357"/>
      <c r="BP8" s="357"/>
      <c r="BQ8" s="357"/>
      <c r="BR8" s="357"/>
      <c r="BS8" s="357"/>
      <c r="BT8" s="357"/>
      <c r="BU8" s="357"/>
      <c r="BV8" s="357"/>
      <c r="BW8" s="357"/>
      <c r="BX8" s="357"/>
      <c r="BY8" s="357"/>
      <c r="BZ8" s="357"/>
      <c r="CA8" s="357"/>
      <c r="CB8" s="357"/>
      <c r="CC8" s="357"/>
      <c r="CD8" s="357"/>
      <c r="CE8" s="357"/>
      <c r="CF8" s="357"/>
      <c r="CG8" s="357"/>
      <c r="CH8" s="357"/>
      <c r="CI8" s="357"/>
      <c r="CJ8" s="357"/>
      <c r="CK8" s="357"/>
      <c r="CL8" s="357"/>
      <c r="CM8" s="357"/>
      <c r="CN8" s="357"/>
      <c r="CO8" s="357"/>
      <c r="CP8" s="357"/>
      <c r="CQ8" s="357"/>
      <c r="CR8" s="357"/>
      <c r="CS8" s="357"/>
      <c r="CT8" s="357"/>
      <c r="CU8" s="357"/>
      <c r="CV8" s="357"/>
      <c r="CW8" s="357"/>
      <c r="CX8" s="357"/>
      <c r="CY8" s="357"/>
      <c r="CZ8" s="357"/>
      <c r="DA8" s="357"/>
      <c r="DB8" s="357"/>
      <c r="DC8" s="357"/>
      <c r="DD8" s="357"/>
      <c r="DE8" s="357"/>
      <c r="DF8" s="357"/>
      <c r="DG8" s="357"/>
      <c r="DH8" s="357"/>
      <c r="DI8" s="357"/>
      <c r="DJ8" s="357"/>
      <c r="DK8" s="357"/>
      <c r="DL8" s="357"/>
      <c r="DM8" s="357"/>
      <c r="DN8" s="357"/>
      <c r="DO8" s="357"/>
      <c r="DP8" s="357"/>
      <c r="DQ8" s="357"/>
      <c r="DR8" s="357"/>
      <c r="DS8" s="357"/>
      <c r="DT8" s="357"/>
      <c r="DU8" s="357"/>
      <c r="DV8" s="357"/>
      <c r="DW8" s="357"/>
      <c r="DX8" s="357"/>
      <c r="DY8" s="357"/>
      <c r="DZ8" s="357"/>
      <c r="EA8" s="357"/>
      <c r="EB8" s="357"/>
      <c r="EC8" s="357"/>
      <c r="ED8" s="357"/>
      <c r="EE8" s="357"/>
      <c r="EF8" s="357"/>
      <c r="EG8" s="357"/>
      <c r="EH8" s="357"/>
      <c r="EI8" s="357"/>
      <c r="EJ8" s="357"/>
      <c r="EK8" s="357"/>
      <c r="EL8" s="357"/>
      <c r="EM8" s="357"/>
      <c r="EN8" s="357"/>
      <c r="EO8" s="357"/>
      <c r="EP8" s="357"/>
      <c r="EQ8" s="357"/>
      <c r="ER8" s="357"/>
      <c r="ES8" s="357"/>
      <c r="ET8" s="357"/>
      <c r="EU8" s="357"/>
      <c r="EV8" s="357"/>
      <c r="EW8" s="357"/>
      <c r="EX8" s="357"/>
      <c r="EY8" s="357"/>
      <c r="EZ8" s="357"/>
      <c r="FA8" s="357"/>
      <c r="FB8" s="357"/>
      <c r="FC8" s="357"/>
      <c r="FD8" s="357"/>
      <c r="FE8" s="357"/>
      <c r="FF8" s="357"/>
      <c r="FG8" s="357"/>
      <c r="FH8" s="357"/>
      <c r="FI8" s="357"/>
      <c r="FJ8" s="357"/>
      <c r="FK8" s="357"/>
      <c r="FL8" s="357"/>
      <c r="FM8" s="357"/>
      <c r="FN8" s="357"/>
      <c r="FO8" s="357"/>
      <c r="FP8" s="357"/>
      <c r="FQ8" s="357"/>
      <c r="FR8" s="357"/>
      <c r="FS8" s="357"/>
      <c r="FT8" s="357"/>
      <c r="FU8" s="357"/>
      <c r="FV8" s="357"/>
      <c r="FW8" s="357"/>
      <c r="FX8" s="357"/>
      <c r="FY8" s="357"/>
      <c r="FZ8" s="357"/>
      <c r="GA8" s="357"/>
      <c r="GB8" s="357"/>
      <c r="GC8" s="357"/>
      <c r="GD8" s="357"/>
      <c r="GE8" s="357"/>
      <c r="GF8" s="357"/>
      <c r="GG8" s="357"/>
      <c r="GH8" s="357"/>
      <c r="GI8" s="357"/>
      <c r="GJ8" s="357"/>
      <c r="GK8" s="357"/>
      <c r="GL8" s="357"/>
      <c r="GM8" s="357"/>
      <c r="GN8" s="357"/>
      <c r="GO8" s="357"/>
      <c r="GP8" s="357"/>
      <c r="GQ8" s="357"/>
      <c r="GR8" s="357"/>
      <c r="GS8" s="357"/>
      <c r="GT8" s="357"/>
      <c r="GU8" s="357"/>
      <c r="GV8" s="357"/>
      <c r="GW8" s="357"/>
      <c r="GX8" s="357"/>
      <c r="GY8" s="357"/>
      <c r="GZ8" s="357"/>
      <c r="HA8" s="357"/>
      <c r="HB8" s="357"/>
      <c r="HC8" s="357"/>
      <c r="HD8" s="357"/>
      <c r="HE8" s="357"/>
      <c r="HF8" s="357"/>
      <c r="HG8" s="357"/>
      <c r="HH8" s="357"/>
      <c r="HI8" s="357"/>
      <c r="HJ8" s="357"/>
      <c r="HK8" s="357"/>
      <c r="HL8" s="357"/>
      <c r="HM8" s="357"/>
      <c r="HN8" s="357"/>
      <c r="HO8" s="357"/>
      <c r="HP8" s="357"/>
      <c r="HQ8" s="357"/>
      <c r="HR8" s="357"/>
      <c r="HS8" s="357"/>
      <c r="HT8" s="357"/>
      <c r="HU8" s="357"/>
    </row>
    <row r="9" s="357" customFormat="1" ht="29" customHeight="1" spans="1:95">
      <c r="A9" s="386"/>
      <c r="B9" s="386"/>
      <c r="C9" s="388"/>
      <c r="D9" s="356" t="s">
        <v>350</v>
      </c>
      <c r="E9" s="393">
        <v>191.88</v>
      </c>
      <c r="F9" s="393">
        <v>5.99</v>
      </c>
      <c r="G9" s="394">
        <v>8</v>
      </c>
      <c r="H9" s="395" t="s">
        <v>342</v>
      </c>
      <c r="I9" s="394">
        <v>33</v>
      </c>
      <c r="J9" s="406" t="s">
        <v>294</v>
      </c>
      <c r="K9" s="394">
        <v>28</v>
      </c>
      <c r="L9" s="406" t="s">
        <v>294</v>
      </c>
      <c r="M9" s="394" t="s">
        <v>351</v>
      </c>
      <c r="N9" s="393">
        <v>41.13</v>
      </c>
      <c r="O9" s="393">
        <v>18.03</v>
      </c>
      <c r="P9" s="393">
        <v>59.16</v>
      </c>
      <c r="Q9" s="538">
        <v>94.4</v>
      </c>
      <c r="R9" s="393">
        <v>-1.2</v>
      </c>
      <c r="S9" s="393">
        <v>54.84</v>
      </c>
      <c r="T9" s="393">
        <v>10.86</v>
      </c>
      <c r="U9" s="393">
        <v>3.12</v>
      </c>
      <c r="V9" s="393">
        <v>13.22</v>
      </c>
      <c r="W9" s="393">
        <v>43.98</v>
      </c>
      <c r="X9" s="393">
        <v>96.98</v>
      </c>
      <c r="Y9" s="393">
        <v>2.18</v>
      </c>
      <c r="Z9" s="393">
        <v>22.26</v>
      </c>
      <c r="AA9" s="393">
        <v>22.84</v>
      </c>
      <c r="AB9" s="406" t="s">
        <v>352</v>
      </c>
      <c r="AC9" s="406" t="s">
        <v>201</v>
      </c>
      <c r="AD9" s="406" t="s">
        <v>183</v>
      </c>
      <c r="AE9" s="564" t="s">
        <v>186</v>
      </c>
      <c r="AF9" s="357" t="s">
        <v>193</v>
      </c>
      <c r="AG9" s="564" t="s">
        <v>285</v>
      </c>
      <c r="AH9" s="580" t="s">
        <v>286</v>
      </c>
      <c r="AI9" s="406" t="s">
        <v>287</v>
      </c>
      <c r="AJ9" s="406" t="s">
        <v>308</v>
      </c>
      <c r="AK9" s="406" t="s">
        <v>289</v>
      </c>
      <c r="AL9" s="406" t="s">
        <v>290</v>
      </c>
      <c r="AM9" s="406" t="s">
        <v>305</v>
      </c>
      <c r="AN9" s="406" t="s">
        <v>288</v>
      </c>
      <c r="AO9" s="406" t="s">
        <v>290</v>
      </c>
      <c r="AP9" s="593"/>
      <c r="AQ9" s="594"/>
      <c r="AR9" s="593"/>
      <c r="AS9" s="594"/>
      <c r="AT9" s="593"/>
      <c r="AU9" s="594"/>
      <c r="AV9" s="356"/>
      <c r="AW9" s="356"/>
      <c r="AX9" s="356"/>
      <c r="AY9" s="356"/>
      <c r="AZ9" s="356"/>
      <c r="BA9" s="356"/>
      <c r="BB9" s="356"/>
      <c r="BC9" s="356"/>
      <c r="BD9" s="356"/>
      <c r="BE9" s="356"/>
      <c r="BF9" s="356"/>
      <c r="BG9" s="356"/>
      <c r="BH9" s="356"/>
      <c r="BI9" s="356"/>
      <c r="BJ9" s="356"/>
      <c r="BK9" s="356"/>
      <c r="BL9" s="356"/>
      <c r="BM9" s="356"/>
      <c r="BN9" s="356"/>
      <c r="BO9" s="356"/>
      <c r="BP9" s="356"/>
      <c r="BQ9" s="356"/>
      <c r="BR9" s="356"/>
      <c r="BS9" s="356"/>
      <c r="BT9" s="356"/>
      <c r="BU9" s="356"/>
      <c r="BV9" s="356"/>
      <c r="BW9" s="356"/>
      <c r="BX9" s="356"/>
      <c r="BY9" s="356"/>
      <c r="BZ9" s="356"/>
      <c r="CA9" s="356"/>
      <c r="CB9" s="356"/>
      <c r="CC9" s="356"/>
      <c r="CD9" s="356"/>
      <c r="CE9" s="356"/>
      <c r="CF9" s="356"/>
      <c r="CG9" s="356"/>
      <c r="CH9" s="356"/>
      <c r="CI9" s="356"/>
      <c r="CJ9" s="356"/>
      <c r="CK9" s="356"/>
      <c r="CL9" s="356"/>
      <c r="CM9" s="356"/>
      <c r="CN9" s="356"/>
      <c r="CO9" s="356"/>
      <c r="CP9" s="356"/>
      <c r="CQ9" s="356"/>
    </row>
    <row r="10" s="356" customFormat="1" ht="29" customHeight="1" spans="1:229">
      <c r="A10" s="386"/>
      <c r="B10" s="386"/>
      <c r="C10" s="388"/>
      <c r="D10" s="396" t="s">
        <v>298</v>
      </c>
      <c r="E10" s="397">
        <v>199.66</v>
      </c>
      <c r="F10" s="397">
        <v>5.6</v>
      </c>
      <c r="G10" s="394"/>
      <c r="H10" s="399" t="s">
        <v>353</v>
      </c>
      <c r="I10" s="398">
        <v>33</v>
      </c>
      <c r="J10" s="396" t="s">
        <v>294</v>
      </c>
      <c r="K10" s="398">
        <v>28</v>
      </c>
      <c r="L10" s="396" t="s">
        <v>294</v>
      </c>
      <c r="M10" s="398" t="s">
        <v>351</v>
      </c>
      <c r="N10" s="397">
        <v>40.81</v>
      </c>
      <c r="O10" s="397">
        <v>19.085</v>
      </c>
      <c r="P10" s="397">
        <v>59.895</v>
      </c>
      <c r="Q10" s="539">
        <v>97.3</v>
      </c>
      <c r="R10" s="397">
        <v>-1.2</v>
      </c>
      <c r="S10" s="397">
        <v>56.07</v>
      </c>
      <c r="T10" s="397">
        <v>10.825</v>
      </c>
      <c r="U10" s="397">
        <v>2.94</v>
      </c>
      <c r="V10" s="397">
        <v>13.41</v>
      </c>
      <c r="W10" s="397">
        <v>46.125</v>
      </c>
      <c r="X10" s="397">
        <v>102.98</v>
      </c>
      <c r="Y10" s="397">
        <v>2.215</v>
      </c>
      <c r="Z10" s="397">
        <v>23.58</v>
      </c>
      <c r="AA10" s="397">
        <v>23.06</v>
      </c>
      <c r="AB10" s="406" t="s">
        <v>181</v>
      </c>
      <c r="AC10" s="406" t="s">
        <v>201</v>
      </c>
      <c r="AD10" s="406" t="s">
        <v>183</v>
      </c>
      <c r="AE10" s="564" t="s">
        <v>186</v>
      </c>
      <c r="AF10" s="357" t="s">
        <v>193</v>
      </c>
      <c r="AG10" s="564" t="s">
        <v>285</v>
      </c>
      <c r="AH10" s="581" t="s">
        <v>286</v>
      </c>
      <c r="AI10" s="406" t="s">
        <v>287</v>
      </c>
      <c r="AJ10" s="406" t="s">
        <v>308</v>
      </c>
      <c r="AK10" s="406" t="s">
        <v>289</v>
      </c>
      <c r="AL10" s="406" t="s">
        <v>290</v>
      </c>
      <c r="AM10" s="406" t="s">
        <v>305</v>
      </c>
      <c r="AN10" s="406" t="s">
        <v>288</v>
      </c>
      <c r="AO10" s="406" t="s">
        <v>290</v>
      </c>
      <c r="AP10" s="593"/>
      <c r="AQ10" s="594"/>
      <c r="AR10" s="593"/>
      <c r="AS10" s="594"/>
      <c r="AT10" s="593"/>
      <c r="AU10" s="594"/>
      <c r="BO10" s="357"/>
      <c r="BP10" s="357"/>
      <c r="BQ10" s="357"/>
      <c r="BR10" s="357"/>
      <c r="BS10" s="357"/>
      <c r="BT10" s="357"/>
      <c r="BU10" s="357"/>
      <c r="BV10" s="357"/>
      <c r="BW10" s="357"/>
      <c r="BX10" s="357"/>
      <c r="BY10" s="357"/>
      <c r="BZ10" s="357"/>
      <c r="CA10" s="357"/>
      <c r="CB10" s="357"/>
      <c r="CC10" s="357"/>
      <c r="CD10" s="357"/>
      <c r="CE10" s="357"/>
      <c r="CF10" s="357"/>
      <c r="CG10" s="357"/>
      <c r="CH10" s="357"/>
      <c r="CI10" s="357"/>
      <c r="CJ10" s="357"/>
      <c r="CK10" s="357"/>
      <c r="CL10" s="357"/>
      <c r="CM10" s="357"/>
      <c r="CN10" s="357"/>
      <c r="CO10" s="357"/>
      <c r="CP10" s="357"/>
      <c r="CQ10" s="357"/>
      <c r="CR10" s="357"/>
      <c r="CS10" s="357"/>
      <c r="CT10" s="357"/>
      <c r="CU10" s="357"/>
      <c r="CV10" s="357"/>
      <c r="CW10" s="357"/>
      <c r="CX10" s="357"/>
      <c r="CY10" s="357"/>
      <c r="CZ10" s="357"/>
      <c r="DA10" s="357"/>
      <c r="DB10" s="357"/>
      <c r="DC10" s="357"/>
      <c r="DD10" s="357"/>
      <c r="DE10" s="357"/>
      <c r="DF10" s="357"/>
      <c r="DG10" s="357"/>
      <c r="DH10" s="357"/>
      <c r="DI10" s="357"/>
      <c r="DJ10" s="357"/>
      <c r="DK10" s="357"/>
      <c r="DL10" s="357"/>
      <c r="DM10" s="357"/>
      <c r="DN10" s="357"/>
      <c r="DO10" s="357"/>
      <c r="DP10" s="357"/>
      <c r="DQ10" s="357"/>
      <c r="DR10" s="357"/>
      <c r="DS10" s="357"/>
      <c r="DT10" s="357"/>
      <c r="DU10" s="357"/>
      <c r="DV10" s="357"/>
      <c r="DW10" s="357"/>
      <c r="DX10" s="357"/>
      <c r="DY10" s="357"/>
      <c r="DZ10" s="357"/>
      <c r="EA10" s="357"/>
      <c r="EB10" s="357"/>
      <c r="EC10" s="357"/>
      <c r="ED10" s="357"/>
      <c r="EE10" s="357"/>
      <c r="EF10" s="357"/>
      <c r="EG10" s="357"/>
      <c r="EH10" s="357"/>
      <c r="EI10" s="357"/>
      <c r="EJ10" s="357"/>
      <c r="EK10" s="357"/>
      <c r="EL10" s="357"/>
      <c r="EM10" s="357"/>
      <c r="EN10" s="357"/>
      <c r="EO10" s="357"/>
      <c r="EP10" s="357"/>
      <c r="EQ10" s="357"/>
      <c r="ER10" s="357"/>
      <c r="ES10" s="357"/>
      <c r="ET10" s="357"/>
      <c r="EU10" s="357"/>
      <c r="EV10" s="357"/>
      <c r="EW10" s="357"/>
      <c r="EX10" s="357"/>
      <c r="EY10" s="357"/>
      <c r="EZ10" s="357"/>
      <c r="FA10" s="357"/>
      <c r="FB10" s="357"/>
      <c r="FC10" s="357"/>
      <c r="FD10" s="357"/>
      <c r="FE10" s="357"/>
      <c r="FF10" s="357"/>
      <c r="FG10" s="357"/>
      <c r="FH10" s="357"/>
      <c r="FI10" s="357"/>
      <c r="FJ10" s="357"/>
      <c r="FK10" s="357"/>
      <c r="FL10" s="357"/>
      <c r="FM10" s="357"/>
      <c r="FN10" s="357"/>
      <c r="FO10" s="357"/>
      <c r="FP10" s="357"/>
      <c r="FQ10" s="357"/>
      <c r="FR10" s="357"/>
      <c r="FS10" s="357"/>
      <c r="FT10" s="357"/>
      <c r="FU10" s="357"/>
      <c r="FV10" s="357"/>
      <c r="FW10" s="357"/>
      <c r="FX10" s="357"/>
      <c r="FY10" s="357"/>
      <c r="FZ10" s="357"/>
      <c r="GA10" s="357"/>
      <c r="GB10" s="357"/>
      <c r="GC10" s="357"/>
      <c r="GD10" s="357"/>
      <c r="GE10" s="357"/>
      <c r="GF10" s="357"/>
      <c r="GG10" s="357"/>
      <c r="GH10" s="357"/>
      <c r="GI10" s="357"/>
      <c r="GJ10" s="357"/>
      <c r="GK10" s="357"/>
      <c r="GL10" s="357"/>
      <c r="GM10" s="357"/>
      <c r="GN10" s="357"/>
      <c r="GO10" s="357"/>
      <c r="GP10" s="357"/>
      <c r="GQ10" s="357"/>
      <c r="GR10" s="357"/>
      <c r="GS10" s="357"/>
      <c r="GT10" s="357"/>
      <c r="GU10" s="357"/>
      <c r="GV10" s="357"/>
      <c r="GW10" s="357"/>
      <c r="GX10" s="357"/>
      <c r="GY10" s="357"/>
      <c r="GZ10" s="357"/>
      <c r="HA10" s="357"/>
      <c r="HB10" s="357"/>
      <c r="HC10" s="357"/>
      <c r="HD10" s="357"/>
      <c r="HE10" s="357"/>
      <c r="HF10" s="357"/>
      <c r="HG10" s="357"/>
      <c r="HH10" s="357"/>
      <c r="HI10" s="357"/>
      <c r="HJ10" s="357"/>
      <c r="HK10" s="357"/>
      <c r="HL10" s="357"/>
      <c r="HM10" s="357"/>
      <c r="HN10" s="357"/>
      <c r="HO10" s="357"/>
      <c r="HP10" s="357"/>
      <c r="HQ10" s="357"/>
      <c r="HR10" s="357"/>
      <c r="HS10" s="357"/>
      <c r="HT10" s="357"/>
      <c r="HU10" s="357"/>
    </row>
    <row r="11" s="358" customFormat="1" ht="29" customHeight="1" spans="1:95">
      <c r="A11" s="400"/>
      <c r="B11" s="400"/>
      <c r="C11" s="402"/>
      <c r="D11" s="383" t="s">
        <v>230</v>
      </c>
      <c r="E11" s="403">
        <v>216.49</v>
      </c>
      <c r="F11" s="403">
        <v>8.82</v>
      </c>
      <c r="G11" s="383">
        <v>2</v>
      </c>
      <c r="H11" s="404" t="s">
        <v>178</v>
      </c>
      <c r="I11" s="499"/>
      <c r="J11" s="499"/>
      <c r="K11" s="499"/>
      <c r="L11" s="499"/>
      <c r="M11" s="500"/>
      <c r="N11" s="501"/>
      <c r="O11" s="502"/>
      <c r="P11" s="502"/>
      <c r="Q11" s="383"/>
      <c r="R11" s="501"/>
      <c r="S11" s="540"/>
      <c r="T11" s="540"/>
      <c r="U11" s="540"/>
      <c r="V11" s="540"/>
      <c r="W11" s="540"/>
      <c r="X11" s="540"/>
      <c r="Y11" s="540"/>
      <c r="Z11" s="540"/>
      <c r="AA11" s="540"/>
      <c r="AB11" s="380"/>
      <c r="AC11" s="380"/>
      <c r="AD11" s="380"/>
      <c r="AE11" s="502"/>
      <c r="AF11" s="499"/>
      <c r="AG11" s="502"/>
      <c r="AH11" s="582"/>
      <c r="AI11" s="380"/>
      <c r="AJ11" s="380"/>
      <c r="AK11" s="380"/>
      <c r="AL11" s="380"/>
      <c r="AM11" s="380"/>
      <c r="AN11" s="380"/>
      <c r="AO11" s="380"/>
      <c r="AP11" s="593"/>
      <c r="AQ11" s="594"/>
      <c r="AR11" s="593"/>
      <c r="AS11" s="594"/>
      <c r="AT11" s="593"/>
      <c r="AU11" s="594"/>
      <c r="AV11" s="596"/>
      <c r="AW11" s="596"/>
      <c r="AX11" s="596"/>
      <c r="AY11" s="596"/>
      <c r="AZ11" s="596"/>
      <c r="BA11" s="596"/>
      <c r="BB11" s="596"/>
      <c r="BC11" s="596"/>
      <c r="BD11" s="596"/>
      <c r="BE11" s="596"/>
      <c r="BF11" s="596"/>
      <c r="BG11" s="596"/>
      <c r="BH11" s="596"/>
      <c r="BI11" s="596"/>
      <c r="BJ11" s="596"/>
      <c r="BK11" s="596"/>
      <c r="BL11" s="596"/>
      <c r="BM11" s="596"/>
      <c r="BN11" s="596"/>
      <c r="BO11" s="594"/>
      <c r="BP11" s="594"/>
      <c r="BQ11" s="594"/>
      <c r="BR11" s="594"/>
      <c r="BS11" s="594"/>
      <c r="BT11" s="594"/>
      <c r="BU11" s="594"/>
      <c r="BV11" s="594"/>
      <c r="BW11" s="594"/>
      <c r="BX11" s="594"/>
      <c r="BY11" s="594"/>
      <c r="BZ11" s="594"/>
      <c r="CA11" s="594"/>
      <c r="CB11" s="594"/>
      <c r="CC11" s="594"/>
      <c r="CD11" s="594"/>
      <c r="CE11" s="594"/>
      <c r="CF11" s="594"/>
      <c r="CG11" s="594"/>
      <c r="CH11" s="594"/>
      <c r="CI11" s="594"/>
      <c r="CJ11" s="594"/>
      <c r="CK11" s="594"/>
      <c r="CL11" s="594"/>
      <c r="CM11" s="594"/>
      <c r="CN11" s="594"/>
      <c r="CO11" s="594"/>
      <c r="CP11" s="594"/>
      <c r="CQ11" s="594"/>
    </row>
    <row r="12" s="356" customFormat="1" ht="29" customHeight="1" spans="1:229">
      <c r="A12" s="386" t="s">
        <v>312</v>
      </c>
      <c r="B12" s="405" t="s">
        <v>354</v>
      </c>
      <c r="C12" s="388" t="s">
        <v>314</v>
      </c>
      <c r="D12" s="389" t="s">
        <v>341</v>
      </c>
      <c r="E12" s="390">
        <v>197.17</v>
      </c>
      <c r="F12" s="390"/>
      <c r="G12" s="389">
        <v>7</v>
      </c>
      <c r="H12" s="379"/>
      <c r="I12" s="389">
        <v>19</v>
      </c>
      <c r="J12" s="374" t="s">
        <v>303</v>
      </c>
      <c r="K12" s="389">
        <v>23</v>
      </c>
      <c r="L12" s="374" t="s">
        <v>294</v>
      </c>
      <c r="M12" s="389">
        <v>1</v>
      </c>
      <c r="N12" s="390">
        <v>46.01</v>
      </c>
      <c r="O12" s="390">
        <v>18</v>
      </c>
      <c r="P12" s="390">
        <v>64.01</v>
      </c>
      <c r="Q12" s="536">
        <v>101.4</v>
      </c>
      <c r="R12" s="537"/>
      <c r="S12" s="390">
        <v>78.99</v>
      </c>
      <c r="T12" s="390">
        <v>18.29</v>
      </c>
      <c r="U12" s="390">
        <v>2.83</v>
      </c>
      <c r="V12" s="390">
        <v>16.42</v>
      </c>
      <c r="W12" s="390">
        <v>70.11</v>
      </c>
      <c r="X12" s="390">
        <v>136.13</v>
      </c>
      <c r="Y12" s="390">
        <v>1.97</v>
      </c>
      <c r="Z12" s="390">
        <v>25.34</v>
      </c>
      <c r="AA12" s="390">
        <v>19.22</v>
      </c>
      <c r="AB12" s="374" t="s">
        <v>315</v>
      </c>
      <c r="AC12" s="374" t="s">
        <v>182</v>
      </c>
      <c r="AD12" s="374" t="s">
        <v>183</v>
      </c>
      <c r="AE12" s="562" t="s">
        <v>186</v>
      </c>
      <c r="AF12" s="566" t="s">
        <v>193</v>
      </c>
      <c r="AG12" s="562" t="s">
        <v>285</v>
      </c>
      <c r="AH12" s="579" t="s">
        <v>286</v>
      </c>
      <c r="AI12" s="374" t="s">
        <v>287</v>
      </c>
      <c r="AJ12" s="374" t="s">
        <v>308</v>
      </c>
      <c r="AK12" s="374" t="s">
        <v>296</v>
      </c>
      <c r="AL12" s="374" t="s">
        <v>290</v>
      </c>
      <c r="AM12" s="374" t="s">
        <v>297</v>
      </c>
      <c r="AN12" s="374" t="s">
        <v>355</v>
      </c>
      <c r="AO12" s="374" t="s">
        <v>290</v>
      </c>
      <c r="AP12" s="593"/>
      <c r="AQ12" s="594"/>
      <c r="AR12" s="593"/>
      <c r="AS12" s="594"/>
      <c r="AT12" s="593"/>
      <c r="AU12" s="594"/>
      <c r="BO12" s="357"/>
      <c r="BP12" s="357"/>
      <c r="BQ12" s="357"/>
      <c r="BR12" s="357"/>
      <c r="BS12" s="357"/>
      <c r="BT12" s="357"/>
      <c r="BU12" s="357"/>
      <c r="BV12" s="357"/>
      <c r="BW12" s="357"/>
      <c r="BX12" s="357"/>
      <c r="BY12" s="357"/>
      <c r="BZ12" s="357"/>
      <c r="CA12" s="357"/>
      <c r="CB12" s="357"/>
      <c r="CC12" s="357"/>
      <c r="CD12" s="357"/>
      <c r="CE12" s="357"/>
      <c r="CF12" s="357"/>
      <c r="CG12" s="357"/>
      <c r="CH12" s="357"/>
      <c r="CI12" s="357"/>
      <c r="CJ12" s="357"/>
      <c r="CK12" s="357"/>
      <c r="CL12" s="357"/>
      <c r="CM12" s="357"/>
      <c r="CN12" s="357"/>
      <c r="CO12" s="357"/>
      <c r="CP12" s="357"/>
      <c r="CQ12" s="357"/>
      <c r="CR12" s="357"/>
      <c r="CS12" s="357"/>
      <c r="CT12" s="357"/>
      <c r="CU12" s="357"/>
      <c r="CV12" s="357"/>
      <c r="CW12" s="357"/>
      <c r="CX12" s="357"/>
      <c r="CY12" s="357"/>
      <c r="CZ12" s="357"/>
      <c r="DA12" s="357"/>
      <c r="DB12" s="357"/>
      <c r="DC12" s="357"/>
      <c r="DD12" s="357"/>
      <c r="DE12" s="357"/>
      <c r="DF12" s="357"/>
      <c r="DG12" s="357"/>
      <c r="DH12" s="357"/>
      <c r="DI12" s="357"/>
      <c r="DJ12" s="357"/>
      <c r="DK12" s="357"/>
      <c r="DL12" s="357"/>
      <c r="DM12" s="357"/>
      <c r="DN12" s="357"/>
      <c r="DO12" s="357"/>
      <c r="DP12" s="357"/>
      <c r="DQ12" s="357"/>
      <c r="DR12" s="357"/>
      <c r="DS12" s="357"/>
      <c r="DT12" s="357"/>
      <c r="DU12" s="357"/>
      <c r="DV12" s="357"/>
      <c r="DW12" s="357"/>
      <c r="DX12" s="357"/>
      <c r="DY12" s="357"/>
      <c r="DZ12" s="357"/>
      <c r="EA12" s="357"/>
      <c r="EB12" s="357"/>
      <c r="EC12" s="357"/>
      <c r="ED12" s="357"/>
      <c r="EE12" s="357"/>
      <c r="EF12" s="357"/>
      <c r="EG12" s="357"/>
      <c r="EH12" s="357"/>
      <c r="EI12" s="357"/>
      <c r="EJ12" s="357"/>
      <c r="EK12" s="357"/>
      <c r="EL12" s="357"/>
      <c r="EM12" s="357"/>
      <c r="EN12" s="357"/>
      <c r="EO12" s="357"/>
      <c r="EP12" s="357"/>
      <c r="EQ12" s="357"/>
      <c r="ER12" s="357"/>
      <c r="ES12" s="357"/>
      <c r="ET12" s="357"/>
      <c r="EU12" s="357"/>
      <c r="EV12" s="357"/>
      <c r="EW12" s="357"/>
      <c r="EX12" s="357"/>
      <c r="EY12" s="357"/>
      <c r="EZ12" s="357"/>
      <c r="FA12" s="357"/>
      <c r="FB12" s="357"/>
      <c r="FC12" s="357"/>
      <c r="FD12" s="357"/>
      <c r="FE12" s="357"/>
      <c r="FF12" s="357"/>
      <c r="FG12" s="357"/>
      <c r="FH12" s="357"/>
      <c r="FI12" s="357"/>
      <c r="FJ12" s="357"/>
      <c r="FK12" s="357"/>
      <c r="FL12" s="357"/>
      <c r="FM12" s="357"/>
      <c r="FN12" s="357"/>
      <c r="FO12" s="357"/>
      <c r="FP12" s="357"/>
      <c r="FQ12" s="357"/>
      <c r="FR12" s="357"/>
      <c r="FS12" s="357"/>
      <c r="FT12" s="357"/>
      <c r="FU12" s="357"/>
      <c r="FV12" s="357"/>
      <c r="FW12" s="357"/>
      <c r="FX12" s="357"/>
      <c r="FY12" s="357"/>
      <c r="FZ12" s="357"/>
      <c r="GA12" s="357"/>
      <c r="GB12" s="357"/>
      <c r="GC12" s="357"/>
      <c r="GD12" s="357"/>
      <c r="GE12" s="357"/>
      <c r="GF12" s="357"/>
      <c r="GG12" s="357"/>
      <c r="GH12" s="357"/>
      <c r="GI12" s="357"/>
      <c r="GJ12" s="357"/>
      <c r="GK12" s="357"/>
      <c r="GL12" s="357"/>
      <c r="GM12" s="357"/>
      <c r="GN12" s="357"/>
      <c r="GO12" s="357"/>
      <c r="GP12" s="357"/>
      <c r="GQ12" s="357"/>
      <c r="GR12" s="357"/>
      <c r="GS12" s="357"/>
      <c r="GT12" s="357"/>
      <c r="GU12" s="357"/>
      <c r="GV12" s="357"/>
      <c r="GW12" s="357"/>
      <c r="GX12" s="357"/>
      <c r="GY12" s="357"/>
      <c r="GZ12" s="357"/>
      <c r="HA12" s="357"/>
      <c r="HB12" s="357"/>
      <c r="HC12" s="357"/>
      <c r="HD12" s="357"/>
      <c r="HE12" s="357"/>
      <c r="HF12" s="357"/>
      <c r="HG12" s="357"/>
      <c r="HH12" s="357"/>
      <c r="HI12" s="357"/>
      <c r="HJ12" s="357"/>
      <c r="HK12" s="357"/>
      <c r="HL12" s="357"/>
      <c r="HM12" s="357"/>
      <c r="HN12" s="357"/>
      <c r="HO12" s="357"/>
      <c r="HP12" s="357"/>
      <c r="HQ12" s="357"/>
      <c r="HR12" s="357"/>
      <c r="HS12" s="357"/>
      <c r="HT12" s="357"/>
      <c r="HU12" s="357"/>
    </row>
    <row r="13" s="357" customFormat="1" ht="29" customHeight="1" spans="1:95">
      <c r="A13" s="386"/>
      <c r="B13" s="405"/>
      <c r="C13" s="388"/>
      <c r="D13" s="356" t="s">
        <v>350</v>
      </c>
      <c r="E13" s="393">
        <v>181.04</v>
      </c>
      <c r="F13" s="393"/>
      <c r="G13" s="394">
        <v>13</v>
      </c>
      <c r="H13" s="395"/>
      <c r="I13" s="394">
        <v>1</v>
      </c>
      <c r="J13" s="406" t="s">
        <v>303</v>
      </c>
      <c r="K13" s="394">
        <v>24</v>
      </c>
      <c r="L13" s="406" t="s">
        <v>294</v>
      </c>
      <c r="M13" s="394">
        <v>2</v>
      </c>
      <c r="N13" s="393">
        <v>43.74</v>
      </c>
      <c r="O13" s="393">
        <v>17.84</v>
      </c>
      <c r="P13" s="393">
        <v>61.58</v>
      </c>
      <c r="Q13" s="538">
        <v>95.6</v>
      </c>
      <c r="R13" s="393"/>
      <c r="S13" s="393">
        <v>67.92</v>
      </c>
      <c r="T13" s="393">
        <v>13.86</v>
      </c>
      <c r="U13" s="393">
        <v>3.98</v>
      </c>
      <c r="V13" s="393">
        <v>15.5</v>
      </c>
      <c r="W13" s="393">
        <v>50.98</v>
      </c>
      <c r="X13" s="393">
        <v>110.72</v>
      </c>
      <c r="Y13" s="393">
        <v>2.19</v>
      </c>
      <c r="Z13" s="393">
        <v>25.11</v>
      </c>
      <c r="AA13" s="393">
        <v>22.4</v>
      </c>
      <c r="AB13" s="406" t="s">
        <v>315</v>
      </c>
      <c r="AC13" s="406" t="s">
        <v>182</v>
      </c>
      <c r="AD13" s="406" t="s">
        <v>183</v>
      </c>
      <c r="AE13" s="564" t="s">
        <v>186</v>
      </c>
      <c r="AF13" s="357" t="s">
        <v>193</v>
      </c>
      <c r="AG13" s="564" t="s">
        <v>285</v>
      </c>
      <c r="AH13" s="580" t="s">
        <v>286</v>
      </c>
      <c r="AI13" s="406" t="s">
        <v>287</v>
      </c>
      <c r="AJ13" s="406" t="s">
        <v>308</v>
      </c>
      <c r="AK13" s="406" t="s">
        <v>296</v>
      </c>
      <c r="AL13" s="406" t="s">
        <v>290</v>
      </c>
      <c r="AM13" s="406" t="s">
        <v>297</v>
      </c>
      <c r="AN13" s="406" t="s">
        <v>288</v>
      </c>
      <c r="AO13" s="406" t="s">
        <v>290</v>
      </c>
      <c r="AP13" s="593"/>
      <c r="AQ13" s="594"/>
      <c r="AR13" s="593"/>
      <c r="AS13" s="594"/>
      <c r="AT13" s="593"/>
      <c r="AU13" s="594"/>
      <c r="AV13" s="356"/>
      <c r="AW13" s="356"/>
      <c r="AX13" s="356"/>
      <c r="AY13" s="356"/>
      <c r="AZ13" s="356"/>
      <c r="BA13" s="356"/>
      <c r="BB13" s="356"/>
      <c r="BC13" s="356"/>
      <c r="BD13" s="356"/>
      <c r="BE13" s="356"/>
      <c r="BF13" s="356"/>
      <c r="BG13" s="356"/>
      <c r="BH13" s="356"/>
      <c r="BI13" s="356"/>
      <c r="BJ13" s="356"/>
      <c r="BK13" s="356"/>
      <c r="BL13" s="356"/>
      <c r="BM13" s="356"/>
      <c r="BN13" s="356"/>
      <c r="BO13" s="356"/>
      <c r="BP13" s="356"/>
      <c r="BQ13" s="356"/>
      <c r="BR13" s="356"/>
      <c r="BS13" s="356"/>
      <c r="BT13" s="356"/>
      <c r="BU13" s="356"/>
      <c r="BV13" s="356"/>
      <c r="BW13" s="356"/>
      <c r="BX13" s="356"/>
      <c r="BY13" s="356"/>
      <c r="BZ13" s="356"/>
      <c r="CA13" s="356"/>
      <c r="CB13" s="356"/>
      <c r="CC13" s="356"/>
      <c r="CD13" s="356"/>
      <c r="CE13" s="356"/>
      <c r="CF13" s="356"/>
      <c r="CG13" s="356"/>
      <c r="CH13" s="356"/>
      <c r="CI13" s="356"/>
      <c r="CJ13" s="356"/>
      <c r="CK13" s="356"/>
      <c r="CL13" s="356"/>
      <c r="CM13" s="356"/>
      <c r="CN13" s="356"/>
      <c r="CO13" s="356"/>
      <c r="CP13" s="356"/>
      <c r="CQ13" s="356"/>
    </row>
    <row r="14" s="357" customFormat="1" ht="29" customHeight="1" spans="1:95">
      <c r="A14" s="386"/>
      <c r="B14" s="405"/>
      <c r="C14" s="388"/>
      <c r="D14" s="356" t="s">
        <v>356</v>
      </c>
      <c r="E14" s="393">
        <v>192.9</v>
      </c>
      <c r="F14" s="393"/>
      <c r="G14" s="394">
        <v>12</v>
      </c>
      <c r="H14" s="395"/>
      <c r="I14" s="394"/>
      <c r="J14" s="406" t="s">
        <v>303</v>
      </c>
      <c r="K14" s="394">
        <v>24</v>
      </c>
      <c r="L14" s="406" t="s">
        <v>294</v>
      </c>
      <c r="M14" s="394"/>
      <c r="N14" s="393">
        <v>47.86</v>
      </c>
      <c r="O14" s="393">
        <v>18.64</v>
      </c>
      <c r="P14" s="393">
        <v>66.5</v>
      </c>
      <c r="Q14" s="538">
        <v>100.06</v>
      </c>
      <c r="R14" s="393"/>
      <c r="S14" s="393">
        <v>73.9</v>
      </c>
      <c r="T14" s="393">
        <v>17.1</v>
      </c>
      <c r="U14" s="393">
        <v>3.9</v>
      </c>
      <c r="V14" s="393">
        <v>16.3</v>
      </c>
      <c r="W14" s="393">
        <v>50.9</v>
      </c>
      <c r="X14" s="393">
        <v>116.6</v>
      </c>
      <c r="Y14" s="393">
        <v>2.2</v>
      </c>
      <c r="Z14" s="393">
        <v>23.9</v>
      </c>
      <c r="AA14" s="393">
        <v>21</v>
      </c>
      <c r="AB14" s="406" t="s">
        <v>315</v>
      </c>
      <c r="AC14" s="406" t="s">
        <v>182</v>
      </c>
      <c r="AD14" s="406" t="s">
        <v>183</v>
      </c>
      <c r="AE14" s="564" t="s">
        <v>186</v>
      </c>
      <c r="AF14" s="357" t="s">
        <v>193</v>
      </c>
      <c r="AG14" s="562" t="s">
        <v>285</v>
      </c>
      <c r="AH14" s="579" t="s">
        <v>286</v>
      </c>
      <c r="AI14" s="374" t="s">
        <v>287</v>
      </c>
      <c r="AJ14" s="374" t="s">
        <v>308</v>
      </c>
      <c r="AK14" s="374" t="s">
        <v>296</v>
      </c>
      <c r="AL14" s="374" t="s">
        <v>290</v>
      </c>
      <c r="AM14" s="374" t="s">
        <v>297</v>
      </c>
      <c r="AN14" s="374" t="s">
        <v>355</v>
      </c>
      <c r="AO14" s="374" t="s">
        <v>290</v>
      </c>
      <c r="AP14" s="593"/>
      <c r="AQ14" s="594"/>
      <c r="AR14" s="593"/>
      <c r="AS14" s="594"/>
      <c r="AT14" s="593"/>
      <c r="AU14" s="594"/>
      <c r="AV14" s="356"/>
      <c r="AW14" s="356"/>
      <c r="AX14" s="356"/>
      <c r="AY14" s="356"/>
      <c r="AZ14" s="356"/>
      <c r="BA14" s="356"/>
      <c r="BB14" s="356"/>
      <c r="BC14" s="356"/>
      <c r="BD14" s="356"/>
      <c r="BE14" s="356"/>
      <c r="BF14" s="356"/>
      <c r="BG14" s="356"/>
      <c r="BH14" s="356"/>
      <c r="BI14" s="356"/>
      <c r="BJ14" s="356"/>
      <c r="BK14" s="356"/>
      <c r="BL14" s="356"/>
      <c r="BM14" s="356"/>
      <c r="BN14" s="356"/>
      <c r="BO14" s="356"/>
      <c r="BP14" s="356"/>
      <c r="BQ14" s="356"/>
      <c r="BR14" s="356"/>
      <c r="BS14" s="356"/>
      <c r="BT14" s="356"/>
      <c r="BU14" s="356"/>
      <c r="BV14" s="356"/>
      <c r="BW14" s="356"/>
      <c r="BX14" s="356"/>
      <c r="BY14" s="356"/>
      <c r="BZ14" s="356"/>
      <c r="CA14" s="356"/>
      <c r="CB14" s="356"/>
      <c r="CC14" s="356"/>
      <c r="CD14" s="356"/>
      <c r="CE14" s="356"/>
      <c r="CF14" s="356"/>
      <c r="CG14" s="356"/>
      <c r="CH14" s="356"/>
      <c r="CI14" s="356"/>
      <c r="CJ14" s="356"/>
      <c r="CK14" s="356"/>
      <c r="CL14" s="356"/>
      <c r="CM14" s="356"/>
      <c r="CN14" s="356"/>
      <c r="CO14" s="356"/>
      <c r="CP14" s="356"/>
      <c r="CQ14" s="356"/>
    </row>
    <row r="15" s="356" customFormat="1" ht="35" customHeight="1" spans="1:229">
      <c r="A15" s="386"/>
      <c r="B15" s="405"/>
      <c r="C15" s="388"/>
      <c r="D15" s="406" t="s">
        <v>357</v>
      </c>
      <c r="E15" s="397">
        <v>189.11</v>
      </c>
      <c r="F15" s="397"/>
      <c r="G15" s="398"/>
      <c r="H15" s="399"/>
      <c r="I15" s="398">
        <v>19</v>
      </c>
      <c r="J15" s="396" t="s">
        <v>303</v>
      </c>
      <c r="K15" s="398">
        <v>24</v>
      </c>
      <c r="L15" s="396" t="s">
        <v>294</v>
      </c>
      <c r="M15" s="398">
        <v>2</v>
      </c>
      <c r="N15" s="397">
        <v>44.875</v>
      </c>
      <c r="O15" s="397">
        <v>17.92</v>
      </c>
      <c r="P15" s="397">
        <v>62.795</v>
      </c>
      <c r="Q15" s="539">
        <v>98.5</v>
      </c>
      <c r="R15" s="397"/>
      <c r="S15" s="397">
        <v>73.455</v>
      </c>
      <c r="T15" s="397">
        <v>16.075</v>
      </c>
      <c r="U15" s="397">
        <v>3.405</v>
      </c>
      <c r="V15" s="397">
        <v>15.96</v>
      </c>
      <c r="W15" s="397">
        <v>60.545</v>
      </c>
      <c r="X15" s="397">
        <v>123.425</v>
      </c>
      <c r="Y15" s="397">
        <v>2.08</v>
      </c>
      <c r="Z15" s="397">
        <v>25.225</v>
      </c>
      <c r="AA15" s="397">
        <v>20.81</v>
      </c>
      <c r="AB15" s="406" t="s">
        <v>315</v>
      </c>
      <c r="AC15" s="406" t="s">
        <v>182</v>
      </c>
      <c r="AD15" s="406" t="s">
        <v>183</v>
      </c>
      <c r="AE15" s="564" t="s">
        <v>186</v>
      </c>
      <c r="AF15" s="357" t="s">
        <v>193</v>
      </c>
      <c r="AG15" s="564" t="s">
        <v>285</v>
      </c>
      <c r="AH15" s="581" t="s">
        <v>286</v>
      </c>
      <c r="AI15" s="406" t="s">
        <v>287</v>
      </c>
      <c r="AJ15" s="406" t="s">
        <v>308</v>
      </c>
      <c r="AK15" s="406" t="s">
        <v>296</v>
      </c>
      <c r="AL15" s="406" t="s">
        <v>290</v>
      </c>
      <c r="AM15" s="406" t="s">
        <v>297</v>
      </c>
      <c r="AN15" s="406" t="s">
        <v>288</v>
      </c>
      <c r="AO15" s="406" t="s">
        <v>290</v>
      </c>
      <c r="AP15" s="593"/>
      <c r="AQ15" s="594"/>
      <c r="AR15" s="593"/>
      <c r="AS15" s="594"/>
      <c r="AT15" s="593"/>
      <c r="AU15" s="594"/>
      <c r="BO15" s="357"/>
      <c r="BP15" s="357"/>
      <c r="BQ15" s="357"/>
      <c r="BR15" s="357"/>
      <c r="BS15" s="357"/>
      <c r="BT15" s="357"/>
      <c r="BU15" s="357"/>
      <c r="BV15" s="357"/>
      <c r="BW15" s="357"/>
      <c r="BX15" s="357"/>
      <c r="BY15" s="357"/>
      <c r="BZ15" s="357"/>
      <c r="CA15" s="357"/>
      <c r="CB15" s="357"/>
      <c r="CC15" s="357"/>
      <c r="CD15" s="357"/>
      <c r="CE15" s="357"/>
      <c r="CF15" s="357"/>
      <c r="CG15" s="357"/>
      <c r="CH15" s="357"/>
      <c r="CI15" s="357"/>
      <c r="CJ15" s="357"/>
      <c r="CK15" s="357"/>
      <c r="CL15" s="357"/>
      <c r="CM15" s="357"/>
      <c r="CN15" s="357"/>
      <c r="CO15" s="357"/>
      <c r="CP15" s="357"/>
      <c r="CQ15" s="357"/>
      <c r="CR15" s="357"/>
      <c r="CS15" s="357"/>
      <c r="CT15" s="357"/>
      <c r="CU15" s="357"/>
      <c r="CV15" s="357"/>
      <c r="CW15" s="357"/>
      <c r="CX15" s="357"/>
      <c r="CY15" s="357"/>
      <c r="CZ15" s="357"/>
      <c r="DA15" s="357"/>
      <c r="DB15" s="357"/>
      <c r="DC15" s="357"/>
      <c r="DD15" s="357"/>
      <c r="DE15" s="357"/>
      <c r="DF15" s="357"/>
      <c r="DG15" s="357"/>
      <c r="DH15" s="357"/>
      <c r="DI15" s="357"/>
      <c r="DJ15" s="357"/>
      <c r="DK15" s="357"/>
      <c r="DL15" s="357"/>
      <c r="DM15" s="357"/>
      <c r="DN15" s="357"/>
      <c r="DO15" s="357"/>
      <c r="DP15" s="357"/>
      <c r="DQ15" s="357"/>
      <c r="DR15" s="357"/>
      <c r="DS15" s="357"/>
      <c r="DT15" s="357"/>
      <c r="DU15" s="357"/>
      <c r="DV15" s="357"/>
      <c r="DW15" s="357"/>
      <c r="DX15" s="357"/>
      <c r="DY15" s="357"/>
      <c r="DZ15" s="357"/>
      <c r="EA15" s="357"/>
      <c r="EB15" s="357"/>
      <c r="EC15" s="357"/>
      <c r="ED15" s="357"/>
      <c r="EE15" s="357"/>
      <c r="EF15" s="357"/>
      <c r="EG15" s="357"/>
      <c r="EH15" s="357"/>
      <c r="EI15" s="357"/>
      <c r="EJ15" s="357"/>
      <c r="EK15" s="357"/>
      <c r="EL15" s="357"/>
      <c r="EM15" s="357"/>
      <c r="EN15" s="357"/>
      <c r="EO15" s="357"/>
      <c r="EP15" s="357"/>
      <c r="EQ15" s="357"/>
      <c r="ER15" s="357"/>
      <c r="ES15" s="357"/>
      <c r="ET15" s="357"/>
      <c r="EU15" s="357"/>
      <c r="EV15" s="357"/>
      <c r="EW15" s="357"/>
      <c r="EX15" s="357"/>
      <c r="EY15" s="357"/>
      <c r="EZ15" s="357"/>
      <c r="FA15" s="357"/>
      <c r="FB15" s="357"/>
      <c r="FC15" s="357"/>
      <c r="FD15" s="357"/>
      <c r="FE15" s="357"/>
      <c r="FF15" s="357"/>
      <c r="FG15" s="357"/>
      <c r="FH15" s="357"/>
      <c r="FI15" s="357"/>
      <c r="FJ15" s="357"/>
      <c r="FK15" s="357"/>
      <c r="FL15" s="357"/>
      <c r="FM15" s="357"/>
      <c r="FN15" s="357"/>
      <c r="FO15" s="357"/>
      <c r="FP15" s="357"/>
      <c r="FQ15" s="357"/>
      <c r="FR15" s="357"/>
      <c r="FS15" s="357"/>
      <c r="FT15" s="357"/>
      <c r="FU15" s="357"/>
      <c r="FV15" s="357"/>
      <c r="FW15" s="357"/>
      <c r="FX15" s="357"/>
      <c r="FY15" s="357"/>
      <c r="FZ15" s="357"/>
      <c r="GA15" s="357"/>
      <c r="GB15" s="357"/>
      <c r="GC15" s="357"/>
      <c r="GD15" s="357"/>
      <c r="GE15" s="357"/>
      <c r="GF15" s="357"/>
      <c r="GG15" s="357"/>
      <c r="GH15" s="357"/>
      <c r="GI15" s="357"/>
      <c r="GJ15" s="357"/>
      <c r="GK15" s="357"/>
      <c r="GL15" s="357"/>
      <c r="GM15" s="357"/>
      <c r="GN15" s="357"/>
      <c r="GO15" s="357"/>
      <c r="GP15" s="357"/>
      <c r="GQ15" s="357"/>
      <c r="GR15" s="357"/>
      <c r="GS15" s="357"/>
      <c r="GT15" s="357"/>
      <c r="GU15" s="357"/>
      <c r="GV15" s="357"/>
      <c r="GW15" s="357"/>
      <c r="GX15" s="357"/>
      <c r="GY15" s="357"/>
      <c r="GZ15" s="357"/>
      <c r="HA15" s="357"/>
      <c r="HB15" s="357"/>
      <c r="HC15" s="357"/>
      <c r="HD15" s="357"/>
      <c r="HE15" s="357"/>
      <c r="HF15" s="357"/>
      <c r="HG15" s="357"/>
      <c r="HH15" s="357"/>
      <c r="HI15" s="357"/>
      <c r="HJ15" s="357"/>
      <c r="HK15" s="357"/>
      <c r="HL15" s="357"/>
      <c r="HM15" s="357"/>
      <c r="HN15" s="357"/>
      <c r="HO15" s="357"/>
      <c r="HP15" s="357"/>
      <c r="HQ15" s="357"/>
      <c r="HR15" s="357"/>
      <c r="HS15" s="357"/>
      <c r="HT15" s="357"/>
      <c r="HU15" s="357"/>
    </row>
    <row r="16" s="359" customFormat="1" ht="36" customHeight="1" spans="1:229">
      <c r="A16" s="386"/>
      <c r="B16" s="405"/>
      <c r="C16" s="388"/>
      <c r="D16" s="407" t="s">
        <v>358</v>
      </c>
      <c r="E16" s="408">
        <f>AVERAGE(E13:E14)</f>
        <v>186.97</v>
      </c>
      <c r="F16" s="408"/>
      <c r="G16" s="409"/>
      <c r="H16" s="410"/>
      <c r="I16" s="409"/>
      <c r="J16" s="396" t="s">
        <v>303</v>
      </c>
      <c r="K16" s="398">
        <v>24</v>
      </c>
      <c r="L16" s="396" t="s">
        <v>294</v>
      </c>
      <c r="M16" s="409"/>
      <c r="N16" s="408">
        <f>AVERAGE(N13:N14)</f>
        <v>45.8</v>
      </c>
      <c r="O16" s="408">
        <f t="shared" ref="O16:AA16" si="0">AVERAGE(O13:O14)</f>
        <v>18.24</v>
      </c>
      <c r="P16" s="408">
        <f t="shared" si="0"/>
        <v>64.04</v>
      </c>
      <c r="Q16" s="408">
        <f t="shared" si="0"/>
        <v>97.83</v>
      </c>
      <c r="R16" s="408"/>
      <c r="S16" s="408">
        <f t="shared" si="0"/>
        <v>70.91</v>
      </c>
      <c r="T16" s="408">
        <f t="shared" si="0"/>
        <v>15.48</v>
      </c>
      <c r="U16" s="408">
        <f t="shared" si="0"/>
        <v>3.94</v>
      </c>
      <c r="V16" s="408">
        <f t="shared" si="0"/>
        <v>15.9</v>
      </c>
      <c r="W16" s="408">
        <f t="shared" si="0"/>
        <v>50.94</v>
      </c>
      <c r="X16" s="408">
        <f t="shared" si="0"/>
        <v>113.66</v>
      </c>
      <c r="Y16" s="408">
        <f t="shared" si="0"/>
        <v>2.195</v>
      </c>
      <c r="Z16" s="408">
        <f t="shared" si="0"/>
        <v>24.505</v>
      </c>
      <c r="AA16" s="408">
        <f t="shared" si="0"/>
        <v>21.7</v>
      </c>
      <c r="AB16" s="406" t="s">
        <v>315</v>
      </c>
      <c r="AC16" s="406" t="s">
        <v>182</v>
      </c>
      <c r="AD16" s="406" t="s">
        <v>183</v>
      </c>
      <c r="AE16" s="564" t="s">
        <v>186</v>
      </c>
      <c r="AF16" s="357" t="s">
        <v>193</v>
      </c>
      <c r="AG16" s="564" t="s">
        <v>285</v>
      </c>
      <c r="AH16" s="581" t="s">
        <v>286</v>
      </c>
      <c r="AI16" s="406" t="s">
        <v>287</v>
      </c>
      <c r="AJ16" s="406" t="s">
        <v>308</v>
      </c>
      <c r="AK16" s="406" t="s">
        <v>296</v>
      </c>
      <c r="AL16" s="406" t="s">
        <v>290</v>
      </c>
      <c r="AM16" s="406" t="s">
        <v>297</v>
      </c>
      <c r="AN16" s="406" t="s">
        <v>288</v>
      </c>
      <c r="AO16" s="406" t="s">
        <v>290</v>
      </c>
      <c r="AP16" s="593"/>
      <c r="AQ16" s="594"/>
      <c r="AR16" s="593"/>
      <c r="AS16" s="594"/>
      <c r="AT16" s="593"/>
      <c r="AU16" s="594"/>
      <c r="AV16" s="356"/>
      <c r="AW16" s="356"/>
      <c r="AX16" s="356"/>
      <c r="AY16" s="356"/>
      <c r="AZ16" s="356"/>
      <c r="BA16" s="356"/>
      <c r="BB16" s="356"/>
      <c r="BC16" s="356"/>
      <c r="BD16" s="356"/>
      <c r="BE16" s="356"/>
      <c r="BF16" s="356"/>
      <c r="BG16" s="356"/>
      <c r="BH16" s="356"/>
      <c r="BI16" s="356"/>
      <c r="BJ16" s="356"/>
      <c r="BK16" s="356"/>
      <c r="BL16" s="356"/>
      <c r="BM16" s="356"/>
      <c r="BN16" s="356"/>
      <c r="BO16" s="355"/>
      <c r="BP16" s="355"/>
      <c r="BQ16" s="355"/>
      <c r="BR16" s="355"/>
      <c r="BS16" s="355"/>
      <c r="BT16" s="355"/>
      <c r="BU16" s="355"/>
      <c r="BV16" s="355"/>
      <c r="BW16" s="355"/>
      <c r="BX16" s="355"/>
      <c r="BY16" s="355"/>
      <c r="BZ16" s="355"/>
      <c r="CA16" s="355"/>
      <c r="CB16" s="355"/>
      <c r="CC16" s="355"/>
      <c r="CD16" s="355"/>
      <c r="CE16" s="355"/>
      <c r="CF16" s="355"/>
      <c r="CG16" s="355"/>
      <c r="CH16" s="355"/>
      <c r="CI16" s="355"/>
      <c r="CJ16" s="355"/>
      <c r="CK16" s="355"/>
      <c r="CL16" s="355"/>
      <c r="CM16" s="355"/>
      <c r="CN16" s="355"/>
      <c r="CO16" s="355"/>
      <c r="CP16" s="355"/>
      <c r="CQ16" s="355"/>
      <c r="CR16" s="355"/>
      <c r="CS16" s="355"/>
      <c r="CT16" s="355"/>
      <c r="CU16" s="355"/>
      <c r="CV16" s="355"/>
      <c r="CW16" s="355"/>
      <c r="CX16" s="355"/>
      <c r="CY16" s="355"/>
      <c r="CZ16" s="355"/>
      <c r="DA16" s="355"/>
      <c r="DB16" s="355"/>
      <c r="DC16" s="355"/>
      <c r="DD16" s="355"/>
      <c r="DE16" s="355"/>
      <c r="DF16" s="355"/>
      <c r="DG16" s="355"/>
      <c r="DH16" s="355"/>
      <c r="DI16" s="355"/>
      <c r="DJ16" s="355"/>
      <c r="DK16" s="355"/>
      <c r="DL16" s="355"/>
      <c r="DM16" s="355"/>
      <c r="DN16" s="355"/>
      <c r="DO16" s="355"/>
      <c r="DP16" s="355"/>
      <c r="DQ16" s="355"/>
      <c r="DR16" s="355"/>
      <c r="DS16" s="355"/>
      <c r="DT16" s="355"/>
      <c r="DU16" s="355"/>
      <c r="DV16" s="355"/>
      <c r="DW16" s="355"/>
      <c r="DX16" s="355"/>
      <c r="DY16" s="355"/>
      <c r="DZ16" s="355"/>
      <c r="EA16" s="355"/>
      <c r="EB16" s="355"/>
      <c r="EC16" s="355"/>
      <c r="ED16" s="355"/>
      <c r="EE16" s="355"/>
      <c r="EF16" s="355"/>
      <c r="EG16" s="355"/>
      <c r="EH16" s="355"/>
      <c r="EI16" s="355"/>
      <c r="EJ16" s="355"/>
      <c r="EK16" s="355"/>
      <c r="EL16" s="355"/>
      <c r="EM16" s="355"/>
      <c r="EN16" s="355"/>
      <c r="EO16" s="355"/>
      <c r="EP16" s="355"/>
      <c r="EQ16" s="355"/>
      <c r="ER16" s="355"/>
      <c r="ES16" s="355"/>
      <c r="ET16" s="355"/>
      <c r="EU16" s="355"/>
      <c r="EV16" s="355"/>
      <c r="EW16" s="355"/>
      <c r="EX16" s="355"/>
      <c r="EY16" s="355"/>
      <c r="EZ16" s="355"/>
      <c r="FA16" s="355"/>
      <c r="FB16" s="355"/>
      <c r="FC16" s="355"/>
      <c r="FD16" s="355"/>
      <c r="FE16" s="355"/>
      <c r="FF16" s="355"/>
      <c r="FG16" s="355"/>
      <c r="FH16" s="355"/>
      <c r="FI16" s="355"/>
      <c r="FJ16" s="355"/>
      <c r="FK16" s="355"/>
      <c r="FL16" s="355"/>
      <c r="FM16" s="355"/>
      <c r="FN16" s="355"/>
      <c r="FO16" s="355"/>
      <c r="FP16" s="355"/>
      <c r="FQ16" s="355"/>
      <c r="FR16" s="355"/>
      <c r="FS16" s="355"/>
      <c r="FT16" s="355"/>
      <c r="FU16" s="355"/>
      <c r="FV16" s="355"/>
      <c r="FW16" s="355"/>
      <c r="FX16" s="355"/>
      <c r="FY16" s="355"/>
      <c r="FZ16" s="355"/>
      <c r="GA16" s="355"/>
      <c r="GB16" s="355"/>
      <c r="GC16" s="355"/>
      <c r="GD16" s="355"/>
      <c r="GE16" s="355"/>
      <c r="GF16" s="355"/>
      <c r="GG16" s="355"/>
      <c r="GH16" s="355"/>
      <c r="GI16" s="355"/>
      <c r="GJ16" s="355"/>
      <c r="GK16" s="355"/>
      <c r="GL16" s="355"/>
      <c r="GM16" s="355"/>
      <c r="GN16" s="355"/>
      <c r="GO16" s="355"/>
      <c r="GP16" s="355"/>
      <c r="GQ16" s="355"/>
      <c r="GR16" s="355"/>
      <c r="GS16" s="355"/>
      <c r="GT16" s="355"/>
      <c r="GU16" s="355"/>
      <c r="GV16" s="355"/>
      <c r="GW16" s="355"/>
      <c r="GX16" s="355"/>
      <c r="GY16" s="355"/>
      <c r="GZ16" s="355"/>
      <c r="HA16" s="355"/>
      <c r="HB16" s="355"/>
      <c r="HC16" s="355"/>
      <c r="HD16" s="355"/>
      <c r="HE16" s="355"/>
      <c r="HF16" s="355"/>
      <c r="HG16" s="355"/>
      <c r="HH16" s="355"/>
      <c r="HI16" s="355"/>
      <c r="HJ16" s="355"/>
      <c r="HK16" s="355"/>
      <c r="HL16" s="355"/>
      <c r="HM16" s="355"/>
      <c r="HN16" s="355"/>
      <c r="HO16" s="355"/>
      <c r="HP16" s="355"/>
      <c r="HQ16" s="355"/>
      <c r="HR16" s="355"/>
      <c r="HS16" s="355"/>
      <c r="HT16" s="355"/>
      <c r="HU16" s="355"/>
    </row>
    <row r="17" s="358" customFormat="1" ht="29" customHeight="1" spans="1:95">
      <c r="A17" s="400"/>
      <c r="B17" s="411"/>
      <c r="C17" s="402"/>
      <c r="D17" s="383" t="s">
        <v>230</v>
      </c>
      <c r="E17" s="403">
        <v>198.9</v>
      </c>
      <c r="F17" s="403">
        <v>0</v>
      </c>
      <c r="G17" s="383">
        <v>3</v>
      </c>
      <c r="H17" s="404"/>
      <c r="I17" s="499">
        <v>1</v>
      </c>
      <c r="J17" s="499"/>
      <c r="K17" s="499"/>
      <c r="L17" s="499"/>
      <c r="M17" s="500"/>
      <c r="N17" s="501"/>
      <c r="O17" s="502"/>
      <c r="P17" s="502"/>
      <c r="Q17" s="383"/>
      <c r="R17" s="501"/>
      <c r="S17" s="540"/>
      <c r="T17" s="540"/>
      <c r="U17" s="540"/>
      <c r="V17" s="540"/>
      <c r="W17" s="540"/>
      <c r="X17" s="540"/>
      <c r="Y17" s="540"/>
      <c r="Z17" s="540"/>
      <c r="AA17" s="540"/>
      <c r="AB17" s="380"/>
      <c r="AC17" s="380"/>
      <c r="AD17" s="380"/>
      <c r="AE17" s="502"/>
      <c r="AF17" s="499"/>
      <c r="AG17" s="502"/>
      <c r="AH17" s="582"/>
      <c r="AI17" s="380"/>
      <c r="AJ17" s="380"/>
      <c r="AK17" s="380"/>
      <c r="AL17" s="380"/>
      <c r="AM17" s="380"/>
      <c r="AN17" s="380"/>
      <c r="AO17" s="380"/>
      <c r="AP17" s="593"/>
      <c r="AQ17" s="594"/>
      <c r="AR17" s="593"/>
      <c r="AS17" s="594"/>
      <c r="AT17" s="593"/>
      <c r="AU17" s="594"/>
      <c r="AV17" s="596"/>
      <c r="AW17" s="596"/>
      <c r="AX17" s="596"/>
      <c r="AY17" s="596"/>
      <c r="AZ17" s="596"/>
      <c r="BA17" s="596"/>
      <c r="BB17" s="596"/>
      <c r="BC17" s="596"/>
      <c r="BD17" s="596"/>
      <c r="BE17" s="596"/>
      <c r="BF17" s="596"/>
      <c r="BG17" s="596"/>
      <c r="BH17" s="596"/>
      <c r="BI17" s="596"/>
      <c r="BJ17" s="596"/>
      <c r="BK17" s="596"/>
      <c r="BL17" s="596"/>
      <c r="BM17" s="596"/>
      <c r="BN17" s="596"/>
      <c r="BO17" s="594"/>
      <c r="BP17" s="594"/>
      <c r="BQ17" s="594"/>
      <c r="BR17" s="594"/>
      <c r="BS17" s="594"/>
      <c r="BT17" s="594"/>
      <c r="BU17" s="594"/>
      <c r="BV17" s="594"/>
      <c r="BW17" s="594"/>
      <c r="BX17" s="594"/>
      <c r="BY17" s="594"/>
      <c r="BZ17" s="594"/>
      <c r="CA17" s="594"/>
      <c r="CB17" s="594"/>
      <c r="CC17" s="594"/>
      <c r="CD17" s="594"/>
      <c r="CE17" s="594"/>
      <c r="CF17" s="594"/>
      <c r="CG17" s="594"/>
      <c r="CH17" s="594"/>
      <c r="CI17" s="594"/>
      <c r="CJ17" s="594"/>
      <c r="CK17" s="594"/>
      <c r="CL17" s="594"/>
      <c r="CM17" s="594"/>
      <c r="CN17" s="594"/>
      <c r="CO17" s="594"/>
      <c r="CP17" s="594"/>
      <c r="CQ17" s="594"/>
    </row>
    <row r="18" customHeight="1" spans="19:27">
      <c r="S18"/>
      <c r="T18"/>
      <c r="U18"/>
      <c r="V18"/>
      <c r="W18"/>
      <c r="X18"/>
      <c r="Y18"/>
      <c r="Z18"/>
      <c r="AA18"/>
    </row>
    <row r="19" s="191" customFormat="1" customHeight="1" spans="1:236">
      <c r="A19" s="373" t="s">
        <v>359</v>
      </c>
      <c r="B19" s="412"/>
      <c r="C19" s="373"/>
      <c r="D19" s="373"/>
      <c r="E19" s="413"/>
      <c r="F19" s="373"/>
      <c r="G19" s="373"/>
      <c r="H19" s="373"/>
      <c r="I19" s="373"/>
      <c r="J19" s="373"/>
      <c r="K19" s="373"/>
      <c r="L19" s="373"/>
      <c r="M19" s="373"/>
      <c r="N19" s="373"/>
      <c r="O19" s="373"/>
      <c r="P19" s="373"/>
      <c r="Q19" s="373"/>
      <c r="R19" s="373"/>
      <c r="S19" s="373"/>
      <c r="T19" s="373"/>
      <c r="U19" s="373"/>
      <c r="V19" s="373"/>
      <c r="W19" s="373"/>
      <c r="X19" s="373"/>
      <c r="Y19" s="373"/>
      <c r="Z19" s="373"/>
      <c r="AA19" s="373"/>
      <c r="AB19" s="373"/>
      <c r="AC19" s="373"/>
      <c r="AD19" s="373"/>
      <c r="AE19" s="373"/>
      <c r="AF19" s="373"/>
      <c r="AG19" s="373"/>
      <c r="AH19" s="373"/>
      <c r="AI19" s="373"/>
      <c r="AJ19" s="373"/>
      <c r="AK19" s="373"/>
      <c r="AL19" s="373"/>
      <c r="AM19" s="373"/>
      <c r="AN19" s="373"/>
      <c r="AO19" s="373"/>
      <c r="AP19" s="372"/>
      <c r="AQ19" s="372"/>
      <c r="AR19" s="372"/>
      <c r="AS19" s="372"/>
      <c r="AT19" s="372"/>
      <c r="AU19" s="372"/>
      <c r="AV19" s="372"/>
      <c r="AW19" s="372"/>
      <c r="AX19" s="372"/>
      <c r="AY19" s="372"/>
      <c r="AZ19" s="372"/>
      <c r="BA19" s="372"/>
      <c r="BB19" s="372"/>
      <c r="BC19" s="372"/>
      <c r="BD19" s="372"/>
      <c r="BE19" s="372"/>
      <c r="BF19" s="372"/>
      <c r="BG19" s="372"/>
      <c r="BH19" s="372"/>
      <c r="BI19" s="372"/>
      <c r="BJ19" s="372"/>
      <c r="BK19" s="372"/>
      <c r="BL19" s="372"/>
      <c r="BM19" s="372"/>
      <c r="BN19" s="372"/>
      <c r="BO19" s="372"/>
      <c r="BP19" s="372"/>
      <c r="BQ19" s="372"/>
      <c r="BR19" s="372"/>
      <c r="BS19" s="372"/>
      <c r="BT19" s="372"/>
      <c r="BU19" s="372"/>
      <c r="BV19" s="372"/>
      <c r="BW19" s="372"/>
      <c r="BX19" s="372"/>
      <c r="BY19" s="372"/>
      <c r="BZ19" s="372"/>
      <c r="CA19" s="372"/>
      <c r="CB19" s="372"/>
      <c r="CC19" s="372"/>
      <c r="CD19" s="372"/>
      <c r="CE19" s="372"/>
      <c r="CF19" s="372"/>
      <c r="CG19" s="372"/>
      <c r="CH19" s="372"/>
      <c r="CI19" s="372"/>
      <c r="CJ19" s="372"/>
      <c r="CK19" s="372"/>
      <c r="CL19" s="372"/>
      <c r="CM19" s="372"/>
      <c r="CN19" s="372"/>
      <c r="CO19" s="372"/>
      <c r="CP19" s="372"/>
      <c r="CQ19" s="372"/>
      <c r="CR19" s="372"/>
      <c r="CS19" s="372"/>
      <c r="CT19" s="372"/>
      <c r="CU19" s="372"/>
      <c r="CV19" s="372"/>
      <c r="CW19" s="372"/>
      <c r="CX19" s="372"/>
      <c r="CY19" s="372"/>
      <c r="CZ19" s="372"/>
      <c r="DA19" s="372"/>
      <c r="DB19" s="372"/>
      <c r="DC19" s="372"/>
      <c r="DD19" s="372"/>
      <c r="DE19" s="372"/>
      <c r="DF19" s="372"/>
      <c r="DG19" s="372"/>
      <c r="DH19" s="372"/>
      <c r="DI19" s="372"/>
      <c r="DJ19" s="372"/>
      <c r="DK19" s="372"/>
      <c r="DL19" s="372"/>
      <c r="DM19" s="372"/>
      <c r="DN19" s="372"/>
      <c r="DO19" s="372"/>
      <c r="DP19" s="372"/>
      <c r="DQ19" s="372"/>
      <c r="DR19" s="372"/>
      <c r="DS19" s="372"/>
      <c r="DT19" s="372"/>
      <c r="DU19" s="372"/>
      <c r="DV19" s="372"/>
      <c r="DW19" s="372"/>
      <c r="DX19" s="372"/>
      <c r="DY19" s="372"/>
      <c r="DZ19" s="372"/>
      <c r="EA19" s="372"/>
      <c r="EB19" s="372"/>
      <c r="EC19" s="372"/>
      <c r="ED19" s="372"/>
      <c r="EE19" s="372"/>
      <c r="EF19" s="372"/>
      <c r="EG19" s="372"/>
      <c r="EH19" s="372"/>
      <c r="EI19" s="372"/>
      <c r="EJ19" s="372"/>
      <c r="EK19" s="372"/>
      <c r="EL19" s="372"/>
      <c r="EM19" s="372"/>
      <c r="EN19" s="372"/>
      <c r="EO19" s="372"/>
      <c r="EP19" s="372"/>
      <c r="EQ19" s="372"/>
      <c r="ER19" s="372"/>
      <c r="ES19" s="372"/>
      <c r="ET19" s="372"/>
      <c r="EU19" s="372"/>
      <c r="EV19" s="372"/>
      <c r="EW19" s="372"/>
      <c r="EX19" s="372"/>
      <c r="EY19" s="372"/>
      <c r="EZ19" s="372"/>
      <c r="FA19" s="372"/>
      <c r="FB19" s="372"/>
      <c r="FC19" s="372"/>
      <c r="FD19" s="372"/>
      <c r="FE19" s="372"/>
      <c r="FF19" s="372"/>
      <c r="FG19" s="372"/>
      <c r="FH19" s="372"/>
      <c r="FI19" s="372"/>
      <c r="FJ19" s="372"/>
      <c r="FK19" s="372"/>
      <c r="FL19" s="372"/>
      <c r="FM19" s="372"/>
      <c r="FN19" s="372"/>
      <c r="FO19" s="372"/>
      <c r="FP19" s="372"/>
      <c r="FQ19" s="372"/>
      <c r="FR19" s="372"/>
      <c r="FS19" s="372"/>
      <c r="FT19" s="372"/>
      <c r="FU19" s="372"/>
      <c r="FV19" s="372"/>
      <c r="FW19" s="372"/>
      <c r="FX19" s="372"/>
      <c r="FY19" s="372"/>
      <c r="FZ19" s="372"/>
      <c r="GA19" s="372"/>
      <c r="GB19" s="372"/>
      <c r="GC19" s="372"/>
      <c r="GD19" s="372"/>
      <c r="GE19" s="372"/>
      <c r="GF19" s="372"/>
      <c r="GG19" s="372"/>
      <c r="GH19" s="372"/>
      <c r="GI19" s="372"/>
      <c r="GJ19" s="372"/>
      <c r="GK19" s="372"/>
      <c r="GL19" s="372"/>
      <c r="GM19" s="372"/>
      <c r="GN19" s="372"/>
      <c r="GO19" s="372"/>
      <c r="GP19" s="372"/>
      <c r="GQ19" s="372"/>
      <c r="GR19" s="372"/>
      <c r="GS19" s="372"/>
      <c r="GT19" s="372"/>
      <c r="GU19" s="372"/>
      <c r="GV19" s="372"/>
      <c r="GW19" s="372"/>
      <c r="GX19" s="372"/>
      <c r="GY19" s="372"/>
      <c r="GZ19" s="372"/>
      <c r="HA19" s="372"/>
      <c r="HB19" s="372"/>
      <c r="HC19" s="372"/>
      <c r="HD19" s="372"/>
      <c r="HE19" s="372"/>
      <c r="HF19" s="372"/>
      <c r="HG19" s="372"/>
      <c r="HH19" s="372"/>
      <c r="HI19" s="372"/>
      <c r="HJ19" s="372"/>
      <c r="HK19" s="372"/>
      <c r="HL19" s="372"/>
      <c r="HM19" s="372"/>
      <c r="HN19" s="372"/>
      <c r="HO19" s="372"/>
      <c r="HP19" s="372"/>
      <c r="HQ19" s="372"/>
      <c r="HR19" s="372"/>
      <c r="HS19" s="372"/>
      <c r="HT19" s="372"/>
      <c r="HU19" s="372"/>
      <c r="HV19" s="372"/>
      <c r="HW19" s="372"/>
      <c r="HX19" s="372"/>
      <c r="HY19" s="372"/>
      <c r="HZ19" s="372"/>
      <c r="IA19" s="372"/>
      <c r="IB19" s="372"/>
    </row>
    <row r="20" s="191" customFormat="1" customHeight="1" spans="1:236">
      <c r="A20" s="414" t="s">
        <v>1</v>
      </c>
      <c r="B20" s="415" t="s">
        <v>249</v>
      </c>
      <c r="C20" s="376" t="s">
        <v>5</v>
      </c>
      <c r="D20" s="376" t="s">
        <v>116</v>
      </c>
      <c r="E20" s="416" t="s">
        <v>250</v>
      </c>
      <c r="F20" s="417"/>
      <c r="G20" s="417"/>
      <c r="H20" s="418"/>
      <c r="I20" s="503" t="s">
        <v>251</v>
      </c>
      <c r="J20" s="503"/>
      <c r="K20" s="503" t="s">
        <v>252</v>
      </c>
      <c r="L20" s="503"/>
      <c r="M20" s="376" t="s">
        <v>253</v>
      </c>
      <c r="N20" s="377" t="s">
        <v>254</v>
      </c>
      <c r="O20" s="390"/>
      <c r="P20" s="390"/>
      <c r="Q20" s="416" t="s">
        <v>317</v>
      </c>
      <c r="R20" s="541"/>
      <c r="S20" s="532" t="s">
        <v>256</v>
      </c>
      <c r="T20" s="532" t="s">
        <v>257</v>
      </c>
      <c r="U20" s="376" t="s">
        <v>258</v>
      </c>
      <c r="V20" s="376" t="s">
        <v>259</v>
      </c>
      <c r="W20" s="376" t="s">
        <v>260</v>
      </c>
      <c r="X20" s="376" t="s">
        <v>261</v>
      </c>
      <c r="Y20" s="558" t="s">
        <v>262</v>
      </c>
      <c r="Z20" s="559" t="s">
        <v>263</v>
      </c>
      <c r="AA20" s="559" t="s">
        <v>264</v>
      </c>
      <c r="AB20" s="376" t="s">
        <v>137</v>
      </c>
      <c r="AC20" s="374" t="s">
        <v>138</v>
      </c>
      <c r="AD20" s="374" t="s">
        <v>139</v>
      </c>
      <c r="AE20" s="376" t="s">
        <v>142</v>
      </c>
      <c r="AF20" s="376" t="s">
        <v>141</v>
      </c>
      <c r="AG20" s="376" t="s">
        <v>265</v>
      </c>
      <c r="AH20" s="376" t="s">
        <v>266</v>
      </c>
      <c r="AI20" s="376" t="s">
        <v>267</v>
      </c>
      <c r="AJ20" s="376" t="s">
        <v>268</v>
      </c>
      <c r="AK20" s="376" t="s">
        <v>269</v>
      </c>
      <c r="AL20" s="376" t="s">
        <v>270</v>
      </c>
      <c r="AM20" s="376" t="s">
        <v>271</v>
      </c>
      <c r="AN20" s="376" t="s">
        <v>272</v>
      </c>
      <c r="AO20" s="376" t="s">
        <v>273</v>
      </c>
      <c r="AP20" s="372"/>
      <c r="AQ20" s="372"/>
      <c r="AR20" s="372"/>
      <c r="AS20" s="372"/>
      <c r="AT20" s="372"/>
      <c r="AU20" s="372"/>
      <c r="AV20" s="372"/>
      <c r="AW20" s="372"/>
      <c r="AX20" s="372"/>
      <c r="AY20" s="372"/>
      <c r="AZ20" s="372"/>
      <c r="BA20" s="372"/>
      <c r="BB20" s="372"/>
      <c r="BC20" s="372"/>
      <c r="BD20" s="372"/>
      <c r="BE20" s="372"/>
      <c r="BF20" s="372"/>
      <c r="BG20" s="372"/>
      <c r="BH20" s="372"/>
      <c r="BI20" s="372"/>
      <c r="BJ20" s="372"/>
      <c r="BK20" s="372"/>
      <c r="BL20" s="372"/>
      <c r="BM20" s="372"/>
      <c r="BN20" s="372"/>
      <c r="BO20" s="372"/>
      <c r="BP20" s="372"/>
      <c r="BQ20" s="372"/>
      <c r="BR20" s="372"/>
      <c r="BS20" s="372"/>
      <c r="BT20" s="372"/>
      <c r="BU20" s="372"/>
      <c r="BV20" s="372"/>
      <c r="BW20" s="372"/>
      <c r="BX20" s="372"/>
      <c r="BY20" s="372"/>
      <c r="BZ20" s="372"/>
      <c r="CA20" s="372"/>
      <c r="CB20" s="372"/>
      <c r="CC20" s="372"/>
      <c r="CD20" s="372"/>
      <c r="CE20" s="372"/>
      <c r="CF20" s="372"/>
      <c r="CG20" s="372"/>
      <c r="CH20" s="372"/>
      <c r="CI20" s="372"/>
      <c r="CJ20" s="372"/>
      <c r="CK20" s="372"/>
      <c r="CL20" s="372"/>
      <c r="CM20" s="372"/>
      <c r="CN20" s="372"/>
      <c r="CO20" s="372"/>
      <c r="CP20" s="372"/>
      <c r="CQ20" s="372"/>
      <c r="CR20" s="372"/>
      <c r="CS20" s="372"/>
      <c r="CT20" s="372"/>
      <c r="CU20" s="372"/>
      <c r="CV20" s="372"/>
      <c r="CW20" s="372"/>
      <c r="CX20" s="372"/>
      <c r="CY20" s="372"/>
      <c r="CZ20" s="372"/>
      <c r="DA20" s="372"/>
      <c r="DB20" s="372"/>
      <c r="DC20" s="372"/>
      <c r="DD20" s="372"/>
      <c r="DE20" s="372"/>
      <c r="DF20" s="372"/>
      <c r="DG20" s="372"/>
      <c r="DH20" s="372"/>
      <c r="DI20" s="372"/>
      <c r="DJ20" s="372"/>
      <c r="DK20" s="372"/>
      <c r="DL20" s="372"/>
      <c r="DM20" s="372"/>
      <c r="DN20" s="372"/>
      <c r="DO20" s="372"/>
      <c r="DP20" s="372"/>
      <c r="DQ20" s="372"/>
      <c r="DR20" s="372"/>
      <c r="DS20" s="372"/>
      <c r="DT20" s="372"/>
      <c r="DU20" s="372"/>
      <c r="DV20" s="372"/>
      <c r="DW20" s="372"/>
      <c r="DX20" s="372"/>
      <c r="DY20" s="372"/>
      <c r="DZ20" s="372"/>
      <c r="EA20" s="372"/>
      <c r="EB20" s="372"/>
      <c r="EC20" s="372"/>
      <c r="ED20" s="372"/>
      <c r="EE20" s="372"/>
      <c r="EF20" s="372"/>
      <c r="EG20" s="372"/>
      <c r="EH20" s="372"/>
      <c r="EI20" s="372"/>
      <c r="EJ20" s="372"/>
      <c r="EK20" s="372"/>
      <c r="EL20" s="372"/>
      <c r="EM20" s="372"/>
      <c r="EN20" s="372"/>
      <c r="EO20" s="372"/>
      <c r="EP20" s="372"/>
      <c r="EQ20" s="372"/>
      <c r="ER20" s="372"/>
      <c r="ES20" s="372"/>
      <c r="ET20" s="372"/>
      <c r="EU20" s="372"/>
      <c r="EV20" s="372"/>
      <c r="EW20" s="372"/>
      <c r="EX20" s="372"/>
      <c r="EY20" s="372"/>
      <c r="EZ20" s="372"/>
      <c r="FA20" s="372"/>
      <c r="FB20" s="372"/>
      <c r="FC20" s="372"/>
      <c r="FD20" s="372"/>
      <c r="FE20" s="372"/>
      <c r="FF20" s="372"/>
      <c r="FG20" s="372"/>
      <c r="FH20" s="372"/>
      <c r="FI20" s="372"/>
      <c r="FJ20" s="372"/>
      <c r="FK20" s="372"/>
      <c r="FL20" s="372"/>
      <c r="FM20" s="372"/>
      <c r="FN20" s="372"/>
      <c r="FO20" s="372"/>
      <c r="FP20" s="372"/>
      <c r="FQ20" s="372"/>
      <c r="FR20" s="372"/>
      <c r="FS20" s="372"/>
      <c r="FT20" s="372"/>
      <c r="FU20" s="372"/>
      <c r="FV20" s="372"/>
      <c r="FW20" s="372"/>
      <c r="FX20" s="372"/>
      <c r="FY20" s="372"/>
      <c r="FZ20" s="372"/>
      <c r="GA20" s="372"/>
      <c r="GB20" s="372"/>
      <c r="GC20" s="372"/>
      <c r="GD20" s="372"/>
      <c r="GE20" s="372"/>
      <c r="GF20" s="372"/>
      <c r="GG20" s="372"/>
      <c r="GH20" s="372"/>
      <c r="GI20" s="372"/>
      <c r="GJ20" s="372"/>
      <c r="GK20" s="372"/>
      <c r="GL20" s="372"/>
      <c r="GM20" s="372"/>
      <c r="GN20" s="372"/>
      <c r="GO20" s="372"/>
      <c r="GP20" s="372"/>
      <c r="GQ20" s="372"/>
      <c r="GR20" s="372"/>
      <c r="GS20" s="372"/>
      <c r="GT20" s="372"/>
      <c r="GU20" s="372"/>
      <c r="GV20" s="372"/>
      <c r="GW20" s="372"/>
      <c r="GX20" s="372"/>
      <c r="GY20" s="372"/>
      <c r="GZ20" s="372"/>
      <c r="HA20" s="372"/>
      <c r="HB20" s="372"/>
      <c r="HC20" s="372"/>
      <c r="HD20" s="372"/>
      <c r="HE20" s="372"/>
      <c r="HF20" s="372"/>
      <c r="HG20" s="372"/>
      <c r="HH20" s="372"/>
      <c r="HI20" s="372"/>
      <c r="HJ20" s="372"/>
      <c r="HK20" s="372"/>
      <c r="HL20" s="372"/>
      <c r="HM20" s="372"/>
      <c r="HN20" s="372"/>
      <c r="HO20" s="372"/>
      <c r="HP20" s="372"/>
      <c r="HQ20" s="372"/>
      <c r="HR20" s="372"/>
      <c r="HS20" s="372"/>
      <c r="HT20" s="372"/>
      <c r="HU20" s="372"/>
      <c r="HV20" s="372"/>
      <c r="HW20" s="372"/>
      <c r="HX20" s="372"/>
      <c r="HY20" s="372"/>
      <c r="HZ20" s="372"/>
      <c r="IA20" s="372"/>
      <c r="IB20" s="372"/>
    </row>
    <row r="21" s="191" customFormat="1" ht="41" customHeight="1" spans="1:236">
      <c r="A21" s="419"/>
      <c r="B21" s="420"/>
      <c r="C21" s="382"/>
      <c r="D21" s="421"/>
      <c r="E21" s="422" t="s">
        <v>148</v>
      </c>
      <c r="F21" s="422" t="s">
        <v>319</v>
      </c>
      <c r="G21" s="382" t="s">
        <v>152</v>
      </c>
      <c r="H21" s="423" t="s">
        <v>360</v>
      </c>
      <c r="I21" s="382" t="s">
        <v>157</v>
      </c>
      <c r="J21" s="382" t="s">
        <v>158</v>
      </c>
      <c r="K21" s="382" t="s">
        <v>157</v>
      </c>
      <c r="L21" s="382" t="s">
        <v>158</v>
      </c>
      <c r="M21" s="421"/>
      <c r="N21" s="384" t="s">
        <v>277</v>
      </c>
      <c r="O21" s="384" t="s">
        <v>278</v>
      </c>
      <c r="P21" s="384" t="s">
        <v>279</v>
      </c>
      <c r="Q21" s="422" t="s">
        <v>159</v>
      </c>
      <c r="R21" s="380" t="s">
        <v>160</v>
      </c>
      <c r="S21" s="534"/>
      <c r="T21" s="534"/>
      <c r="U21" s="535"/>
      <c r="V21" s="535"/>
      <c r="W21" s="535"/>
      <c r="X21" s="535"/>
      <c r="Y21" s="560"/>
      <c r="Z21" s="561"/>
      <c r="AA21" s="561"/>
      <c r="AB21" s="421"/>
      <c r="AC21" s="383"/>
      <c r="AD21" s="383"/>
      <c r="AE21" s="421"/>
      <c r="AF21" s="421"/>
      <c r="AG21" s="421"/>
      <c r="AH21" s="421"/>
      <c r="AI21" s="382"/>
      <c r="AJ21" s="382"/>
      <c r="AK21" s="382"/>
      <c r="AL21" s="382"/>
      <c r="AM21" s="382"/>
      <c r="AN21" s="382"/>
      <c r="AO21" s="382"/>
      <c r="AP21" s="597"/>
      <c r="AQ21" s="372"/>
      <c r="AR21" s="372"/>
      <c r="AS21" s="372"/>
      <c r="AT21" s="372"/>
      <c r="AU21" s="372"/>
      <c r="AV21" s="372"/>
      <c r="AW21" s="372"/>
      <c r="AX21" s="372"/>
      <c r="AY21" s="372"/>
      <c r="AZ21" s="372"/>
      <c r="BA21" s="372"/>
      <c r="BB21" s="372"/>
      <c r="BC21" s="372"/>
      <c r="BD21" s="372"/>
      <c r="BE21" s="372"/>
      <c r="BF21" s="372"/>
      <c r="BG21" s="372"/>
      <c r="BH21" s="372"/>
      <c r="BI21" s="372"/>
      <c r="BJ21" s="372"/>
      <c r="BK21" s="372"/>
      <c r="BL21" s="372"/>
      <c r="BM21" s="372"/>
      <c r="BN21" s="372"/>
      <c r="BO21" s="372"/>
      <c r="BP21" s="372"/>
      <c r="BQ21" s="372"/>
      <c r="BR21" s="372"/>
      <c r="BS21" s="372"/>
      <c r="BT21" s="372"/>
      <c r="BU21" s="372"/>
      <c r="BV21" s="372"/>
      <c r="BW21" s="372"/>
      <c r="BX21" s="372"/>
      <c r="BY21" s="372"/>
      <c r="BZ21" s="372"/>
      <c r="CA21" s="372"/>
      <c r="CB21" s="372"/>
      <c r="CC21" s="372"/>
      <c r="CD21" s="372"/>
      <c r="CE21" s="372"/>
      <c r="CF21" s="372"/>
      <c r="CG21" s="372"/>
      <c r="CH21" s="372"/>
      <c r="CI21" s="372"/>
      <c r="CJ21" s="372"/>
      <c r="CK21" s="372"/>
      <c r="CL21" s="372"/>
      <c r="CM21" s="372"/>
      <c r="CN21" s="372"/>
      <c r="CO21" s="372"/>
      <c r="CP21" s="372"/>
      <c r="CQ21" s="372"/>
      <c r="CR21" s="372"/>
      <c r="CS21" s="372"/>
      <c r="CT21" s="372"/>
      <c r="CU21" s="372"/>
      <c r="CV21" s="372"/>
      <c r="CW21" s="372"/>
      <c r="CX21" s="372"/>
      <c r="CY21" s="372"/>
      <c r="CZ21" s="372"/>
      <c r="DA21" s="372"/>
      <c r="DB21" s="372"/>
      <c r="DC21" s="372"/>
      <c r="DD21" s="372"/>
      <c r="DE21" s="372"/>
      <c r="DF21" s="372"/>
      <c r="DG21" s="372"/>
      <c r="DH21" s="372"/>
      <c r="DI21" s="372"/>
      <c r="DJ21" s="372"/>
      <c r="DK21" s="372"/>
      <c r="DL21" s="372"/>
      <c r="DM21" s="372"/>
      <c r="DN21" s="372"/>
      <c r="DO21" s="372"/>
      <c r="DP21" s="372"/>
      <c r="DQ21" s="372"/>
      <c r="DR21" s="372"/>
      <c r="DS21" s="372"/>
      <c r="DT21" s="372"/>
      <c r="DU21" s="372"/>
      <c r="DV21" s="372"/>
      <c r="DW21" s="372"/>
      <c r="DX21" s="372"/>
      <c r="DY21" s="372"/>
      <c r="DZ21" s="372"/>
      <c r="EA21" s="372"/>
      <c r="EB21" s="372"/>
      <c r="EC21" s="372"/>
      <c r="ED21" s="372"/>
      <c r="EE21" s="372"/>
      <c r="EF21" s="372"/>
      <c r="EG21" s="372"/>
      <c r="EH21" s="372"/>
      <c r="EI21" s="372"/>
      <c r="EJ21" s="372"/>
      <c r="EK21" s="372"/>
      <c r="EL21" s="372"/>
      <c r="EM21" s="372"/>
      <c r="EN21" s="372"/>
      <c r="EO21" s="372"/>
      <c r="EP21" s="372"/>
      <c r="EQ21" s="372"/>
      <c r="ER21" s="372"/>
      <c r="ES21" s="372"/>
      <c r="ET21" s="372"/>
      <c r="EU21" s="372"/>
      <c r="EV21" s="372"/>
      <c r="EW21" s="372"/>
      <c r="EX21" s="372"/>
      <c r="EY21" s="372"/>
      <c r="EZ21" s="372"/>
      <c r="FA21" s="372"/>
      <c r="FB21" s="372"/>
      <c r="FC21" s="372"/>
      <c r="FD21" s="372"/>
      <c r="FE21" s="372"/>
      <c r="FF21" s="372"/>
      <c r="FG21" s="372"/>
      <c r="FH21" s="372"/>
      <c r="FI21" s="372"/>
      <c r="FJ21" s="372"/>
      <c r="FK21" s="372"/>
      <c r="FL21" s="372"/>
      <c r="FM21" s="372"/>
      <c r="FN21" s="372"/>
      <c r="FO21" s="372"/>
      <c r="FP21" s="372"/>
      <c r="FQ21" s="372"/>
      <c r="FR21" s="372"/>
      <c r="FS21" s="372"/>
      <c r="FT21" s="372"/>
      <c r="FU21" s="372"/>
      <c r="FV21" s="372"/>
      <c r="FW21" s="372"/>
      <c r="FX21" s="372"/>
      <c r="FY21" s="372"/>
      <c r="FZ21" s="372"/>
      <c r="GA21" s="372"/>
      <c r="GB21" s="372"/>
      <c r="GC21" s="372"/>
      <c r="GD21" s="372"/>
      <c r="GE21" s="372"/>
      <c r="GF21" s="372"/>
      <c r="GG21" s="372"/>
      <c r="GH21" s="372"/>
      <c r="GI21" s="372"/>
      <c r="GJ21" s="372"/>
      <c r="GK21" s="372"/>
      <c r="GL21" s="372"/>
      <c r="GM21" s="372"/>
      <c r="GN21" s="372"/>
      <c r="GO21" s="372"/>
      <c r="GP21" s="372"/>
      <c r="GQ21" s="372"/>
      <c r="GR21" s="372"/>
      <c r="GS21" s="372"/>
      <c r="GT21" s="372"/>
      <c r="GU21" s="372"/>
      <c r="GV21" s="372"/>
      <c r="GW21" s="372"/>
      <c r="GX21" s="372"/>
      <c r="GY21" s="372"/>
      <c r="GZ21" s="372"/>
      <c r="HA21" s="372"/>
      <c r="HB21" s="372"/>
      <c r="HC21" s="372"/>
      <c r="HD21" s="372"/>
      <c r="HE21" s="372"/>
      <c r="HF21" s="372"/>
      <c r="HG21" s="372"/>
      <c r="HH21" s="372"/>
      <c r="HI21" s="372"/>
      <c r="HJ21" s="372"/>
      <c r="HK21" s="372"/>
      <c r="HL21" s="372"/>
      <c r="HM21" s="372"/>
      <c r="HN21" s="372"/>
      <c r="HO21" s="372"/>
      <c r="HP21" s="372"/>
      <c r="HQ21" s="372"/>
      <c r="HR21" s="372"/>
      <c r="HS21" s="372"/>
      <c r="HT21" s="372"/>
      <c r="HU21" s="372"/>
      <c r="HV21" s="372"/>
      <c r="HW21" s="372"/>
      <c r="HX21" s="372"/>
      <c r="HY21" s="372"/>
      <c r="HZ21" s="372"/>
      <c r="IA21" s="372"/>
      <c r="IB21" s="372"/>
    </row>
    <row r="22" s="191" customFormat="1" ht="21" customHeight="1" spans="1:236">
      <c r="A22" s="415">
        <v>17</v>
      </c>
      <c r="B22" s="424" t="s">
        <v>361</v>
      </c>
      <c r="C22" s="425" t="s">
        <v>362</v>
      </c>
      <c r="D22" s="426" t="s">
        <v>363</v>
      </c>
      <c r="E22" s="427">
        <v>225.6</v>
      </c>
      <c r="F22" s="427">
        <v>4.53</v>
      </c>
      <c r="G22" s="428">
        <v>7</v>
      </c>
      <c r="H22" s="429" t="s">
        <v>225</v>
      </c>
      <c r="I22" s="428">
        <v>25</v>
      </c>
      <c r="J22" s="376" t="s">
        <v>294</v>
      </c>
      <c r="K22" s="428">
        <v>25</v>
      </c>
      <c r="L22" s="376" t="s">
        <v>294</v>
      </c>
      <c r="M22" s="428">
        <v>1</v>
      </c>
      <c r="N22" s="427">
        <v>40.12</v>
      </c>
      <c r="O22" s="427">
        <v>22.26</v>
      </c>
      <c r="P22" s="427">
        <v>62.38</v>
      </c>
      <c r="Q22" s="427">
        <v>98.8</v>
      </c>
      <c r="R22" s="427"/>
      <c r="S22" s="427">
        <v>70.22</v>
      </c>
      <c r="T22" s="427">
        <v>20.04</v>
      </c>
      <c r="U22" s="542">
        <v>2.14</v>
      </c>
      <c r="V22" s="428">
        <v>14.85</v>
      </c>
      <c r="W22" s="428">
        <v>37.87</v>
      </c>
      <c r="X22" s="428">
        <v>94.39</v>
      </c>
      <c r="Y22" s="427">
        <v>2.49</v>
      </c>
      <c r="Z22" s="427">
        <v>21.83</v>
      </c>
      <c r="AA22" s="427">
        <v>23.11</v>
      </c>
      <c r="AB22" s="376" t="s">
        <v>181</v>
      </c>
      <c r="AC22" s="374" t="s">
        <v>182</v>
      </c>
      <c r="AD22" s="374" t="s">
        <v>283</v>
      </c>
      <c r="AE22" s="376" t="s">
        <v>186</v>
      </c>
      <c r="AF22" s="376" t="s">
        <v>193</v>
      </c>
      <c r="AG22" s="376" t="s">
        <v>285</v>
      </c>
      <c r="AH22" s="579" t="s">
        <v>286</v>
      </c>
      <c r="AI22" s="376" t="s">
        <v>287</v>
      </c>
      <c r="AJ22" s="376" t="s">
        <v>306</v>
      </c>
      <c r="AK22" s="376" t="s">
        <v>289</v>
      </c>
      <c r="AL22" s="376" t="s">
        <v>290</v>
      </c>
      <c r="AM22" s="376" t="s">
        <v>305</v>
      </c>
      <c r="AN22" s="376" t="s">
        <v>306</v>
      </c>
      <c r="AO22" s="376" t="s">
        <v>290</v>
      </c>
      <c r="AP22" s="597"/>
      <c r="AQ22" s="372"/>
      <c r="AR22" s="372"/>
      <c r="AS22" s="372"/>
      <c r="AT22" s="372"/>
      <c r="AU22" s="372"/>
      <c r="AV22" s="372"/>
      <c r="AW22" s="372"/>
      <c r="AX22" s="372"/>
      <c r="AY22" s="372"/>
      <c r="AZ22" s="372"/>
      <c r="BA22" s="372"/>
      <c r="BB22" s="372"/>
      <c r="BC22" s="372"/>
      <c r="BD22" s="372"/>
      <c r="BE22" s="372"/>
      <c r="BF22" s="372"/>
      <c r="BG22" s="372"/>
      <c r="BH22" s="372"/>
      <c r="BI22" s="372"/>
      <c r="BJ22" s="372"/>
      <c r="BK22" s="372"/>
      <c r="BL22" s="372"/>
      <c r="BM22" s="372"/>
      <c r="BN22" s="372"/>
      <c r="BO22" s="372"/>
      <c r="BP22" s="372"/>
      <c r="BQ22" s="372"/>
      <c r="BR22" s="372"/>
      <c r="BS22" s="372"/>
      <c r="BT22" s="372"/>
      <c r="BU22" s="372"/>
      <c r="BV22" s="372"/>
      <c r="BW22" s="372"/>
      <c r="BX22" s="372"/>
      <c r="BY22" s="372"/>
      <c r="BZ22" s="372"/>
      <c r="CA22" s="372"/>
      <c r="CB22" s="372"/>
      <c r="CC22" s="372"/>
      <c r="CD22" s="372"/>
      <c r="CE22" s="372"/>
      <c r="CF22" s="372"/>
      <c r="CG22" s="372"/>
      <c r="CH22" s="372"/>
      <c r="CI22" s="372"/>
      <c r="CJ22" s="372"/>
      <c r="CK22" s="372"/>
      <c r="CL22" s="372"/>
      <c r="CM22" s="372"/>
      <c r="CN22" s="372"/>
      <c r="CO22" s="372"/>
      <c r="CP22" s="372"/>
      <c r="CQ22" s="372"/>
      <c r="CR22" s="372"/>
      <c r="CS22" s="372"/>
      <c r="CT22" s="372"/>
      <c r="CU22" s="372"/>
      <c r="CV22" s="372"/>
      <c r="CW22" s="372"/>
      <c r="CX22" s="372"/>
      <c r="CY22" s="372"/>
      <c r="CZ22" s="372"/>
      <c r="DA22" s="372"/>
      <c r="DB22" s="372"/>
      <c r="DC22" s="372"/>
      <c r="DD22" s="372"/>
      <c r="DE22" s="372"/>
      <c r="DF22" s="372"/>
      <c r="DG22" s="372"/>
      <c r="DH22" s="372"/>
      <c r="DI22" s="372"/>
      <c r="DJ22" s="372"/>
      <c r="DK22" s="372"/>
      <c r="DL22" s="372"/>
      <c r="DM22" s="372"/>
      <c r="DN22" s="372"/>
      <c r="DO22" s="372"/>
      <c r="DP22" s="372"/>
      <c r="DQ22" s="372"/>
      <c r="DR22" s="372"/>
      <c r="DS22" s="372"/>
      <c r="DT22" s="372"/>
      <c r="DU22" s="372"/>
      <c r="DV22" s="372"/>
      <c r="DW22" s="372"/>
      <c r="DX22" s="372"/>
      <c r="DY22" s="372"/>
      <c r="DZ22" s="372"/>
      <c r="EA22" s="372"/>
      <c r="EB22" s="372"/>
      <c r="EC22" s="372"/>
      <c r="ED22" s="372"/>
      <c r="EE22" s="372"/>
      <c r="EF22" s="372"/>
      <c r="EG22" s="372"/>
      <c r="EH22" s="372"/>
      <c r="EI22" s="372"/>
      <c r="EJ22" s="372"/>
      <c r="EK22" s="372"/>
      <c r="EL22" s="372"/>
      <c r="EM22" s="372"/>
      <c r="EN22" s="372"/>
      <c r="EO22" s="372"/>
      <c r="EP22" s="372"/>
      <c r="EQ22" s="372"/>
      <c r="ER22" s="372"/>
      <c r="ES22" s="372"/>
      <c r="ET22" s="372"/>
      <c r="EU22" s="372"/>
      <c r="EV22" s="372"/>
      <c r="EW22" s="372"/>
      <c r="EX22" s="372"/>
      <c r="EY22" s="372"/>
      <c r="EZ22" s="372"/>
      <c r="FA22" s="372"/>
      <c r="FB22" s="372"/>
      <c r="FC22" s="372"/>
      <c r="FD22" s="372"/>
      <c r="FE22" s="372"/>
      <c r="FF22" s="372"/>
      <c r="FG22" s="372"/>
      <c r="FH22" s="372"/>
      <c r="FI22" s="372"/>
      <c r="FJ22" s="372"/>
      <c r="FK22" s="372"/>
      <c r="FL22" s="372"/>
      <c r="FM22" s="372"/>
      <c r="FN22" s="372"/>
      <c r="FO22" s="372"/>
      <c r="FP22" s="372"/>
      <c r="FQ22" s="372"/>
      <c r="FR22" s="372"/>
      <c r="FS22" s="372"/>
      <c r="FT22" s="372"/>
      <c r="FU22" s="372"/>
      <c r="FV22" s="372"/>
      <c r="FW22" s="372"/>
      <c r="FX22" s="372"/>
      <c r="FY22" s="372"/>
      <c r="FZ22" s="372"/>
      <c r="GA22" s="372"/>
      <c r="GB22" s="372"/>
      <c r="GC22" s="372"/>
      <c r="GD22" s="372"/>
      <c r="GE22" s="372"/>
      <c r="GF22" s="372"/>
      <c r="GG22" s="372"/>
      <c r="GH22" s="372"/>
      <c r="GI22" s="372"/>
      <c r="GJ22" s="372"/>
      <c r="GK22" s="372"/>
      <c r="GL22" s="372"/>
      <c r="GM22" s="372"/>
      <c r="GN22" s="372"/>
      <c r="GO22" s="372"/>
      <c r="GP22" s="372"/>
      <c r="GQ22" s="372"/>
      <c r="GR22" s="372"/>
      <c r="GS22" s="372"/>
      <c r="GT22" s="372"/>
      <c r="GU22" s="372"/>
      <c r="GV22" s="372"/>
      <c r="GW22" s="372"/>
      <c r="GX22" s="372"/>
      <c r="GY22" s="372"/>
      <c r="GZ22" s="372"/>
      <c r="HA22" s="372"/>
      <c r="HB22" s="372"/>
      <c r="HC22" s="372"/>
      <c r="HD22" s="372"/>
      <c r="HE22" s="372"/>
      <c r="HF22" s="372"/>
      <c r="HG22" s="372"/>
      <c r="HH22" s="372"/>
      <c r="HI22" s="372"/>
      <c r="HJ22" s="372"/>
      <c r="HK22" s="372"/>
      <c r="HL22" s="372"/>
      <c r="HM22" s="372"/>
      <c r="HN22" s="372"/>
      <c r="HO22" s="372"/>
      <c r="HP22" s="372"/>
      <c r="HQ22" s="372"/>
      <c r="HR22" s="372"/>
      <c r="HS22" s="372"/>
      <c r="HT22" s="372"/>
      <c r="HU22" s="372"/>
      <c r="HV22" s="372"/>
      <c r="HW22" s="372"/>
      <c r="HX22" s="372"/>
      <c r="HY22" s="372"/>
      <c r="HZ22" s="372"/>
      <c r="IA22" s="372"/>
      <c r="IB22" s="372"/>
    </row>
    <row r="23" s="191" customFormat="1" ht="21" customHeight="1" spans="1:236">
      <c r="A23" s="415"/>
      <c r="B23" s="430"/>
      <c r="C23" s="425"/>
      <c r="D23" s="431" t="s">
        <v>364</v>
      </c>
      <c r="E23" s="267">
        <v>195.1</v>
      </c>
      <c r="F23" s="267">
        <v>9</v>
      </c>
      <c r="G23" s="15">
        <v>2</v>
      </c>
      <c r="H23" s="432" t="s">
        <v>325</v>
      </c>
      <c r="I23" s="108">
        <v>48</v>
      </c>
      <c r="J23" s="135" t="s">
        <v>282</v>
      </c>
      <c r="K23" s="108">
        <v>27</v>
      </c>
      <c r="L23" s="135" t="s">
        <v>294</v>
      </c>
      <c r="M23" s="448">
        <v>1</v>
      </c>
      <c r="N23" s="447">
        <v>40.46</v>
      </c>
      <c r="O23" s="447">
        <v>22.11</v>
      </c>
      <c r="P23" s="504">
        <v>62.57</v>
      </c>
      <c r="Q23" s="156">
        <v>104.8</v>
      </c>
      <c r="R23" s="504"/>
      <c r="S23" s="108">
        <v>66.2</v>
      </c>
      <c r="T23" s="108">
        <v>14.2</v>
      </c>
      <c r="U23" s="108">
        <v>1.8</v>
      </c>
      <c r="V23" s="108">
        <v>15.1</v>
      </c>
      <c r="W23" s="108">
        <v>42.6</v>
      </c>
      <c r="X23" s="108">
        <v>91.6</v>
      </c>
      <c r="Y23" s="108">
        <v>2.2</v>
      </c>
      <c r="Z23" s="108">
        <v>21.6</v>
      </c>
      <c r="AA23" s="108">
        <v>23.8</v>
      </c>
      <c r="AB23" s="135" t="s">
        <v>181</v>
      </c>
      <c r="AC23" s="135" t="s">
        <v>182</v>
      </c>
      <c r="AD23" s="135" t="s">
        <v>283</v>
      </c>
      <c r="AE23" s="135" t="s">
        <v>284</v>
      </c>
      <c r="AF23" s="135" t="s">
        <v>193</v>
      </c>
      <c r="AG23" s="135" t="s">
        <v>285</v>
      </c>
      <c r="AH23" s="580" t="s">
        <v>286</v>
      </c>
      <c r="AI23" s="135" t="s">
        <v>287</v>
      </c>
      <c r="AJ23" s="135" t="s">
        <v>288</v>
      </c>
      <c r="AK23" s="135" t="s">
        <v>289</v>
      </c>
      <c r="AL23" s="135" t="s">
        <v>290</v>
      </c>
      <c r="AM23" s="135" t="s">
        <v>305</v>
      </c>
      <c r="AN23" s="135" t="s">
        <v>288</v>
      </c>
      <c r="AO23" s="135" t="s">
        <v>290</v>
      </c>
      <c r="AP23" s="597"/>
      <c r="AQ23" s="372"/>
      <c r="AR23" s="372"/>
      <c r="AS23" s="372"/>
      <c r="AT23" s="372"/>
      <c r="AU23" s="372"/>
      <c r="AV23" s="372"/>
      <c r="AW23" s="372"/>
      <c r="AX23" s="372"/>
      <c r="AY23" s="372"/>
      <c r="AZ23" s="372"/>
      <c r="BA23" s="372"/>
      <c r="BB23" s="372"/>
      <c r="BC23" s="372"/>
      <c r="BD23" s="372"/>
      <c r="BE23" s="372"/>
      <c r="BF23" s="372"/>
      <c r="BG23" s="372"/>
      <c r="BH23" s="372"/>
      <c r="BI23" s="372"/>
      <c r="BJ23" s="372"/>
      <c r="BK23" s="372"/>
      <c r="BL23" s="372"/>
      <c r="BM23" s="372"/>
      <c r="BN23" s="372"/>
      <c r="BO23" s="372"/>
      <c r="BP23" s="372"/>
      <c r="BQ23" s="372"/>
      <c r="BR23" s="372"/>
      <c r="BS23" s="372"/>
      <c r="BT23" s="372"/>
      <c r="BU23" s="372"/>
      <c r="BV23" s="372"/>
      <c r="BW23" s="372"/>
      <c r="BX23" s="372"/>
      <c r="BY23" s="372"/>
      <c r="BZ23" s="372"/>
      <c r="CA23" s="372"/>
      <c r="CB23" s="372"/>
      <c r="CC23" s="372"/>
      <c r="CD23" s="372"/>
      <c r="CE23" s="372"/>
      <c r="CF23" s="372"/>
      <c r="CG23" s="372"/>
      <c r="CH23" s="372"/>
      <c r="CI23" s="372"/>
      <c r="CJ23" s="372"/>
      <c r="CK23" s="372"/>
      <c r="CL23" s="372"/>
      <c r="CM23" s="372"/>
      <c r="CN23" s="372"/>
      <c r="CO23" s="372"/>
      <c r="CP23" s="372"/>
      <c r="CQ23" s="372"/>
      <c r="CR23" s="372"/>
      <c r="CS23" s="372"/>
      <c r="CT23" s="372"/>
      <c r="CU23" s="372"/>
      <c r="CV23" s="372"/>
      <c r="CW23" s="372"/>
      <c r="CX23" s="372"/>
      <c r="CY23" s="372"/>
      <c r="CZ23" s="372"/>
      <c r="DA23" s="372"/>
      <c r="DB23" s="372"/>
      <c r="DC23" s="372"/>
      <c r="DD23" s="372"/>
      <c r="DE23" s="372"/>
      <c r="DF23" s="372"/>
      <c r="DG23" s="372"/>
      <c r="DH23" s="372"/>
      <c r="DI23" s="372"/>
      <c r="DJ23" s="372"/>
      <c r="DK23" s="372"/>
      <c r="DL23" s="372"/>
      <c r="DM23" s="372"/>
      <c r="DN23" s="372"/>
      <c r="DO23" s="372"/>
      <c r="DP23" s="372"/>
      <c r="DQ23" s="372"/>
      <c r="DR23" s="372"/>
      <c r="DS23" s="372"/>
      <c r="DT23" s="372"/>
      <c r="DU23" s="372"/>
      <c r="DV23" s="372"/>
      <c r="DW23" s="372"/>
      <c r="DX23" s="372"/>
      <c r="DY23" s="372"/>
      <c r="DZ23" s="372"/>
      <c r="EA23" s="372"/>
      <c r="EB23" s="372"/>
      <c r="EC23" s="372"/>
      <c r="ED23" s="372"/>
      <c r="EE23" s="372"/>
      <c r="EF23" s="372"/>
      <c r="EG23" s="372"/>
      <c r="EH23" s="372"/>
      <c r="EI23" s="372"/>
      <c r="EJ23" s="372"/>
      <c r="EK23" s="372"/>
      <c r="EL23" s="372"/>
      <c r="EM23" s="372"/>
      <c r="EN23" s="372"/>
      <c r="EO23" s="372"/>
      <c r="EP23" s="372"/>
      <c r="EQ23" s="372"/>
      <c r="ER23" s="372"/>
      <c r="ES23" s="372"/>
      <c r="ET23" s="372"/>
      <c r="EU23" s="372"/>
      <c r="EV23" s="372"/>
      <c r="EW23" s="372"/>
      <c r="EX23" s="372"/>
      <c r="EY23" s="372"/>
      <c r="EZ23" s="372"/>
      <c r="FA23" s="372"/>
      <c r="FB23" s="372"/>
      <c r="FC23" s="372"/>
      <c r="FD23" s="372"/>
      <c r="FE23" s="372"/>
      <c r="FF23" s="372"/>
      <c r="FG23" s="372"/>
      <c r="FH23" s="372"/>
      <c r="FI23" s="372"/>
      <c r="FJ23" s="372"/>
      <c r="FK23" s="372"/>
      <c r="FL23" s="372"/>
      <c r="FM23" s="372"/>
      <c r="FN23" s="372"/>
      <c r="FO23" s="372"/>
      <c r="FP23" s="372"/>
      <c r="FQ23" s="372"/>
      <c r="FR23" s="372"/>
      <c r="FS23" s="372"/>
      <c r="FT23" s="372"/>
      <c r="FU23" s="372"/>
      <c r="FV23" s="372"/>
      <c r="FW23" s="372"/>
      <c r="FX23" s="372"/>
      <c r="FY23" s="372"/>
      <c r="FZ23" s="372"/>
      <c r="GA23" s="372"/>
      <c r="GB23" s="372"/>
      <c r="GC23" s="372"/>
      <c r="GD23" s="372"/>
      <c r="GE23" s="372"/>
      <c r="GF23" s="372"/>
      <c r="GG23" s="372"/>
      <c r="GH23" s="372"/>
      <c r="GI23" s="372"/>
      <c r="GJ23" s="372"/>
      <c r="GK23" s="372"/>
      <c r="GL23" s="372"/>
      <c r="GM23" s="372"/>
      <c r="GN23" s="372"/>
      <c r="GO23" s="372"/>
      <c r="GP23" s="372"/>
      <c r="GQ23" s="372"/>
      <c r="GR23" s="372"/>
      <c r="GS23" s="372"/>
      <c r="GT23" s="372"/>
      <c r="GU23" s="372"/>
      <c r="GV23" s="372"/>
      <c r="GW23" s="372"/>
      <c r="GX23" s="372"/>
      <c r="GY23" s="372"/>
      <c r="GZ23" s="372"/>
      <c r="HA23" s="372"/>
      <c r="HB23" s="372"/>
      <c r="HC23" s="372"/>
      <c r="HD23" s="372"/>
      <c r="HE23" s="372"/>
      <c r="HF23" s="372"/>
      <c r="HG23" s="372"/>
      <c r="HH23" s="372"/>
      <c r="HI23" s="372"/>
      <c r="HJ23" s="372"/>
      <c r="HK23" s="372"/>
      <c r="HL23" s="372"/>
      <c r="HM23" s="372"/>
      <c r="HN23" s="372"/>
      <c r="HO23" s="372"/>
      <c r="HP23" s="372"/>
      <c r="HQ23" s="372"/>
      <c r="HR23" s="372"/>
      <c r="HS23" s="372"/>
      <c r="HT23" s="372"/>
      <c r="HU23" s="372"/>
      <c r="HV23" s="372"/>
      <c r="HW23" s="372"/>
      <c r="HX23" s="372"/>
      <c r="HY23" s="372"/>
      <c r="HZ23" s="372"/>
      <c r="IA23" s="372"/>
      <c r="IB23" s="372"/>
    </row>
    <row r="24" s="191" customFormat="1" ht="21" customHeight="1" spans="1:236">
      <c r="A24" s="415"/>
      <c r="B24" s="430"/>
      <c r="C24" s="425"/>
      <c r="D24" s="433" t="s">
        <v>298</v>
      </c>
      <c r="E24" s="434">
        <v>210.35</v>
      </c>
      <c r="F24" s="434">
        <v>6.56028368794326</v>
      </c>
      <c r="G24" s="435"/>
      <c r="H24" s="436" t="s">
        <v>365</v>
      </c>
      <c r="I24" s="435">
        <v>48</v>
      </c>
      <c r="J24" s="435" t="s">
        <v>282</v>
      </c>
      <c r="K24" s="435">
        <v>27</v>
      </c>
      <c r="L24" s="435" t="s">
        <v>294</v>
      </c>
      <c r="M24" s="435">
        <v>1</v>
      </c>
      <c r="N24" s="434">
        <v>40.29</v>
      </c>
      <c r="O24" s="434">
        <v>22.185</v>
      </c>
      <c r="P24" s="434">
        <v>62.475</v>
      </c>
      <c r="Q24" s="434">
        <v>101.8</v>
      </c>
      <c r="R24" s="434">
        <v>0.9</v>
      </c>
      <c r="S24" s="434">
        <v>68.21</v>
      </c>
      <c r="T24" s="434">
        <v>17.12</v>
      </c>
      <c r="U24" s="434">
        <v>1.97</v>
      </c>
      <c r="V24" s="434">
        <v>14.975</v>
      </c>
      <c r="W24" s="434">
        <v>40.235</v>
      </c>
      <c r="X24" s="434">
        <v>92.995</v>
      </c>
      <c r="Y24" s="434">
        <v>2.345</v>
      </c>
      <c r="Z24" s="434">
        <v>21.715</v>
      </c>
      <c r="AA24" s="434">
        <v>23.455</v>
      </c>
      <c r="AB24" s="150" t="s">
        <v>181</v>
      </c>
      <c r="AC24" s="150" t="s">
        <v>182</v>
      </c>
      <c r="AD24" s="150" t="s">
        <v>283</v>
      </c>
      <c r="AE24" s="150" t="s">
        <v>186</v>
      </c>
      <c r="AF24" s="150" t="s">
        <v>193</v>
      </c>
      <c r="AG24" s="150" t="s">
        <v>285</v>
      </c>
      <c r="AH24" s="581" t="s">
        <v>286</v>
      </c>
      <c r="AI24" s="568" t="s">
        <v>287</v>
      </c>
      <c r="AJ24" s="568" t="s">
        <v>288</v>
      </c>
      <c r="AK24" s="568" t="s">
        <v>289</v>
      </c>
      <c r="AL24" s="568" t="s">
        <v>290</v>
      </c>
      <c r="AM24" s="568" t="s">
        <v>305</v>
      </c>
      <c r="AN24" s="568" t="s">
        <v>288</v>
      </c>
      <c r="AO24" s="568" t="s">
        <v>290</v>
      </c>
      <c r="AP24" s="597"/>
      <c r="AQ24" s="372"/>
      <c r="AR24" s="372"/>
      <c r="AS24" s="372"/>
      <c r="AT24" s="372"/>
      <c r="AU24" s="372"/>
      <c r="AV24" s="372"/>
      <c r="AW24" s="372"/>
      <c r="AX24" s="372"/>
      <c r="AY24" s="372"/>
      <c r="AZ24" s="372"/>
      <c r="BA24" s="372"/>
      <c r="BB24" s="372"/>
      <c r="BC24" s="372"/>
      <c r="BD24" s="372"/>
      <c r="BE24" s="372"/>
      <c r="BF24" s="372"/>
      <c r="BG24" s="372"/>
      <c r="BH24" s="372"/>
      <c r="BI24" s="372"/>
      <c r="BJ24" s="372"/>
      <c r="BK24" s="372"/>
      <c r="BL24" s="372"/>
      <c r="BM24" s="372"/>
      <c r="BN24" s="372"/>
      <c r="BO24" s="372"/>
      <c r="BP24" s="372"/>
      <c r="BQ24" s="372"/>
      <c r="BR24" s="372"/>
      <c r="BS24" s="372"/>
      <c r="BT24" s="372"/>
      <c r="BU24" s="372"/>
      <c r="BV24" s="372"/>
      <c r="BW24" s="372"/>
      <c r="BX24" s="372"/>
      <c r="BY24" s="372"/>
      <c r="BZ24" s="372"/>
      <c r="CA24" s="372"/>
      <c r="CB24" s="372"/>
      <c r="CC24" s="372"/>
      <c r="CD24" s="372"/>
      <c r="CE24" s="372"/>
      <c r="CF24" s="372"/>
      <c r="CG24" s="372"/>
      <c r="CH24" s="372"/>
      <c r="CI24" s="372"/>
      <c r="CJ24" s="372"/>
      <c r="CK24" s="372"/>
      <c r="CL24" s="372"/>
      <c r="CM24" s="372"/>
      <c r="CN24" s="372"/>
      <c r="CO24" s="372"/>
      <c r="CP24" s="372"/>
      <c r="CQ24" s="372"/>
      <c r="CR24" s="372"/>
      <c r="CS24" s="372"/>
      <c r="CT24" s="372"/>
      <c r="CU24" s="372"/>
      <c r="CV24" s="372"/>
      <c r="CW24" s="372"/>
      <c r="CX24" s="372"/>
      <c r="CY24" s="372"/>
      <c r="CZ24" s="372"/>
      <c r="DA24" s="372"/>
      <c r="DB24" s="372"/>
      <c r="DC24" s="372"/>
      <c r="DD24" s="372"/>
      <c r="DE24" s="372"/>
      <c r="DF24" s="372"/>
      <c r="DG24" s="372"/>
      <c r="DH24" s="372"/>
      <c r="DI24" s="372"/>
      <c r="DJ24" s="372"/>
      <c r="DK24" s="372"/>
      <c r="DL24" s="372"/>
      <c r="DM24" s="372"/>
      <c r="DN24" s="372"/>
      <c r="DO24" s="372"/>
      <c r="DP24" s="372"/>
      <c r="DQ24" s="372"/>
      <c r="DR24" s="372"/>
      <c r="DS24" s="372"/>
      <c r="DT24" s="372"/>
      <c r="DU24" s="372"/>
      <c r="DV24" s="372"/>
      <c r="DW24" s="372"/>
      <c r="DX24" s="372"/>
      <c r="DY24" s="372"/>
      <c r="DZ24" s="372"/>
      <c r="EA24" s="372"/>
      <c r="EB24" s="372"/>
      <c r="EC24" s="372"/>
      <c r="ED24" s="372"/>
      <c r="EE24" s="372"/>
      <c r="EF24" s="372"/>
      <c r="EG24" s="372"/>
      <c r="EH24" s="372"/>
      <c r="EI24" s="372"/>
      <c r="EJ24" s="372"/>
      <c r="EK24" s="372"/>
      <c r="EL24" s="372"/>
      <c r="EM24" s="372"/>
      <c r="EN24" s="372"/>
      <c r="EO24" s="372"/>
      <c r="EP24" s="372"/>
      <c r="EQ24" s="372"/>
      <c r="ER24" s="372"/>
      <c r="ES24" s="372"/>
      <c r="ET24" s="372"/>
      <c r="EU24" s="372"/>
      <c r="EV24" s="372"/>
      <c r="EW24" s="372"/>
      <c r="EX24" s="372"/>
      <c r="EY24" s="372"/>
      <c r="EZ24" s="372"/>
      <c r="FA24" s="372"/>
      <c r="FB24" s="372"/>
      <c r="FC24" s="372"/>
      <c r="FD24" s="372"/>
      <c r="FE24" s="372"/>
      <c r="FF24" s="372"/>
      <c r="FG24" s="372"/>
      <c r="FH24" s="372"/>
      <c r="FI24" s="372"/>
      <c r="FJ24" s="372"/>
      <c r="FK24" s="372"/>
      <c r="FL24" s="372"/>
      <c r="FM24" s="372"/>
      <c r="FN24" s="372"/>
      <c r="FO24" s="372"/>
      <c r="FP24" s="372"/>
      <c r="FQ24" s="372"/>
      <c r="FR24" s="372"/>
      <c r="FS24" s="372"/>
      <c r="FT24" s="372"/>
      <c r="FU24" s="372"/>
      <c r="FV24" s="372"/>
      <c r="FW24" s="372"/>
      <c r="FX24" s="372"/>
      <c r="FY24" s="372"/>
      <c r="FZ24" s="372"/>
      <c r="GA24" s="372"/>
      <c r="GB24" s="372"/>
      <c r="GC24" s="372"/>
      <c r="GD24" s="372"/>
      <c r="GE24" s="372"/>
      <c r="GF24" s="372"/>
      <c r="GG24" s="372"/>
      <c r="GH24" s="372"/>
      <c r="GI24" s="372"/>
      <c r="GJ24" s="372"/>
      <c r="GK24" s="372"/>
      <c r="GL24" s="372"/>
      <c r="GM24" s="372"/>
      <c r="GN24" s="372"/>
      <c r="GO24" s="372"/>
      <c r="GP24" s="372"/>
      <c r="GQ24" s="372"/>
      <c r="GR24" s="372"/>
      <c r="GS24" s="372"/>
      <c r="GT24" s="372"/>
      <c r="GU24" s="372"/>
      <c r="GV24" s="372"/>
      <c r="GW24" s="372"/>
      <c r="GX24" s="372"/>
      <c r="GY24" s="372"/>
      <c r="GZ24" s="372"/>
      <c r="HA24" s="372"/>
      <c r="HB24" s="372"/>
      <c r="HC24" s="372"/>
      <c r="HD24" s="372"/>
      <c r="HE24" s="372"/>
      <c r="HF24" s="372"/>
      <c r="HG24" s="372"/>
      <c r="HH24" s="372"/>
      <c r="HI24" s="372"/>
      <c r="HJ24" s="372"/>
      <c r="HK24" s="372"/>
      <c r="HL24" s="372"/>
      <c r="HM24" s="372"/>
      <c r="HN24" s="372"/>
      <c r="HO24" s="372"/>
      <c r="HP24" s="372"/>
      <c r="HQ24" s="372"/>
      <c r="HR24" s="372"/>
      <c r="HS24" s="372"/>
      <c r="HT24" s="372"/>
      <c r="HU24" s="372"/>
      <c r="HV24" s="372"/>
      <c r="HW24" s="372"/>
      <c r="HX24" s="372"/>
      <c r="HY24" s="372"/>
      <c r="HZ24" s="372"/>
      <c r="IA24" s="372"/>
      <c r="IB24" s="372"/>
    </row>
    <row r="25" s="191" customFormat="1" ht="21" customHeight="1" spans="1:236">
      <c r="A25" s="420"/>
      <c r="B25" s="437"/>
      <c r="C25" s="438"/>
      <c r="D25" s="439" t="s">
        <v>366</v>
      </c>
      <c r="E25" s="440">
        <v>203.047523508134</v>
      </c>
      <c r="F25" s="441">
        <v>7.86847624708095</v>
      </c>
      <c r="G25" s="441">
        <v>1</v>
      </c>
      <c r="H25" s="442" t="s">
        <v>367</v>
      </c>
      <c r="I25" s="505"/>
      <c r="J25" s="506"/>
      <c r="K25" s="505"/>
      <c r="L25" s="506"/>
      <c r="M25" s="507"/>
      <c r="N25" s="500"/>
      <c r="O25" s="508"/>
      <c r="P25" s="439"/>
      <c r="Q25" s="441"/>
      <c r="R25" s="439"/>
      <c r="S25" s="441"/>
      <c r="T25" s="441"/>
      <c r="U25" s="441"/>
      <c r="V25" s="441"/>
      <c r="W25" s="441"/>
      <c r="X25" s="441"/>
      <c r="Y25" s="441"/>
      <c r="Z25" s="441"/>
      <c r="AA25" s="441"/>
      <c r="AB25" s="567"/>
      <c r="AC25" s="567"/>
      <c r="AD25" s="567"/>
      <c r="AE25" s="567"/>
      <c r="AF25" s="567"/>
      <c r="AG25" s="567"/>
      <c r="AH25" s="583"/>
      <c r="AI25" s="567"/>
      <c r="AJ25" s="567"/>
      <c r="AK25" s="567"/>
      <c r="AL25" s="567"/>
      <c r="AM25" s="567"/>
      <c r="AN25" s="567"/>
      <c r="AO25" s="452"/>
      <c r="AP25" s="597"/>
      <c r="AQ25" s="372"/>
      <c r="AR25" s="372"/>
      <c r="AS25" s="372"/>
      <c r="AT25" s="372"/>
      <c r="AU25" s="372"/>
      <c r="AV25" s="372"/>
      <c r="AW25" s="372"/>
      <c r="AX25" s="372"/>
      <c r="AY25" s="372"/>
      <c r="AZ25" s="372"/>
      <c r="BA25" s="372"/>
      <c r="BB25" s="372"/>
      <c r="BC25" s="372"/>
      <c r="BD25" s="372"/>
      <c r="BE25" s="372"/>
      <c r="BF25" s="372"/>
      <c r="BG25" s="372"/>
      <c r="BH25" s="372"/>
      <c r="BI25" s="372"/>
      <c r="BJ25" s="372"/>
      <c r="BK25" s="372"/>
      <c r="BL25" s="372"/>
      <c r="BM25" s="372"/>
      <c r="BN25" s="372"/>
      <c r="BO25" s="372"/>
      <c r="BP25" s="372"/>
      <c r="BQ25" s="372"/>
      <c r="BR25" s="372"/>
      <c r="BS25" s="372"/>
      <c r="BT25" s="372"/>
      <c r="BU25" s="372"/>
      <c r="BV25" s="372"/>
      <c r="BW25" s="372"/>
      <c r="BX25" s="372"/>
      <c r="BY25" s="372"/>
      <c r="BZ25" s="372"/>
      <c r="CA25" s="372"/>
      <c r="CB25" s="372"/>
      <c r="CC25" s="372"/>
      <c r="CD25" s="372"/>
      <c r="CE25" s="372"/>
      <c r="CF25" s="372"/>
      <c r="CG25" s="372"/>
      <c r="CH25" s="372"/>
      <c r="CI25" s="372"/>
      <c r="CJ25" s="372"/>
      <c r="CK25" s="372"/>
      <c r="CL25" s="372"/>
      <c r="CM25" s="372"/>
      <c r="CN25" s="372"/>
      <c r="CO25" s="372"/>
      <c r="CP25" s="372"/>
      <c r="CQ25" s="372"/>
      <c r="CR25" s="372"/>
      <c r="CS25" s="372"/>
      <c r="CT25" s="372"/>
      <c r="CU25" s="372"/>
      <c r="CV25" s="372"/>
      <c r="CW25" s="372"/>
      <c r="CX25" s="372"/>
      <c r="CY25" s="372"/>
      <c r="CZ25" s="372"/>
      <c r="DA25" s="372"/>
      <c r="DB25" s="372"/>
      <c r="DC25" s="372"/>
      <c r="DD25" s="372"/>
      <c r="DE25" s="372"/>
      <c r="DF25" s="372"/>
      <c r="DG25" s="372"/>
      <c r="DH25" s="372"/>
      <c r="DI25" s="372"/>
      <c r="DJ25" s="372"/>
      <c r="DK25" s="372"/>
      <c r="DL25" s="372"/>
      <c r="DM25" s="372"/>
      <c r="DN25" s="372"/>
      <c r="DO25" s="372"/>
      <c r="DP25" s="372"/>
      <c r="DQ25" s="372"/>
      <c r="DR25" s="372"/>
      <c r="DS25" s="372"/>
      <c r="DT25" s="372"/>
      <c r="DU25" s="372"/>
      <c r="DV25" s="372"/>
      <c r="DW25" s="372"/>
      <c r="DX25" s="372"/>
      <c r="DY25" s="372"/>
      <c r="DZ25" s="372"/>
      <c r="EA25" s="372"/>
      <c r="EB25" s="372"/>
      <c r="EC25" s="372"/>
      <c r="ED25" s="372"/>
      <c r="EE25" s="372"/>
      <c r="EF25" s="372"/>
      <c r="EG25" s="372"/>
      <c r="EH25" s="372"/>
      <c r="EI25" s="372"/>
      <c r="EJ25" s="372"/>
      <c r="EK25" s="372"/>
      <c r="EL25" s="372"/>
      <c r="EM25" s="372"/>
      <c r="EN25" s="372"/>
      <c r="EO25" s="372"/>
      <c r="EP25" s="372"/>
      <c r="EQ25" s="372"/>
      <c r="ER25" s="372"/>
      <c r="ES25" s="372"/>
      <c r="ET25" s="372"/>
      <c r="EU25" s="372"/>
      <c r="EV25" s="372"/>
      <c r="EW25" s="372"/>
      <c r="EX25" s="372"/>
      <c r="EY25" s="372"/>
      <c r="EZ25" s="372"/>
      <c r="FA25" s="372"/>
      <c r="FB25" s="372"/>
      <c r="FC25" s="372"/>
      <c r="FD25" s="372"/>
      <c r="FE25" s="372"/>
      <c r="FF25" s="372"/>
      <c r="FG25" s="372"/>
      <c r="FH25" s="372"/>
      <c r="FI25" s="372"/>
      <c r="FJ25" s="372"/>
      <c r="FK25" s="372"/>
      <c r="FL25" s="372"/>
      <c r="FM25" s="372"/>
      <c r="FN25" s="372"/>
      <c r="FO25" s="372"/>
      <c r="FP25" s="372"/>
      <c r="FQ25" s="372"/>
      <c r="FR25" s="372"/>
      <c r="FS25" s="372"/>
      <c r="FT25" s="372"/>
      <c r="FU25" s="372"/>
      <c r="FV25" s="372"/>
      <c r="FW25" s="372"/>
      <c r="FX25" s="372"/>
      <c r="FY25" s="372"/>
      <c r="FZ25" s="372"/>
      <c r="GA25" s="372"/>
      <c r="GB25" s="372"/>
      <c r="GC25" s="372"/>
      <c r="GD25" s="372"/>
      <c r="GE25" s="372"/>
      <c r="GF25" s="372"/>
      <c r="GG25" s="372"/>
      <c r="GH25" s="372"/>
      <c r="GI25" s="372"/>
      <c r="GJ25" s="372"/>
      <c r="GK25" s="372"/>
      <c r="GL25" s="372"/>
      <c r="GM25" s="372"/>
      <c r="GN25" s="372"/>
      <c r="GO25" s="372"/>
      <c r="GP25" s="372"/>
      <c r="GQ25" s="372"/>
      <c r="GR25" s="372"/>
      <c r="GS25" s="372"/>
      <c r="GT25" s="372"/>
      <c r="GU25" s="372"/>
      <c r="GV25" s="372"/>
      <c r="GW25" s="372"/>
      <c r="GX25" s="372"/>
      <c r="GY25" s="372"/>
      <c r="GZ25" s="372"/>
      <c r="HA25" s="372"/>
      <c r="HB25" s="372"/>
      <c r="HC25" s="372"/>
      <c r="HD25" s="372"/>
      <c r="HE25" s="372"/>
      <c r="HF25" s="372"/>
      <c r="HG25" s="372"/>
      <c r="HH25" s="372"/>
      <c r="HI25" s="372"/>
      <c r="HJ25" s="372"/>
      <c r="HK25" s="372"/>
      <c r="HL25" s="372"/>
      <c r="HM25" s="372"/>
      <c r="HN25" s="372"/>
      <c r="HO25" s="372"/>
      <c r="HP25" s="372"/>
      <c r="HQ25" s="372"/>
      <c r="HR25" s="372"/>
      <c r="HS25" s="372"/>
      <c r="HT25" s="372"/>
      <c r="HU25" s="372"/>
      <c r="HV25" s="372"/>
      <c r="HW25" s="372"/>
      <c r="HX25" s="372"/>
      <c r="HY25" s="372"/>
      <c r="HZ25" s="372"/>
      <c r="IA25" s="372"/>
      <c r="IB25" s="372"/>
    </row>
    <row r="26" s="191" customFormat="1" ht="21" customHeight="1" spans="1:236">
      <c r="A26" s="443">
        <v>18</v>
      </c>
      <c r="B26" s="424" t="s">
        <v>368</v>
      </c>
      <c r="C26" s="405" t="s">
        <v>369</v>
      </c>
      <c r="D26" s="444" t="s">
        <v>341</v>
      </c>
      <c r="E26" s="427">
        <v>221.9</v>
      </c>
      <c r="F26" s="427">
        <v>2.8</v>
      </c>
      <c r="G26" s="428">
        <v>10</v>
      </c>
      <c r="H26" s="445" t="s">
        <v>342</v>
      </c>
      <c r="I26" s="428">
        <v>47</v>
      </c>
      <c r="J26" s="509" t="s">
        <v>282</v>
      </c>
      <c r="K26" s="428">
        <v>38</v>
      </c>
      <c r="L26" s="509" t="s">
        <v>282</v>
      </c>
      <c r="M26" s="503">
        <v>1</v>
      </c>
      <c r="N26" s="510">
        <v>41.98</v>
      </c>
      <c r="O26" s="427">
        <v>21.8</v>
      </c>
      <c r="P26" s="427">
        <v>63.78</v>
      </c>
      <c r="Q26" s="543">
        <v>100.2</v>
      </c>
      <c r="R26" s="544"/>
      <c r="S26" s="543">
        <v>72.11</v>
      </c>
      <c r="T26" s="543">
        <v>18.68</v>
      </c>
      <c r="U26" s="503">
        <v>3.19</v>
      </c>
      <c r="V26" s="503">
        <v>16.59</v>
      </c>
      <c r="W26" s="503">
        <v>38.26</v>
      </c>
      <c r="X26" s="503">
        <v>86.39</v>
      </c>
      <c r="Y26" s="543">
        <v>2.37</v>
      </c>
      <c r="Z26" s="543">
        <v>20.15</v>
      </c>
      <c r="AA26" s="510">
        <v>26.1</v>
      </c>
      <c r="AB26" s="376" t="s">
        <v>315</v>
      </c>
      <c r="AC26" s="374" t="s">
        <v>201</v>
      </c>
      <c r="AD26" s="374" t="s">
        <v>183</v>
      </c>
      <c r="AE26" s="526" t="s">
        <v>186</v>
      </c>
      <c r="AF26" s="526" t="s">
        <v>193</v>
      </c>
      <c r="AG26" s="526" t="s">
        <v>285</v>
      </c>
      <c r="AH26" s="579" t="s">
        <v>286</v>
      </c>
      <c r="AI26" s="526" t="s">
        <v>287</v>
      </c>
      <c r="AJ26" s="526" t="s">
        <v>290</v>
      </c>
      <c r="AK26" s="526" t="s">
        <v>289</v>
      </c>
      <c r="AL26" s="526" t="s">
        <v>290</v>
      </c>
      <c r="AM26" s="526" t="s">
        <v>305</v>
      </c>
      <c r="AN26" s="526" t="s">
        <v>288</v>
      </c>
      <c r="AO26" s="526" t="s">
        <v>290</v>
      </c>
      <c r="AP26" s="597"/>
      <c r="AQ26" s="372"/>
      <c r="AR26" s="372"/>
      <c r="AS26" s="372"/>
      <c r="AT26" s="372"/>
      <c r="AU26" s="372"/>
      <c r="AV26" s="372"/>
      <c r="AW26" s="372"/>
      <c r="AX26" s="372"/>
      <c r="AY26" s="372"/>
      <c r="AZ26" s="372"/>
      <c r="BA26" s="372"/>
      <c r="BB26" s="372"/>
      <c r="BC26" s="372"/>
      <c r="BD26" s="372"/>
      <c r="BE26" s="372"/>
      <c r="BF26" s="372"/>
      <c r="BG26" s="372"/>
      <c r="BH26" s="372"/>
      <c r="BI26" s="372"/>
      <c r="BJ26" s="372"/>
      <c r="BK26" s="372"/>
      <c r="BL26" s="372"/>
      <c r="BM26" s="372"/>
      <c r="BN26" s="372"/>
      <c r="BO26" s="372"/>
      <c r="BP26" s="372"/>
      <c r="BQ26" s="372"/>
      <c r="BR26" s="372"/>
      <c r="BS26" s="372"/>
      <c r="BT26" s="372"/>
      <c r="BU26" s="372"/>
      <c r="BV26" s="372"/>
      <c r="BW26" s="372"/>
      <c r="BX26" s="372"/>
      <c r="BY26" s="372"/>
      <c r="BZ26" s="372"/>
      <c r="CA26" s="372"/>
      <c r="CB26" s="372"/>
      <c r="CC26" s="372"/>
      <c r="CD26" s="372"/>
      <c r="CE26" s="372"/>
      <c r="CF26" s="372"/>
      <c r="CG26" s="372"/>
      <c r="CH26" s="372"/>
      <c r="CI26" s="372"/>
      <c r="CJ26" s="372"/>
      <c r="CK26" s="372"/>
      <c r="CL26" s="372"/>
      <c r="CM26" s="372"/>
      <c r="CN26" s="372"/>
      <c r="CO26" s="372"/>
      <c r="CP26" s="372"/>
      <c r="CQ26" s="372"/>
      <c r="CR26" s="372"/>
      <c r="CS26" s="372"/>
      <c r="CT26" s="372"/>
      <c r="CU26" s="372"/>
      <c r="CV26" s="372"/>
      <c r="CW26" s="372"/>
      <c r="CX26" s="372"/>
      <c r="CY26" s="372"/>
      <c r="CZ26" s="372"/>
      <c r="DA26" s="372"/>
      <c r="DB26" s="372"/>
      <c r="DC26" s="372"/>
      <c r="DD26" s="372"/>
      <c r="DE26" s="372"/>
      <c r="DF26" s="372"/>
      <c r="DG26" s="372"/>
      <c r="DH26" s="372"/>
      <c r="DI26" s="372"/>
      <c r="DJ26" s="372"/>
      <c r="DK26" s="372"/>
      <c r="DL26" s="372"/>
      <c r="DM26" s="372"/>
      <c r="DN26" s="372"/>
      <c r="DO26" s="372"/>
      <c r="DP26" s="372"/>
      <c r="DQ26" s="372"/>
      <c r="DR26" s="372"/>
      <c r="DS26" s="372"/>
      <c r="DT26" s="372"/>
      <c r="DU26" s="372"/>
      <c r="DV26" s="372"/>
      <c r="DW26" s="372"/>
      <c r="DX26" s="372"/>
      <c r="DY26" s="372"/>
      <c r="DZ26" s="372"/>
      <c r="EA26" s="372"/>
      <c r="EB26" s="372"/>
      <c r="EC26" s="372"/>
      <c r="ED26" s="372"/>
      <c r="EE26" s="372"/>
      <c r="EF26" s="372"/>
      <c r="EG26" s="372"/>
      <c r="EH26" s="372"/>
      <c r="EI26" s="372"/>
      <c r="EJ26" s="372"/>
      <c r="EK26" s="372"/>
      <c r="EL26" s="372"/>
      <c r="EM26" s="372"/>
      <c r="EN26" s="372"/>
      <c r="EO26" s="372"/>
      <c r="EP26" s="372"/>
      <c r="EQ26" s="372"/>
      <c r="ER26" s="372"/>
      <c r="ES26" s="372"/>
      <c r="ET26" s="372"/>
      <c r="EU26" s="372"/>
      <c r="EV26" s="372"/>
      <c r="EW26" s="372"/>
      <c r="EX26" s="372"/>
      <c r="EY26" s="372"/>
      <c r="EZ26" s="372"/>
      <c r="FA26" s="372"/>
      <c r="FB26" s="372"/>
      <c r="FC26" s="372"/>
      <c r="FD26" s="372"/>
      <c r="FE26" s="372"/>
      <c r="FF26" s="372"/>
      <c r="FG26" s="372"/>
      <c r="FH26" s="372"/>
      <c r="FI26" s="372"/>
      <c r="FJ26" s="372"/>
      <c r="FK26" s="372"/>
      <c r="FL26" s="372"/>
      <c r="FM26" s="372"/>
      <c r="FN26" s="372"/>
      <c r="FO26" s="372"/>
      <c r="FP26" s="372"/>
      <c r="FQ26" s="372"/>
      <c r="FR26" s="372"/>
      <c r="FS26" s="372"/>
      <c r="FT26" s="372"/>
      <c r="FU26" s="372"/>
      <c r="FV26" s="372"/>
      <c r="FW26" s="372"/>
      <c r="FX26" s="372"/>
      <c r="FY26" s="372"/>
      <c r="FZ26" s="372"/>
      <c r="GA26" s="372"/>
      <c r="GB26" s="372"/>
      <c r="GC26" s="372"/>
      <c r="GD26" s="372"/>
      <c r="GE26" s="372"/>
      <c r="GF26" s="372"/>
      <c r="GG26" s="372"/>
      <c r="GH26" s="372"/>
      <c r="GI26" s="372"/>
      <c r="GJ26" s="372"/>
      <c r="GK26" s="372"/>
      <c r="GL26" s="372"/>
      <c r="GM26" s="372"/>
      <c r="GN26" s="372"/>
      <c r="GO26" s="372"/>
      <c r="GP26" s="372"/>
      <c r="GQ26" s="372"/>
      <c r="GR26" s="372"/>
      <c r="GS26" s="372"/>
      <c r="GT26" s="372"/>
      <c r="GU26" s="372"/>
      <c r="GV26" s="372"/>
      <c r="GW26" s="372"/>
      <c r="GX26" s="372"/>
      <c r="GY26" s="372"/>
      <c r="GZ26" s="372"/>
      <c r="HA26" s="372"/>
      <c r="HB26" s="372"/>
      <c r="HC26" s="372"/>
      <c r="HD26" s="372"/>
      <c r="HE26" s="372"/>
      <c r="HF26" s="372"/>
      <c r="HG26" s="372"/>
      <c r="HH26" s="372"/>
      <c r="HI26" s="372"/>
      <c r="HJ26" s="372"/>
      <c r="HK26" s="372"/>
      <c r="HL26" s="372"/>
      <c r="HM26" s="372"/>
      <c r="HN26" s="372"/>
      <c r="HO26" s="372"/>
      <c r="HP26" s="372"/>
      <c r="HQ26" s="372"/>
      <c r="HR26" s="372"/>
      <c r="HS26" s="372"/>
      <c r="HT26" s="372"/>
      <c r="HU26" s="372"/>
      <c r="HV26" s="372"/>
      <c r="HW26" s="372"/>
      <c r="HX26" s="372"/>
      <c r="HY26" s="372"/>
      <c r="HZ26" s="372"/>
      <c r="IA26" s="372"/>
      <c r="IB26" s="372"/>
    </row>
    <row r="27" s="191" customFormat="1" ht="21" customHeight="1" spans="1:236">
      <c r="A27" s="446"/>
      <c r="B27" s="430"/>
      <c r="C27" s="405"/>
      <c r="D27" s="394" t="s">
        <v>350</v>
      </c>
      <c r="E27" s="447">
        <v>194.3</v>
      </c>
      <c r="F27" s="447">
        <v>8.5</v>
      </c>
      <c r="G27" s="448">
        <v>3</v>
      </c>
      <c r="H27" s="449" t="s">
        <v>231</v>
      </c>
      <c r="I27" s="448">
        <v>35</v>
      </c>
      <c r="J27" s="237" t="s">
        <v>294</v>
      </c>
      <c r="K27" s="448">
        <v>37</v>
      </c>
      <c r="L27" s="237" t="s">
        <v>282</v>
      </c>
      <c r="M27" s="511">
        <v>1</v>
      </c>
      <c r="N27" s="447">
        <v>41.83</v>
      </c>
      <c r="O27" s="447">
        <v>21</v>
      </c>
      <c r="P27" s="447">
        <v>62.83</v>
      </c>
      <c r="Q27" s="447">
        <v>105.7</v>
      </c>
      <c r="R27" s="447"/>
      <c r="S27" s="447">
        <v>63</v>
      </c>
      <c r="T27" s="447">
        <v>11.1</v>
      </c>
      <c r="U27" s="545">
        <v>3.1</v>
      </c>
      <c r="V27" s="448">
        <v>15.7</v>
      </c>
      <c r="W27" s="448">
        <v>37.3</v>
      </c>
      <c r="X27" s="448">
        <v>78.6</v>
      </c>
      <c r="Y27" s="447">
        <v>2.1</v>
      </c>
      <c r="Z27" s="447">
        <v>21</v>
      </c>
      <c r="AA27" s="447">
        <v>26.4</v>
      </c>
      <c r="AB27" s="237" t="s">
        <v>315</v>
      </c>
      <c r="AC27" s="406" t="s">
        <v>201</v>
      </c>
      <c r="AD27" s="406" t="s">
        <v>183</v>
      </c>
      <c r="AE27" s="237" t="s">
        <v>186</v>
      </c>
      <c r="AF27" s="237" t="s">
        <v>193</v>
      </c>
      <c r="AG27" s="237" t="s">
        <v>285</v>
      </c>
      <c r="AH27" s="580" t="s">
        <v>286</v>
      </c>
      <c r="AI27" s="237" t="s">
        <v>287</v>
      </c>
      <c r="AJ27" s="237" t="s">
        <v>370</v>
      </c>
      <c r="AK27" s="237" t="s">
        <v>289</v>
      </c>
      <c r="AL27" s="237" t="s">
        <v>290</v>
      </c>
      <c r="AM27" s="237" t="s">
        <v>305</v>
      </c>
      <c r="AN27" s="237" t="s">
        <v>288</v>
      </c>
      <c r="AO27" s="237" t="s">
        <v>290</v>
      </c>
      <c r="AP27" s="597"/>
      <c r="AQ27" s="372"/>
      <c r="AR27" s="372"/>
      <c r="AS27" s="372"/>
      <c r="AT27" s="372"/>
      <c r="AU27" s="372"/>
      <c r="AV27" s="372"/>
      <c r="AW27" s="372"/>
      <c r="AX27" s="372"/>
      <c r="AY27" s="372"/>
      <c r="AZ27" s="372"/>
      <c r="BA27" s="372"/>
      <c r="BB27" s="372"/>
      <c r="BC27" s="372"/>
      <c r="BD27" s="372"/>
      <c r="BE27" s="372"/>
      <c r="BF27" s="372"/>
      <c r="BG27" s="372"/>
      <c r="BH27" s="372"/>
      <c r="BI27" s="372"/>
      <c r="BJ27" s="372"/>
      <c r="BK27" s="372"/>
      <c r="BL27" s="372"/>
      <c r="BM27" s="372"/>
      <c r="BN27" s="372"/>
      <c r="BO27" s="372"/>
      <c r="BP27" s="372"/>
      <c r="BQ27" s="372"/>
      <c r="BR27" s="372"/>
      <c r="BS27" s="372"/>
      <c r="BT27" s="372"/>
      <c r="BU27" s="372"/>
      <c r="BV27" s="372"/>
      <c r="BW27" s="372"/>
      <c r="BX27" s="372"/>
      <c r="BY27" s="372"/>
      <c r="BZ27" s="372"/>
      <c r="CA27" s="372"/>
      <c r="CB27" s="372"/>
      <c r="CC27" s="372"/>
      <c r="CD27" s="372"/>
      <c r="CE27" s="372"/>
      <c r="CF27" s="372"/>
      <c r="CG27" s="372"/>
      <c r="CH27" s="372"/>
      <c r="CI27" s="372"/>
      <c r="CJ27" s="372"/>
      <c r="CK27" s="372"/>
      <c r="CL27" s="372"/>
      <c r="CM27" s="372"/>
      <c r="CN27" s="372"/>
      <c r="CO27" s="372"/>
      <c r="CP27" s="372"/>
      <c r="CQ27" s="372"/>
      <c r="CR27" s="372"/>
      <c r="CS27" s="372"/>
      <c r="CT27" s="372"/>
      <c r="CU27" s="372"/>
      <c r="CV27" s="372"/>
      <c r="CW27" s="372"/>
      <c r="CX27" s="372"/>
      <c r="CY27" s="372"/>
      <c r="CZ27" s="372"/>
      <c r="DA27" s="372"/>
      <c r="DB27" s="372"/>
      <c r="DC27" s="372"/>
      <c r="DD27" s="372"/>
      <c r="DE27" s="372"/>
      <c r="DF27" s="372"/>
      <c r="DG27" s="372"/>
      <c r="DH27" s="372"/>
      <c r="DI27" s="372"/>
      <c r="DJ27" s="372"/>
      <c r="DK27" s="372"/>
      <c r="DL27" s="372"/>
      <c r="DM27" s="372"/>
      <c r="DN27" s="372"/>
      <c r="DO27" s="372"/>
      <c r="DP27" s="372"/>
      <c r="DQ27" s="372"/>
      <c r="DR27" s="372"/>
      <c r="DS27" s="372"/>
      <c r="DT27" s="372"/>
      <c r="DU27" s="372"/>
      <c r="DV27" s="372"/>
      <c r="DW27" s="372"/>
      <c r="DX27" s="372"/>
      <c r="DY27" s="372"/>
      <c r="DZ27" s="372"/>
      <c r="EA27" s="372"/>
      <c r="EB27" s="372"/>
      <c r="EC27" s="372"/>
      <c r="ED27" s="372"/>
      <c r="EE27" s="372"/>
      <c r="EF27" s="372"/>
      <c r="EG27" s="372"/>
      <c r="EH27" s="372"/>
      <c r="EI27" s="372"/>
      <c r="EJ27" s="372"/>
      <c r="EK27" s="372"/>
      <c r="EL27" s="372"/>
      <c r="EM27" s="372"/>
      <c r="EN27" s="372"/>
      <c r="EO27" s="372"/>
      <c r="EP27" s="372"/>
      <c r="EQ27" s="372"/>
      <c r="ER27" s="372"/>
      <c r="ES27" s="372"/>
      <c r="ET27" s="372"/>
      <c r="EU27" s="372"/>
      <c r="EV27" s="372"/>
      <c r="EW27" s="372"/>
      <c r="EX27" s="372"/>
      <c r="EY27" s="372"/>
      <c r="EZ27" s="372"/>
      <c r="FA27" s="372"/>
      <c r="FB27" s="372"/>
      <c r="FC27" s="372"/>
      <c r="FD27" s="372"/>
      <c r="FE27" s="372"/>
      <c r="FF27" s="372"/>
      <c r="FG27" s="372"/>
      <c r="FH27" s="372"/>
      <c r="FI27" s="372"/>
      <c r="FJ27" s="372"/>
      <c r="FK27" s="372"/>
      <c r="FL27" s="372"/>
      <c r="FM27" s="372"/>
      <c r="FN27" s="372"/>
      <c r="FO27" s="372"/>
      <c r="FP27" s="372"/>
      <c r="FQ27" s="372"/>
      <c r="FR27" s="372"/>
      <c r="FS27" s="372"/>
      <c r="FT27" s="372"/>
      <c r="FU27" s="372"/>
      <c r="FV27" s="372"/>
      <c r="FW27" s="372"/>
      <c r="FX27" s="372"/>
      <c r="FY27" s="372"/>
      <c r="FZ27" s="372"/>
      <c r="GA27" s="372"/>
      <c r="GB27" s="372"/>
      <c r="GC27" s="372"/>
      <c r="GD27" s="372"/>
      <c r="GE27" s="372"/>
      <c r="GF27" s="372"/>
      <c r="GG27" s="372"/>
      <c r="GH27" s="372"/>
      <c r="GI27" s="372"/>
      <c r="GJ27" s="372"/>
      <c r="GK27" s="372"/>
      <c r="GL27" s="372"/>
      <c r="GM27" s="372"/>
      <c r="GN27" s="372"/>
      <c r="GO27" s="372"/>
      <c r="GP27" s="372"/>
      <c r="GQ27" s="372"/>
      <c r="GR27" s="372"/>
      <c r="GS27" s="372"/>
      <c r="GT27" s="372"/>
      <c r="GU27" s="372"/>
      <c r="GV27" s="372"/>
      <c r="GW27" s="372"/>
      <c r="GX27" s="372"/>
      <c r="GY27" s="372"/>
      <c r="GZ27" s="372"/>
      <c r="HA27" s="372"/>
      <c r="HB27" s="372"/>
      <c r="HC27" s="372"/>
      <c r="HD27" s="372"/>
      <c r="HE27" s="372"/>
      <c r="HF27" s="372"/>
      <c r="HG27" s="372"/>
      <c r="HH27" s="372"/>
      <c r="HI27" s="372"/>
      <c r="HJ27" s="372"/>
      <c r="HK27" s="372"/>
      <c r="HL27" s="372"/>
      <c r="HM27" s="372"/>
      <c r="HN27" s="372"/>
      <c r="HO27" s="372"/>
      <c r="HP27" s="372"/>
      <c r="HQ27" s="372"/>
      <c r="HR27" s="372"/>
      <c r="HS27" s="372"/>
      <c r="HT27" s="372"/>
      <c r="HU27" s="372"/>
      <c r="HV27" s="372"/>
      <c r="HW27" s="372"/>
      <c r="HX27" s="372"/>
      <c r="HY27" s="372"/>
      <c r="HZ27" s="372"/>
      <c r="IA27" s="372"/>
      <c r="IB27" s="372"/>
    </row>
    <row r="28" s="191" customFormat="1" ht="21" customHeight="1" spans="1:236">
      <c r="A28" s="450"/>
      <c r="B28" s="430"/>
      <c r="C28" s="405"/>
      <c r="D28" s="433" t="s">
        <v>298</v>
      </c>
      <c r="E28" s="434">
        <v>208.1</v>
      </c>
      <c r="F28" s="434">
        <v>5.4</v>
      </c>
      <c r="G28" s="435"/>
      <c r="H28" s="451" t="s">
        <v>365</v>
      </c>
      <c r="I28" s="435">
        <v>47</v>
      </c>
      <c r="J28" s="435" t="s">
        <v>282</v>
      </c>
      <c r="K28" s="435">
        <v>38</v>
      </c>
      <c r="L28" s="435" t="s">
        <v>282</v>
      </c>
      <c r="M28" s="512">
        <v>1</v>
      </c>
      <c r="N28" s="513">
        <v>41.905</v>
      </c>
      <c r="O28" s="513">
        <v>21.4</v>
      </c>
      <c r="P28" s="434">
        <v>63.305</v>
      </c>
      <c r="Q28" s="434">
        <v>103</v>
      </c>
      <c r="R28" s="434">
        <v>2.1</v>
      </c>
      <c r="S28" s="434">
        <v>67.6</v>
      </c>
      <c r="T28" s="434">
        <v>14.9</v>
      </c>
      <c r="U28" s="434">
        <v>3.1</v>
      </c>
      <c r="V28" s="434">
        <v>16.1</v>
      </c>
      <c r="W28" s="434">
        <v>37.8</v>
      </c>
      <c r="X28" s="434">
        <v>82.5</v>
      </c>
      <c r="Y28" s="434">
        <v>2.2</v>
      </c>
      <c r="Z28" s="434">
        <v>20.6</v>
      </c>
      <c r="AA28" s="434">
        <v>26.3</v>
      </c>
      <c r="AB28" s="568" t="s">
        <v>315</v>
      </c>
      <c r="AC28" s="396" t="s">
        <v>201</v>
      </c>
      <c r="AD28" s="396" t="s">
        <v>183</v>
      </c>
      <c r="AE28" s="568" t="s">
        <v>186</v>
      </c>
      <c r="AF28" s="568" t="s">
        <v>193</v>
      </c>
      <c r="AG28" s="568" t="s">
        <v>285</v>
      </c>
      <c r="AH28" s="581" t="s">
        <v>286</v>
      </c>
      <c r="AI28" s="512" t="s">
        <v>287</v>
      </c>
      <c r="AJ28" s="512" t="s">
        <v>370</v>
      </c>
      <c r="AK28" s="512" t="s">
        <v>289</v>
      </c>
      <c r="AL28" s="512" t="s">
        <v>290</v>
      </c>
      <c r="AM28" s="512" t="s">
        <v>305</v>
      </c>
      <c r="AN28" s="512" t="s">
        <v>288</v>
      </c>
      <c r="AO28" s="512" t="s">
        <v>290</v>
      </c>
      <c r="AP28" s="597"/>
      <c r="AQ28" s="372"/>
      <c r="AR28" s="372"/>
      <c r="AS28" s="372"/>
      <c r="AT28" s="372"/>
      <c r="AU28" s="372"/>
      <c r="AV28" s="372"/>
      <c r="AW28" s="372"/>
      <c r="AX28" s="372"/>
      <c r="AY28" s="372"/>
      <c r="AZ28" s="372"/>
      <c r="BA28" s="372"/>
      <c r="BB28" s="372"/>
      <c r="BC28" s="372"/>
      <c r="BD28" s="372"/>
      <c r="BE28" s="372"/>
      <c r="BF28" s="372"/>
      <c r="BG28" s="372"/>
      <c r="BH28" s="372"/>
      <c r="BI28" s="372"/>
      <c r="BJ28" s="372"/>
      <c r="BK28" s="372"/>
      <c r="BL28" s="372"/>
      <c r="BM28" s="372"/>
      <c r="BN28" s="372"/>
      <c r="BO28" s="372"/>
      <c r="BP28" s="372"/>
      <c r="BQ28" s="372"/>
      <c r="BR28" s="372"/>
      <c r="BS28" s="372"/>
      <c r="BT28" s="372"/>
      <c r="BU28" s="372"/>
      <c r="BV28" s="372"/>
      <c r="BW28" s="372"/>
      <c r="BX28" s="372"/>
      <c r="BY28" s="372"/>
      <c r="BZ28" s="372"/>
      <c r="CA28" s="372"/>
      <c r="CB28" s="372"/>
      <c r="CC28" s="372"/>
      <c r="CD28" s="372"/>
      <c r="CE28" s="372"/>
      <c r="CF28" s="372"/>
      <c r="CG28" s="372"/>
      <c r="CH28" s="372"/>
      <c r="CI28" s="372"/>
      <c r="CJ28" s="372"/>
      <c r="CK28" s="372"/>
      <c r="CL28" s="372"/>
      <c r="CM28" s="372"/>
      <c r="CN28" s="372"/>
      <c r="CO28" s="372"/>
      <c r="CP28" s="372"/>
      <c r="CQ28" s="372"/>
      <c r="CR28" s="372"/>
      <c r="CS28" s="372"/>
      <c r="CT28" s="372"/>
      <c r="CU28" s="372"/>
      <c r="CV28" s="372"/>
      <c r="CW28" s="372"/>
      <c r="CX28" s="372"/>
      <c r="CY28" s="372"/>
      <c r="CZ28" s="372"/>
      <c r="DA28" s="372"/>
      <c r="DB28" s="372"/>
      <c r="DC28" s="372"/>
      <c r="DD28" s="372"/>
      <c r="DE28" s="372"/>
      <c r="DF28" s="372"/>
      <c r="DG28" s="372"/>
      <c r="DH28" s="372"/>
      <c r="DI28" s="372"/>
      <c r="DJ28" s="372"/>
      <c r="DK28" s="372"/>
      <c r="DL28" s="372"/>
      <c r="DM28" s="372"/>
      <c r="DN28" s="372"/>
      <c r="DO28" s="372"/>
      <c r="DP28" s="372"/>
      <c r="DQ28" s="372"/>
      <c r="DR28" s="372"/>
      <c r="DS28" s="372"/>
      <c r="DT28" s="372"/>
      <c r="DU28" s="372"/>
      <c r="DV28" s="372"/>
      <c r="DW28" s="372"/>
      <c r="DX28" s="372"/>
      <c r="DY28" s="372"/>
      <c r="DZ28" s="372"/>
      <c r="EA28" s="372"/>
      <c r="EB28" s="372"/>
      <c r="EC28" s="372"/>
      <c r="ED28" s="372"/>
      <c r="EE28" s="372"/>
      <c r="EF28" s="372"/>
      <c r="EG28" s="372"/>
      <c r="EH28" s="372"/>
      <c r="EI28" s="372"/>
      <c r="EJ28" s="372"/>
      <c r="EK28" s="372"/>
      <c r="EL28" s="372"/>
      <c r="EM28" s="372"/>
      <c r="EN28" s="372"/>
      <c r="EO28" s="372"/>
      <c r="EP28" s="372"/>
      <c r="EQ28" s="372"/>
      <c r="ER28" s="372"/>
      <c r="ES28" s="372"/>
      <c r="ET28" s="372"/>
      <c r="EU28" s="372"/>
      <c r="EV28" s="372"/>
      <c r="EW28" s="372"/>
      <c r="EX28" s="372"/>
      <c r="EY28" s="372"/>
      <c r="EZ28" s="372"/>
      <c r="FA28" s="372"/>
      <c r="FB28" s="372"/>
      <c r="FC28" s="372"/>
      <c r="FD28" s="372"/>
      <c r="FE28" s="372"/>
      <c r="FF28" s="372"/>
      <c r="FG28" s="372"/>
      <c r="FH28" s="372"/>
      <c r="FI28" s="372"/>
      <c r="FJ28" s="372"/>
      <c r="FK28" s="372"/>
      <c r="FL28" s="372"/>
      <c r="FM28" s="372"/>
      <c r="FN28" s="372"/>
      <c r="FO28" s="372"/>
      <c r="FP28" s="372"/>
      <c r="FQ28" s="372"/>
      <c r="FR28" s="372"/>
      <c r="FS28" s="372"/>
      <c r="FT28" s="372"/>
      <c r="FU28" s="372"/>
      <c r="FV28" s="372"/>
      <c r="FW28" s="372"/>
      <c r="FX28" s="372"/>
      <c r="FY28" s="372"/>
      <c r="FZ28" s="372"/>
      <c r="GA28" s="372"/>
      <c r="GB28" s="372"/>
      <c r="GC28" s="372"/>
      <c r="GD28" s="372"/>
      <c r="GE28" s="372"/>
      <c r="GF28" s="372"/>
      <c r="GG28" s="372"/>
      <c r="GH28" s="372"/>
      <c r="GI28" s="372"/>
      <c r="GJ28" s="372"/>
      <c r="GK28" s="372"/>
      <c r="GL28" s="372"/>
      <c r="GM28" s="372"/>
      <c r="GN28" s="372"/>
      <c r="GO28" s="372"/>
      <c r="GP28" s="372"/>
      <c r="GQ28" s="372"/>
      <c r="GR28" s="372"/>
      <c r="GS28" s="372"/>
      <c r="GT28" s="372"/>
      <c r="GU28" s="372"/>
      <c r="GV28" s="372"/>
      <c r="GW28" s="372"/>
      <c r="GX28" s="372"/>
      <c r="GY28" s="372"/>
      <c r="GZ28" s="372"/>
      <c r="HA28" s="372"/>
      <c r="HB28" s="372"/>
      <c r="HC28" s="372"/>
      <c r="HD28" s="372"/>
      <c r="HE28" s="372"/>
      <c r="HF28" s="372"/>
      <c r="HG28" s="372"/>
      <c r="HH28" s="372"/>
      <c r="HI28" s="372"/>
      <c r="HJ28" s="372"/>
      <c r="HK28" s="372"/>
      <c r="HL28" s="372"/>
      <c r="HM28" s="372"/>
      <c r="HN28" s="372"/>
      <c r="HO28" s="372"/>
      <c r="HP28" s="372"/>
      <c r="HQ28" s="372"/>
      <c r="HR28" s="372"/>
      <c r="HS28" s="372"/>
      <c r="HT28" s="372"/>
      <c r="HU28" s="372"/>
      <c r="HV28" s="372"/>
      <c r="HW28" s="372"/>
      <c r="HX28" s="372"/>
      <c r="HY28" s="372"/>
      <c r="HZ28" s="372"/>
      <c r="IA28" s="372"/>
      <c r="IB28" s="372"/>
    </row>
    <row r="29" s="191" customFormat="1" ht="21" customHeight="1" spans="1:236">
      <c r="A29" s="419"/>
      <c r="B29" s="437"/>
      <c r="C29" s="411"/>
      <c r="D29" s="452" t="s">
        <v>371</v>
      </c>
      <c r="E29" s="453">
        <v>191.7</v>
      </c>
      <c r="F29" s="453">
        <v>8.4</v>
      </c>
      <c r="G29" s="454">
        <v>2</v>
      </c>
      <c r="H29" s="455" t="s">
        <v>231</v>
      </c>
      <c r="I29" s="514">
        <v>35</v>
      </c>
      <c r="J29" s="514"/>
      <c r="K29" s="452"/>
      <c r="L29" s="452"/>
      <c r="M29" s="454"/>
      <c r="N29" s="515"/>
      <c r="O29" s="515"/>
      <c r="P29" s="515"/>
      <c r="Q29" s="453"/>
      <c r="R29" s="515"/>
      <c r="S29" s="454"/>
      <c r="T29" s="454"/>
      <c r="U29" s="454"/>
      <c r="V29" s="454"/>
      <c r="W29" s="454"/>
      <c r="X29" s="454"/>
      <c r="Y29" s="454"/>
      <c r="Z29" s="454"/>
      <c r="AA29" s="454"/>
      <c r="AB29" s="569"/>
      <c r="AC29" s="569"/>
      <c r="AD29" s="569"/>
      <c r="AE29" s="569"/>
      <c r="AF29" s="452"/>
      <c r="AG29" s="569"/>
      <c r="AH29" s="577"/>
      <c r="AI29" s="467"/>
      <c r="AJ29" s="467"/>
      <c r="AK29" s="569"/>
      <c r="AL29" s="569"/>
      <c r="AM29" s="569"/>
      <c r="AN29" s="569"/>
      <c r="AO29" s="467"/>
      <c r="AP29" s="597"/>
      <c r="AQ29" s="372"/>
      <c r="AR29" s="372"/>
      <c r="AS29" s="372"/>
      <c r="AT29" s="372"/>
      <c r="AU29" s="372"/>
      <c r="AV29" s="372"/>
      <c r="AW29" s="372"/>
      <c r="AX29" s="372"/>
      <c r="AY29" s="372"/>
      <c r="AZ29" s="372"/>
      <c r="BA29" s="372"/>
      <c r="BB29" s="372"/>
      <c r="BC29" s="372"/>
      <c r="BD29" s="372"/>
      <c r="BE29" s="372"/>
      <c r="BF29" s="372"/>
      <c r="BG29" s="372"/>
      <c r="BH29" s="372"/>
      <c r="BI29" s="372"/>
      <c r="BJ29" s="372"/>
      <c r="BK29" s="372"/>
      <c r="BL29" s="372"/>
      <c r="BM29" s="372"/>
      <c r="BN29" s="372"/>
      <c r="BO29" s="372"/>
      <c r="BP29" s="372"/>
      <c r="BQ29" s="372"/>
      <c r="BR29" s="372"/>
      <c r="BS29" s="372"/>
      <c r="BT29" s="372"/>
      <c r="BU29" s="372"/>
      <c r="BV29" s="372"/>
      <c r="BW29" s="372"/>
      <c r="BX29" s="372"/>
      <c r="BY29" s="372"/>
      <c r="BZ29" s="372"/>
      <c r="CA29" s="372"/>
      <c r="CB29" s="372"/>
      <c r="CC29" s="372"/>
      <c r="CD29" s="372"/>
      <c r="CE29" s="372"/>
      <c r="CF29" s="372"/>
      <c r="CG29" s="372"/>
      <c r="CH29" s="372"/>
      <c r="CI29" s="372"/>
      <c r="CJ29" s="372"/>
      <c r="CK29" s="372"/>
      <c r="CL29" s="372"/>
      <c r="CM29" s="372"/>
      <c r="CN29" s="372"/>
      <c r="CO29" s="372"/>
      <c r="CP29" s="372"/>
      <c r="CQ29" s="372"/>
      <c r="CR29" s="372"/>
      <c r="CS29" s="372"/>
      <c r="CT29" s="372"/>
      <c r="CU29" s="372"/>
      <c r="CV29" s="372"/>
      <c r="CW29" s="372"/>
      <c r="CX29" s="372"/>
      <c r="CY29" s="372"/>
      <c r="CZ29" s="372"/>
      <c r="DA29" s="372"/>
      <c r="DB29" s="372"/>
      <c r="DC29" s="372"/>
      <c r="DD29" s="372"/>
      <c r="DE29" s="372"/>
      <c r="DF29" s="372"/>
      <c r="DG29" s="372"/>
      <c r="DH29" s="372"/>
      <c r="DI29" s="372"/>
      <c r="DJ29" s="372"/>
      <c r="DK29" s="372"/>
      <c r="DL29" s="372"/>
      <c r="DM29" s="372"/>
      <c r="DN29" s="372"/>
      <c r="DO29" s="372"/>
      <c r="DP29" s="372"/>
      <c r="DQ29" s="372"/>
      <c r="DR29" s="372"/>
      <c r="DS29" s="372"/>
      <c r="DT29" s="372"/>
      <c r="DU29" s="372"/>
      <c r="DV29" s="372"/>
      <c r="DW29" s="372"/>
      <c r="DX29" s="372"/>
      <c r="DY29" s="372"/>
      <c r="DZ29" s="372"/>
      <c r="EA29" s="372"/>
      <c r="EB29" s="372"/>
      <c r="EC29" s="372"/>
      <c r="ED29" s="372"/>
      <c r="EE29" s="372"/>
      <c r="EF29" s="372"/>
      <c r="EG29" s="372"/>
      <c r="EH29" s="372"/>
      <c r="EI29" s="372"/>
      <c r="EJ29" s="372"/>
      <c r="EK29" s="372"/>
      <c r="EL29" s="372"/>
      <c r="EM29" s="372"/>
      <c r="EN29" s="372"/>
      <c r="EO29" s="372"/>
      <c r="EP29" s="372"/>
      <c r="EQ29" s="372"/>
      <c r="ER29" s="372"/>
      <c r="ES29" s="372"/>
      <c r="ET29" s="372"/>
      <c r="EU29" s="372"/>
      <c r="EV29" s="372"/>
      <c r="EW29" s="372"/>
      <c r="EX29" s="372"/>
      <c r="EY29" s="372"/>
      <c r="EZ29" s="372"/>
      <c r="FA29" s="372"/>
      <c r="FB29" s="372"/>
      <c r="FC29" s="372"/>
      <c r="FD29" s="372"/>
      <c r="FE29" s="372"/>
      <c r="FF29" s="372"/>
      <c r="FG29" s="372"/>
      <c r="FH29" s="372"/>
      <c r="FI29" s="372"/>
      <c r="FJ29" s="372"/>
      <c r="FK29" s="372"/>
      <c r="FL29" s="372"/>
      <c r="FM29" s="372"/>
      <c r="FN29" s="372"/>
      <c r="FO29" s="372"/>
      <c r="FP29" s="372"/>
      <c r="FQ29" s="372"/>
      <c r="FR29" s="372"/>
      <c r="FS29" s="372"/>
      <c r="FT29" s="372"/>
      <c r="FU29" s="372"/>
      <c r="FV29" s="372"/>
      <c r="FW29" s="372"/>
      <c r="FX29" s="372"/>
      <c r="FY29" s="372"/>
      <c r="FZ29" s="372"/>
      <c r="GA29" s="372"/>
      <c r="GB29" s="372"/>
      <c r="GC29" s="372"/>
      <c r="GD29" s="372"/>
      <c r="GE29" s="372"/>
      <c r="GF29" s="372"/>
      <c r="GG29" s="372"/>
      <c r="GH29" s="372"/>
      <c r="GI29" s="372"/>
      <c r="GJ29" s="372"/>
      <c r="GK29" s="372"/>
      <c r="GL29" s="372"/>
      <c r="GM29" s="372"/>
      <c r="GN29" s="372"/>
      <c r="GO29" s="372"/>
      <c r="GP29" s="372"/>
      <c r="GQ29" s="372"/>
      <c r="GR29" s="372"/>
      <c r="GS29" s="372"/>
      <c r="GT29" s="372"/>
      <c r="GU29" s="372"/>
      <c r="GV29" s="372"/>
      <c r="GW29" s="372"/>
      <c r="GX29" s="372"/>
      <c r="GY29" s="372"/>
      <c r="GZ29" s="372"/>
      <c r="HA29" s="372"/>
      <c r="HB29" s="372"/>
      <c r="HC29" s="372"/>
      <c r="HD29" s="372"/>
      <c r="HE29" s="372"/>
      <c r="HF29" s="372"/>
      <c r="HG29" s="372"/>
      <c r="HH29" s="372"/>
      <c r="HI29" s="372"/>
      <c r="HJ29" s="372"/>
      <c r="HK29" s="372"/>
      <c r="HL29" s="372"/>
      <c r="HM29" s="372"/>
      <c r="HN29" s="372"/>
      <c r="HO29" s="372"/>
      <c r="HP29" s="372"/>
      <c r="HQ29" s="372"/>
      <c r="HR29" s="372"/>
      <c r="HS29" s="372"/>
      <c r="HT29" s="372"/>
      <c r="HU29" s="372"/>
      <c r="HV29" s="372"/>
      <c r="HW29" s="372"/>
      <c r="HX29" s="372"/>
      <c r="HY29" s="372"/>
      <c r="HZ29" s="372"/>
      <c r="IA29" s="372"/>
      <c r="IB29" s="372"/>
    </row>
    <row r="30" s="191" customFormat="1" ht="21" customHeight="1" spans="1:236">
      <c r="A30" s="456">
        <v>19</v>
      </c>
      <c r="B30" s="424" t="s">
        <v>372</v>
      </c>
      <c r="C30" s="425" t="s">
        <v>372</v>
      </c>
      <c r="D30" s="426" t="s">
        <v>363</v>
      </c>
      <c r="E30" s="427">
        <v>230.3</v>
      </c>
      <c r="F30" s="427">
        <v>6.7</v>
      </c>
      <c r="G30" s="428">
        <v>5</v>
      </c>
      <c r="H30" s="429" t="s">
        <v>225</v>
      </c>
      <c r="I30" s="428">
        <v>25</v>
      </c>
      <c r="J30" s="376" t="s">
        <v>294</v>
      </c>
      <c r="K30" s="428">
        <v>25</v>
      </c>
      <c r="L30" s="376" t="s">
        <v>294</v>
      </c>
      <c r="M30" s="428">
        <v>1</v>
      </c>
      <c r="N30" s="427">
        <v>38.61</v>
      </c>
      <c r="O30" s="390">
        <v>21.93</v>
      </c>
      <c r="P30" s="427">
        <v>60.54</v>
      </c>
      <c r="Q30" s="427">
        <v>99.6</v>
      </c>
      <c r="R30" s="427"/>
      <c r="S30" s="427">
        <v>68.67</v>
      </c>
      <c r="T30" s="427">
        <v>18.02</v>
      </c>
      <c r="U30" s="542">
        <v>3.77</v>
      </c>
      <c r="V30" s="428">
        <v>15.43</v>
      </c>
      <c r="W30" s="428">
        <v>47.48</v>
      </c>
      <c r="X30" s="428">
        <v>91.88</v>
      </c>
      <c r="Y30" s="427">
        <v>1.92</v>
      </c>
      <c r="Z30" s="427">
        <v>21.22</v>
      </c>
      <c r="AA30" s="427">
        <v>23.51</v>
      </c>
      <c r="AB30" s="376" t="s">
        <v>181</v>
      </c>
      <c r="AC30" s="374" t="s">
        <v>182</v>
      </c>
      <c r="AD30" s="374" t="s">
        <v>283</v>
      </c>
      <c r="AE30" s="376" t="s">
        <v>186</v>
      </c>
      <c r="AF30" s="376" t="s">
        <v>193</v>
      </c>
      <c r="AG30" s="376" t="s">
        <v>285</v>
      </c>
      <c r="AH30" s="579" t="s">
        <v>286</v>
      </c>
      <c r="AI30" s="376" t="s">
        <v>287</v>
      </c>
      <c r="AJ30" s="376" t="s">
        <v>311</v>
      </c>
      <c r="AK30" s="376" t="s">
        <v>289</v>
      </c>
      <c r="AL30" s="376" t="s">
        <v>290</v>
      </c>
      <c r="AM30" s="376" t="s">
        <v>305</v>
      </c>
      <c r="AN30" s="376" t="s">
        <v>288</v>
      </c>
      <c r="AO30" s="376" t="s">
        <v>290</v>
      </c>
      <c r="AP30" s="597"/>
      <c r="AQ30" s="372"/>
      <c r="AR30" s="372"/>
      <c r="AS30" s="372"/>
      <c r="AT30" s="372"/>
      <c r="AU30" s="372"/>
      <c r="AV30" s="372"/>
      <c r="AW30" s="372"/>
      <c r="AX30" s="372"/>
      <c r="AY30" s="372"/>
      <c r="AZ30" s="372"/>
      <c r="BA30" s="372"/>
      <c r="BB30" s="372"/>
      <c r="BC30" s="372"/>
      <c r="BD30" s="372"/>
      <c r="BE30" s="372"/>
      <c r="BF30" s="372"/>
      <c r="BG30" s="372"/>
      <c r="BH30" s="372"/>
      <c r="BI30" s="372"/>
      <c r="BJ30" s="372"/>
      <c r="BK30" s="372"/>
      <c r="BL30" s="372"/>
      <c r="BM30" s="372"/>
      <c r="BN30" s="372"/>
      <c r="BO30" s="372"/>
      <c r="BP30" s="372"/>
      <c r="BQ30" s="372"/>
      <c r="BR30" s="372"/>
      <c r="BS30" s="372"/>
      <c r="BT30" s="372"/>
      <c r="BU30" s="372"/>
      <c r="BV30" s="372"/>
      <c r="BW30" s="372"/>
      <c r="BX30" s="372"/>
      <c r="BY30" s="372"/>
      <c r="BZ30" s="372"/>
      <c r="CA30" s="372"/>
      <c r="CB30" s="372"/>
      <c r="CC30" s="372"/>
      <c r="CD30" s="372"/>
      <c r="CE30" s="372"/>
      <c r="CF30" s="372"/>
      <c r="CG30" s="372"/>
      <c r="CH30" s="372"/>
      <c r="CI30" s="372"/>
      <c r="CJ30" s="372"/>
      <c r="CK30" s="372"/>
      <c r="CL30" s="372"/>
      <c r="CM30" s="372"/>
      <c r="CN30" s="372"/>
      <c r="CO30" s="372"/>
      <c r="CP30" s="372"/>
      <c r="CQ30" s="372"/>
      <c r="CR30" s="372"/>
      <c r="CS30" s="372"/>
      <c r="CT30" s="372"/>
      <c r="CU30" s="372"/>
      <c r="CV30" s="372"/>
      <c r="CW30" s="372"/>
      <c r="CX30" s="372"/>
      <c r="CY30" s="372"/>
      <c r="CZ30" s="372"/>
      <c r="DA30" s="372"/>
      <c r="DB30" s="372"/>
      <c r="DC30" s="372"/>
      <c r="DD30" s="372"/>
      <c r="DE30" s="372"/>
      <c r="DF30" s="372"/>
      <c r="DG30" s="372"/>
      <c r="DH30" s="372"/>
      <c r="DI30" s="372"/>
      <c r="DJ30" s="372"/>
      <c r="DK30" s="372"/>
      <c r="DL30" s="372"/>
      <c r="DM30" s="372"/>
      <c r="DN30" s="372"/>
      <c r="DO30" s="372"/>
      <c r="DP30" s="372"/>
      <c r="DQ30" s="372"/>
      <c r="DR30" s="372"/>
      <c r="DS30" s="372"/>
      <c r="DT30" s="372"/>
      <c r="DU30" s="372"/>
      <c r="DV30" s="372"/>
      <c r="DW30" s="372"/>
      <c r="DX30" s="372"/>
      <c r="DY30" s="372"/>
      <c r="DZ30" s="372"/>
      <c r="EA30" s="372"/>
      <c r="EB30" s="372"/>
      <c r="EC30" s="372"/>
      <c r="ED30" s="372"/>
      <c r="EE30" s="372"/>
      <c r="EF30" s="372"/>
      <c r="EG30" s="372"/>
      <c r="EH30" s="372"/>
      <c r="EI30" s="372"/>
      <c r="EJ30" s="372"/>
      <c r="EK30" s="372"/>
      <c r="EL30" s="372"/>
      <c r="EM30" s="372"/>
      <c r="EN30" s="372"/>
      <c r="EO30" s="372"/>
      <c r="EP30" s="372"/>
      <c r="EQ30" s="372"/>
      <c r="ER30" s="372"/>
      <c r="ES30" s="372"/>
      <c r="ET30" s="372"/>
      <c r="EU30" s="372"/>
      <c r="EV30" s="372"/>
      <c r="EW30" s="372"/>
      <c r="EX30" s="372"/>
      <c r="EY30" s="372"/>
      <c r="EZ30" s="372"/>
      <c r="FA30" s="372"/>
      <c r="FB30" s="372"/>
      <c r="FC30" s="372"/>
      <c r="FD30" s="372"/>
      <c r="FE30" s="372"/>
      <c r="FF30" s="372"/>
      <c r="FG30" s="372"/>
      <c r="FH30" s="372"/>
      <c r="FI30" s="372"/>
      <c r="FJ30" s="372"/>
      <c r="FK30" s="372"/>
      <c r="FL30" s="372"/>
      <c r="FM30" s="372"/>
      <c r="FN30" s="372"/>
      <c r="FO30" s="372"/>
      <c r="FP30" s="372"/>
      <c r="FQ30" s="372"/>
      <c r="FR30" s="372"/>
      <c r="FS30" s="372"/>
      <c r="FT30" s="372"/>
      <c r="FU30" s="372"/>
      <c r="FV30" s="372"/>
      <c r="FW30" s="372"/>
      <c r="FX30" s="372"/>
      <c r="FY30" s="372"/>
      <c r="FZ30" s="372"/>
      <c r="GA30" s="372"/>
      <c r="GB30" s="372"/>
      <c r="GC30" s="372"/>
      <c r="GD30" s="372"/>
      <c r="GE30" s="372"/>
      <c r="GF30" s="372"/>
      <c r="GG30" s="372"/>
      <c r="GH30" s="372"/>
      <c r="GI30" s="372"/>
      <c r="GJ30" s="372"/>
      <c r="GK30" s="372"/>
      <c r="GL30" s="372"/>
      <c r="GM30" s="372"/>
      <c r="GN30" s="372"/>
      <c r="GO30" s="372"/>
      <c r="GP30" s="372"/>
      <c r="GQ30" s="372"/>
      <c r="GR30" s="372"/>
      <c r="GS30" s="372"/>
      <c r="GT30" s="372"/>
      <c r="GU30" s="372"/>
      <c r="GV30" s="372"/>
      <c r="GW30" s="372"/>
      <c r="GX30" s="372"/>
      <c r="GY30" s="372"/>
      <c r="GZ30" s="372"/>
      <c r="HA30" s="372"/>
      <c r="HB30" s="372"/>
      <c r="HC30" s="372"/>
      <c r="HD30" s="372"/>
      <c r="HE30" s="372"/>
      <c r="HF30" s="372"/>
      <c r="HG30" s="372"/>
      <c r="HH30" s="372"/>
      <c r="HI30" s="372"/>
      <c r="HJ30" s="372"/>
      <c r="HK30" s="372"/>
      <c r="HL30" s="372"/>
      <c r="HM30" s="372"/>
      <c r="HN30" s="372"/>
      <c r="HO30" s="372"/>
      <c r="HP30" s="372"/>
      <c r="HQ30" s="372"/>
      <c r="HR30" s="372"/>
      <c r="HS30" s="372"/>
      <c r="HT30" s="372"/>
      <c r="HU30" s="372"/>
      <c r="HV30" s="372"/>
      <c r="HW30" s="372"/>
      <c r="HX30" s="372"/>
      <c r="HY30" s="372"/>
      <c r="HZ30" s="372"/>
      <c r="IA30" s="372"/>
      <c r="IB30" s="372"/>
    </row>
    <row r="31" s="191" customFormat="1" ht="21" customHeight="1" spans="1:236">
      <c r="A31" s="415"/>
      <c r="B31" s="430"/>
      <c r="C31" s="425"/>
      <c r="D31" s="431" t="s">
        <v>364</v>
      </c>
      <c r="E31" s="267">
        <v>193</v>
      </c>
      <c r="F31" s="267">
        <v>7.83</v>
      </c>
      <c r="G31" s="15">
        <v>4</v>
      </c>
      <c r="H31" s="432" t="s">
        <v>325</v>
      </c>
      <c r="I31" s="108">
        <v>48</v>
      </c>
      <c r="J31" s="135" t="s">
        <v>282</v>
      </c>
      <c r="K31" s="108">
        <v>37</v>
      </c>
      <c r="L31" s="135" t="s">
        <v>282</v>
      </c>
      <c r="M31" s="448">
        <v>1</v>
      </c>
      <c r="N31" s="447">
        <v>40.41</v>
      </c>
      <c r="O31" s="447">
        <v>21.43</v>
      </c>
      <c r="P31" s="504">
        <v>61.84</v>
      </c>
      <c r="Q31" s="156">
        <v>105.2</v>
      </c>
      <c r="R31" s="504"/>
      <c r="S31" s="108">
        <v>62.5</v>
      </c>
      <c r="T31" s="108">
        <v>12.4</v>
      </c>
      <c r="U31" s="108">
        <v>3.2</v>
      </c>
      <c r="V31" s="108">
        <v>14.5</v>
      </c>
      <c r="W31" s="108">
        <v>47.8</v>
      </c>
      <c r="X31" s="108">
        <v>91.7</v>
      </c>
      <c r="Y31" s="108">
        <v>1.9</v>
      </c>
      <c r="Z31" s="108">
        <v>20.7</v>
      </c>
      <c r="AA31" s="108">
        <v>21.4</v>
      </c>
      <c r="AB31" s="135" t="s">
        <v>289</v>
      </c>
      <c r="AC31" s="135" t="s">
        <v>182</v>
      </c>
      <c r="AD31" s="135" t="s">
        <v>183</v>
      </c>
      <c r="AE31" s="135" t="s">
        <v>186</v>
      </c>
      <c r="AF31" s="135" t="s">
        <v>193</v>
      </c>
      <c r="AG31" s="135" t="s">
        <v>285</v>
      </c>
      <c r="AH31" s="580" t="s">
        <v>286</v>
      </c>
      <c r="AI31" s="135" t="s">
        <v>287</v>
      </c>
      <c r="AJ31" s="135" t="s">
        <v>288</v>
      </c>
      <c r="AK31" s="135" t="s">
        <v>289</v>
      </c>
      <c r="AL31" s="135" t="s">
        <v>290</v>
      </c>
      <c r="AM31" s="135" t="s">
        <v>305</v>
      </c>
      <c r="AN31" s="135" t="s">
        <v>370</v>
      </c>
      <c r="AO31" s="135" t="s">
        <v>290</v>
      </c>
      <c r="AP31" s="597"/>
      <c r="AQ31" s="372"/>
      <c r="AR31" s="372"/>
      <c r="AS31" s="372"/>
      <c r="AT31" s="372"/>
      <c r="AU31" s="372"/>
      <c r="AV31" s="372"/>
      <c r="AW31" s="372"/>
      <c r="AX31" s="372"/>
      <c r="AY31" s="372"/>
      <c r="AZ31" s="372"/>
      <c r="BA31" s="372"/>
      <c r="BB31" s="372"/>
      <c r="BC31" s="372"/>
      <c r="BD31" s="372"/>
      <c r="BE31" s="372"/>
      <c r="BF31" s="372"/>
      <c r="BG31" s="372"/>
      <c r="BH31" s="372"/>
      <c r="BI31" s="372"/>
      <c r="BJ31" s="372"/>
      <c r="BK31" s="372"/>
      <c r="BL31" s="372"/>
      <c r="BM31" s="372"/>
      <c r="BN31" s="372"/>
      <c r="BO31" s="372"/>
      <c r="BP31" s="372"/>
      <c r="BQ31" s="372"/>
      <c r="BR31" s="372"/>
      <c r="BS31" s="372"/>
      <c r="BT31" s="372"/>
      <c r="BU31" s="372"/>
      <c r="BV31" s="372"/>
      <c r="BW31" s="372"/>
      <c r="BX31" s="372"/>
      <c r="BY31" s="372"/>
      <c r="BZ31" s="372"/>
      <c r="CA31" s="372"/>
      <c r="CB31" s="372"/>
      <c r="CC31" s="372"/>
      <c r="CD31" s="372"/>
      <c r="CE31" s="372"/>
      <c r="CF31" s="372"/>
      <c r="CG31" s="372"/>
      <c r="CH31" s="372"/>
      <c r="CI31" s="372"/>
      <c r="CJ31" s="372"/>
      <c r="CK31" s="372"/>
      <c r="CL31" s="372"/>
      <c r="CM31" s="372"/>
      <c r="CN31" s="372"/>
      <c r="CO31" s="372"/>
      <c r="CP31" s="372"/>
      <c r="CQ31" s="372"/>
      <c r="CR31" s="372"/>
      <c r="CS31" s="372"/>
      <c r="CT31" s="372"/>
      <c r="CU31" s="372"/>
      <c r="CV31" s="372"/>
      <c r="CW31" s="372"/>
      <c r="CX31" s="372"/>
      <c r="CY31" s="372"/>
      <c r="CZ31" s="372"/>
      <c r="DA31" s="372"/>
      <c r="DB31" s="372"/>
      <c r="DC31" s="372"/>
      <c r="DD31" s="372"/>
      <c r="DE31" s="372"/>
      <c r="DF31" s="372"/>
      <c r="DG31" s="372"/>
      <c r="DH31" s="372"/>
      <c r="DI31" s="372"/>
      <c r="DJ31" s="372"/>
      <c r="DK31" s="372"/>
      <c r="DL31" s="372"/>
      <c r="DM31" s="372"/>
      <c r="DN31" s="372"/>
      <c r="DO31" s="372"/>
      <c r="DP31" s="372"/>
      <c r="DQ31" s="372"/>
      <c r="DR31" s="372"/>
      <c r="DS31" s="372"/>
      <c r="DT31" s="372"/>
      <c r="DU31" s="372"/>
      <c r="DV31" s="372"/>
      <c r="DW31" s="372"/>
      <c r="DX31" s="372"/>
      <c r="DY31" s="372"/>
      <c r="DZ31" s="372"/>
      <c r="EA31" s="372"/>
      <c r="EB31" s="372"/>
      <c r="EC31" s="372"/>
      <c r="ED31" s="372"/>
      <c r="EE31" s="372"/>
      <c r="EF31" s="372"/>
      <c r="EG31" s="372"/>
      <c r="EH31" s="372"/>
      <c r="EI31" s="372"/>
      <c r="EJ31" s="372"/>
      <c r="EK31" s="372"/>
      <c r="EL31" s="372"/>
      <c r="EM31" s="372"/>
      <c r="EN31" s="372"/>
      <c r="EO31" s="372"/>
      <c r="EP31" s="372"/>
      <c r="EQ31" s="372"/>
      <c r="ER31" s="372"/>
      <c r="ES31" s="372"/>
      <c r="ET31" s="372"/>
      <c r="EU31" s="372"/>
      <c r="EV31" s="372"/>
      <c r="EW31" s="372"/>
      <c r="EX31" s="372"/>
      <c r="EY31" s="372"/>
      <c r="EZ31" s="372"/>
      <c r="FA31" s="372"/>
      <c r="FB31" s="372"/>
      <c r="FC31" s="372"/>
      <c r="FD31" s="372"/>
      <c r="FE31" s="372"/>
      <c r="FF31" s="372"/>
      <c r="FG31" s="372"/>
      <c r="FH31" s="372"/>
      <c r="FI31" s="372"/>
      <c r="FJ31" s="372"/>
      <c r="FK31" s="372"/>
      <c r="FL31" s="372"/>
      <c r="FM31" s="372"/>
      <c r="FN31" s="372"/>
      <c r="FO31" s="372"/>
      <c r="FP31" s="372"/>
      <c r="FQ31" s="372"/>
      <c r="FR31" s="372"/>
      <c r="FS31" s="372"/>
      <c r="FT31" s="372"/>
      <c r="FU31" s="372"/>
      <c r="FV31" s="372"/>
      <c r="FW31" s="372"/>
      <c r="FX31" s="372"/>
      <c r="FY31" s="372"/>
      <c r="FZ31" s="372"/>
      <c r="GA31" s="372"/>
      <c r="GB31" s="372"/>
      <c r="GC31" s="372"/>
      <c r="GD31" s="372"/>
      <c r="GE31" s="372"/>
      <c r="GF31" s="372"/>
      <c r="GG31" s="372"/>
      <c r="GH31" s="372"/>
      <c r="GI31" s="372"/>
      <c r="GJ31" s="372"/>
      <c r="GK31" s="372"/>
      <c r="GL31" s="372"/>
      <c r="GM31" s="372"/>
      <c r="GN31" s="372"/>
      <c r="GO31" s="372"/>
      <c r="GP31" s="372"/>
      <c r="GQ31" s="372"/>
      <c r="GR31" s="372"/>
      <c r="GS31" s="372"/>
      <c r="GT31" s="372"/>
      <c r="GU31" s="372"/>
      <c r="GV31" s="372"/>
      <c r="GW31" s="372"/>
      <c r="GX31" s="372"/>
      <c r="GY31" s="372"/>
      <c r="GZ31" s="372"/>
      <c r="HA31" s="372"/>
      <c r="HB31" s="372"/>
      <c r="HC31" s="372"/>
      <c r="HD31" s="372"/>
      <c r="HE31" s="372"/>
      <c r="HF31" s="372"/>
      <c r="HG31" s="372"/>
      <c r="HH31" s="372"/>
      <c r="HI31" s="372"/>
      <c r="HJ31" s="372"/>
      <c r="HK31" s="372"/>
      <c r="HL31" s="372"/>
      <c r="HM31" s="372"/>
      <c r="HN31" s="372"/>
      <c r="HO31" s="372"/>
      <c r="HP31" s="372"/>
      <c r="HQ31" s="372"/>
      <c r="HR31" s="372"/>
      <c r="HS31" s="372"/>
      <c r="HT31" s="372"/>
      <c r="HU31" s="372"/>
      <c r="HV31" s="372"/>
      <c r="HW31" s="372"/>
      <c r="HX31" s="372"/>
      <c r="HY31" s="372"/>
      <c r="HZ31" s="372"/>
      <c r="IA31" s="372"/>
      <c r="IB31" s="372"/>
    </row>
    <row r="32" s="191" customFormat="1" ht="21" customHeight="1" spans="1:236">
      <c r="A32" s="415"/>
      <c r="B32" s="430"/>
      <c r="C32" s="425"/>
      <c r="D32" s="433" t="s">
        <v>298</v>
      </c>
      <c r="E32" s="434">
        <v>211.65</v>
      </c>
      <c r="F32" s="434">
        <v>7.21884498480243</v>
      </c>
      <c r="G32" s="435"/>
      <c r="H32" s="436" t="s">
        <v>365</v>
      </c>
      <c r="I32" s="435">
        <v>48</v>
      </c>
      <c r="J32" s="435" t="s">
        <v>282</v>
      </c>
      <c r="K32" s="435">
        <v>37</v>
      </c>
      <c r="L32" s="435" t="s">
        <v>282</v>
      </c>
      <c r="M32" s="435">
        <v>1</v>
      </c>
      <c r="N32" s="434">
        <v>39.51</v>
      </c>
      <c r="O32" s="434">
        <v>21.68</v>
      </c>
      <c r="P32" s="434">
        <v>61.19</v>
      </c>
      <c r="Q32" s="434">
        <v>102.4</v>
      </c>
      <c r="R32" s="434">
        <v>1.5</v>
      </c>
      <c r="S32" s="434">
        <v>65.585</v>
      </c>
      <c r="T32" s="434">
        <v>15.21</v>
      </c>
      <c r="U32" s="434">
        <v>3.485</v>
      </c>
      <c r="V32" s="434">
        <v>14.965</v>
      </c>
      <c r="W32" s="434">
        <v>47.64</v>
      </c>
      <c r="X32" s="434">
        <v>91.79</v>
      </c>
      <c r="Y32" s="434">
        <v>1.91</v>
      </c>
      <c r="Z32" s="434">
        <v>20.96</v>
      </c>
      <c r="AA32" s="434">
        <v>22.455</v>
      </c>
      <c r="AB32" s="150" t="s">
        <v>181</v>
      </c>
      <c r="AC32" s="150" t="s">
        <v>182</v>
      </c>
      <c r="AD32" s="150" t="s">
        <v>183</v>
      </c>
      <c r="AE32" s="150" t="s">
        <v>186</v>
      </c>
      <c r="AF32" s="150" t="s">
        <v>193</v>
      </c>
      <c r="AG32" s="150" t="s">
        <v>285</v>
      </c>
      <c r="AH32" s="581" t="s">
        <v>286</v>
      </c>
      <c r="AI32" s="568" t="s">
        <v>287</v>
      </c>
      <c r="AJ32" s="568" t="s">
        <v>288</v>
      </c>
      <c r="AK32" s="568" t="s">
        <v>289</v>
      </c>
      <c r="AL32" s="568" t="s">
        <v>290</v>
      </c>
      <c r="AM32" s="568" t="s">
        <v>305</v>
      </c>
      <c r="AN32" s="568" t="s">
        <v>370</v>
      </c>
      <c r="AO32" s="568" t="s">
        <v>290</v>
      </c>
      <c r="AP32" s="597"/>
      <c r="AQ32" s="372"/>
      <c r="AR32" s="372"/>
      <c r="AS32" s="372"/>
      <c r="AT32" s="372"/>
      <c r="AU32" s="372"/>
      <c r="AV32" s="372"/>
      <c r="AW32" s="372"/>
      <c r="AX32" s="372"/>
      <c r="AY32" s="372"/>
      <c r="AZ32" s="372"/>
      <c r="BA32" s="372"/>
      <c r="BB32" s="372"/>
      <c r="BC32" s="372"/>
      <c r="BD32" s="372"/>
      <c r="BE32" s="372"/>
      <c r="BF32" s="372"/>
      <c r="BG32" s="372"/>
      <c r="BH32" s="372"/>
      <c r="BI32" s="372"/>
      <c r="BJ32" s="372"/>
      <c r="BK32" s="372"/>
      <c r="BL32" s="372"/>
      <c r="BM32" s="372"/>
      <c r="BN32" s="372"/>
      <c r="BO32" s="372"/>
      <c r="BP32" s="372"/>
      <c r="BQ32" s="372"/>
      <c r="BR32" s="372"/>
      <c r="BS32" s="372"/>
      <c r="BT32" s="372"/>
      <c r="BU32" s="372"/>
      <c r="BV32" s="372"/>
      <c r="BW32" s="372"/>
      <c r="BX32" s="372"/>
      <c r="BY32" s="372"/>
      <c r="BZ32" s="372"/>
      <c r="CA32" s="372"/>
      <c r="CB32" s="372"/>
      <c r="CC32" s="372"/>
      <c r="CD32" s="372"/>
      <c r="CE32" s="372"/>
      <c r="CF32" s="372"/>
      <c r="CG32" s="372"/>
      <c r="CH32" s="372"/>
      <c r="CI32" s="372"/>
      <c r="CJ32" s="372"/>
      <c r="CK32" s="372"/>
      <c r="CL32" s="372"/>
      <c r="CM32" s="372"/>
      <c r="CN32" s="372"/>
      <c r="CO32" s="372"/>
      <c r="CP32" s="372"/>
      <c r="CQ32" s="372"/>
      <c r="CR32" s="372"/>
      <c r="CS32" s="372"/>
      <c r="CT32" s="372"/>
      <c r="CU32" s="372"/>
      <c r="CV32" s="372"/>
      <c r="CW32" s="372"/>
      <c r="CX32" s="372"/>
      <c r="CY32" s="372"/>
      <c r="CZ32" s="372"/>
      <c r="DA32" s="372"/>
      <c r="DB32" s="372"/>
      <c r="DC32" s="372"/>
      <c r="DD32" s="372"/>
      <c r="DE32" s="372"/>
      <c r="DF32" s="372"/>
      <c r="DG32" s="372"/>
      <c r="DH32" s="372"/>
      <c r="DI32" s="372"/>
      <c r="DJ32" s="372"/>
      <c r="DK32" s="372"/>
      <c r="DL32" s="372"/>
      <c r="DM32" s="372"/>
      <c r="DN32" s="372"/>
      <c r="DO32" s="372"/>
      <c r="DP32" s="372"/>
      <c r="DQ32" s="372"/>
      <c r="DR32" s="372"/>
      <c r="DS32" s="372"/>
      <c r="DT32" s="372"/>
      <c r="DU32" s="372"/>
      <c r="DV32" s="372"/>
      <c r="DW32" s="372"/>
      <c r="DX32" s="372"/>
      <c r="DY32" s="372"/>
      <c r="DZ32" s="372"/>
      <c r="EA32" s="372"/>
      <c r="EB32" s="372"/>
      <c r="EC32" s="372"/>
      <c r="ED32" s="372"/>
      <c r="EE32" s="372"/>
      <c r="EF32" s="372"/>
      <c r="EG32" s="372"/>
      <c r="EH32" s="372"/>
      <c r="EI32" s="372"/>
      <c r="EJ32" s="372"/>
      <c r="EK32" s="372"/>
      <c r="EL32" s="372"/>
      <c r="EM32" s="372"/>
      <c r="EN32" s="372"/>
      <c r="EO32" s="372"/>
      <c r="EP32" s="372"/>
      <c r="EQ32" s="372"/>
      <c r="ER32" s="372"/>
      <c r="ES32" s="372"/>
      <c r="ET32" s="372"/>
      <c r="EU32" s="372"/>
      <c r="EV32" s="372"/>
      <c r="EW32" s="372"/>
      <c r="EX32" s="372"/>
      <c r="EY32" s="372"/>
      <c r="EZ32" s="372"/>
      <c r="FA32" s="372"/>
      <c r="FB32" s="372"/>
      <c r="FC32" s="372"/>
      <c r="FD32" s="372"/>
      <c r="FE32" s="372"/>
      <c r="FF32" s="372"/>
      <c r="FG32" s="372"/>
      <c r="FH32" s="372"/>
      <c r="FI32" s="372"/>
      <c r="FJ32" s="372"/>
      <c r="FK32" s="372"/>
      <c r="FL32" s="372"/>
      <c r="FM32" s="372"/>
      <c r="FN32" s="372"/>
      <c r="FO32" s="372"/>
      <c r="FP32" s="372"/>
      <c r="FQ32" s="372"/>
      <c r="FR32" s="372"/>
      <c r="FS32" s="372"/>
      <c r="FT32" s="372"/>
      <c r="FU32" s="372"/>
      <c r="FV32" s="372"/>
      <c r="FW32" s="372"/>
      <c r="FX32" s="372"/>
      <c r="FY32" s="372"/>
      <c r="FZ32" s="372"/>
      <c r="GA32" s="372"/>
      <c r="GB32" s="372"/>
      <c r="GC32" s="372"/>
      <c r="GD32" s="372"/>
      <c r="GE32" s="372"/>
      <c r="GF32" s="372"/>
      <c r="GG32" s="372"/>
      <c r="GH32" s="372"/>
      <c r="GI32" s="372"/>
      <c r="GJ32" s="372"/>
      <c r="GK32" s="372"/>
      <c r="GL32" s="372"/>
      <c r="GM32" s="372"/>
      <c r="GN32" s="372"/>
      <c r="GO32" s="372"/>
      <c r="GP32" s="372"/>
      <c r="GQ32" s="372"/>
      <c r="GR32" s="372"/>
      <c r="GS32" s="372"/>
      <c r="GT32" s="372"/>
      <c r="GU32" s="372"/>
      <c r="GV32" s="372"/>
      <c r="GW32" s="372"/>
      <c r="GX32" s="372"/>
      <c r="GY32" s="372"/>
      <c r="GZ32" s="372"/>
      <c r="HA32" s="372"/>
      <c r="HB32" s="372"/>
      <c r="HC32" s="372"/>
      <c r="HD32" s="372"/>
      <c r="HE32" s="372"/>
      <c r="HF32" s="372"/>
      <c r="HG32" s="372"/>
      <c r="HH32" s="372"/>
      <c r="HI32" s="372"/>
      <c r="HJ32" s="372"/>
      <c r="HK32" s="372"/>
      <c r="HL32" s="372"/>
      <c r="HM32" s="372"/>
      <c r="HN32" s="372"/>
      <c r="HO32" s="372"/>
      <c r="HP32" s="372"/>
      <c r="HQ32" s="372"/>
      <c r="HR32" s="372"/>
      <c r="HS32" s="372"/>
      <c r="HT32" s="372"/>
      <c r="HU32" s="372"/>
      <c r="HV32" s="372"/>
      <c r="HW32" s="372"/>
      <c r="HX32" s="372"/>
      <c r="HY32" s="372"/>
      <c r="HZ32" s="372"/>
      <c r="IA32" s="372"/>
      <c r="IB32" s="372"/>
    </row>
    <row r="33" s="191" customFormat="1" ht="21" customHeight="1" spans="1:236">
      <c r="A33" s="420"/>
      <c r="B33" s="437"/>
      <c r="C33" s="438"/>
      <c r="D33" s="439" t="s">
        <v>366</v>
      </c>
      <c r="E33" s="440">
        <v>201.916775846314</v>
      </c>
      <c r="F33" s="441">
        <v>7.26776945099112</v>
      </c>
      <c r="G33" s="441">
        <v>3</v>
      </c>
      <c r="H33" s="442" t="s">
        <v>367</v>
      </c>
      <c r="I33" s="505"/>
      <c r="J33" s="506"/>
      <c r="K33" s="505"/>
      <c r="L33" s="506"/>
      <c r="M33" s="507"/>
      <c r="N33" s="500"/>
      <c r="O33" s="508"/>
      <c r="P33" s="439"/>
      <c r="Q33" s="441"/>
      <c r="R33" s="439"/>
      <c r="S33" s="441"/>
      <c r="T33" s="441"/>
      <c r="U33" s="441"/>
      <c r="V33" s="441"/>
      <c r="W33" s="441"/>
      <c r="X33" s="441"/>
      <c r="Y33" s="441"/>
      <c r="Z33" s="441"/>
      <c r="AA33" s="441"/>
      <c r="AB33" s="567"/>
      <c r="AC33" s="567"/>
      <c r="AD33" s="567"/>
      <c r="AE33" s="567"/>
      <c r="AF33" s="567"/>
      <c r="AG33" s="567"/>
      <c r="AH33" s="583"/>
      <c r="AI33" s="567"/>
      <c r="AJ33" s="567"/>
      <c r="AK33" s="567"/>
      <c r="AL33" s="567"/>
      <c r="AM33" s="567"/>
      <c r="AN33" s="567"/>
      <c r="AO33" s="452"/>
      <c r="AP33" s="597"/>
      <c r="AQ33" s="372"/>
      <c r="AR33" s="372"/>
      <c r="AS33" s="372"/>
      <c r="AT33" s="372"/>
      <c r="AU33" s="372"/>
      <c r="AV33" s="372"/>
      <c r="AW33" s="372"/>
      <c r="AX33" s="372"/>
      <c r="AY33" s="372"/>
      <c r="AZ33" s="372"/>
      <c r="BA33" s="372"/>
      <c r="BB33" s="372"/>
      <c r="BC33" s="372"/>
      <c r="BD33" s="372"/>
      <c r="BE33" s="372"/>
      <c r="BF33" s="372"/>
      <c r="BG33" s="372"/>
      <c r="BH33" s="372"/>
      <c r="BI33" s="372"/>
      <c r="BJ33" s="372"/>
      <c r="BK33" s="372"/>
      <c r="BL33" s="372"/>
      <c r="BM33" s="372"/>
      <c r="BN33" s="372"/>
      <c r="BO33" s="372"/>
      <c r="BP33" s="372"/>
      <c r="BQ33" s="372"/>
      <c r="BR33" s="372"/>
      <c r="BS33" s="372"/>
      <c r="BT33" s="372"/>
      <c r="BU33" s="372"/>
      <c r="BV33" s="372"/>
      <c r="BW33" s="372"/>
      <c r="BX33" s="372"/>
      <c r="BY33" s="372"/>
      <c r="BZ33" s="372"/>
      <c r="CA33" s="372"/>
      <c r="CB33" s="372"/>
      <c r="CC33" s="372"/>
      <c r="CD33" s="372"/>
      <c r="CE33" s="372"/>
      <c r="CF33" s="372"/>
      <c r="CG33" s="372"/>
      <c r="CH33" s="372"/>
      <c r="CI33" s="372"/>
      <c r="CJ33" s="372"/>
      <c r="CK33" s="372"/>
      <c r="CL33" s="372"/>
      <c r="CM33" s="372"/>
      <c r="CN33" s="372"/>
      <c r="CO33" s="372"/>
      <c r="CP33" s="372"/>
      <c r="CQ33" s="372"/>
      <c r="CR33" s="372"/>
      <c r="CS33" s="372"/>
      <c r="CT33" s="372"/>
      <c r="CU33" s="372"/>
      <c r="CV33" s="372"/>
      <c r="CW33" s="372"/>
      <c r="CX33" s="372"/>
      <c r="CY33" s="372"/>
      <c r="CZ33" s="372"/>
      <c r="DA33" s="372"/>
      <c r="DB33" s="372"/>
      <c r="DC33" s="372"/>
      <c r="DD33" s="372"/>
      <c r="DE33" s="372"/>
      <c r="DF33" s="372"/>
      <c r="DG33" s="372"/>
      <c r="DH33" s="372"/>
      <c r="DI33" s="372"/>
      <c r="DJ33" s="372"/>
      <c r="DK33" s="372"/>
      <c r="DL33" s="372"/>
      <c r="DM33" s="372"/>
      <c r="DN33" s="372"/>
      <c r="DO33" s="372"/>
      <c r="DP33" s="372"/>
      <c r="DQ33" s="372"/>
      <c r="DR33" s="372"/>
      <c r="DS33" s="372"/>
      <c r="DT33" s="372"/>
      <c r="DU33" s="372"/>
      <c r="DV33" s="372"/>
      <c r="DW33" s="372"/>
      <c r="DX33" s="372"/>
      <c r="DY33" s="372"/>
      <c r="DZ33" s="372"/>
      <c r="EA33" s="372"/>
      <c r="EB33" s="372"/>
      <c r="EC33" s="372"/>
      <c r="ED33" s="372"/>
      <c r="EE33" s="372"/>
      <c r="EF33" s="372"/>
      <c r="EG33" s="372"/>
      <c r="EH33" s="372"/>
      <c r="EI33" s="372"/>
      <c r="EJ33" s="372"/>
      <c r="EK33" s="372"/>
      <c r="EL33" s="372"/>
      <c r="EM33" s="372"/>
      <c r="EN33" s="372"/>
      <c r="EO33" s="372"/>
      <c r="EP33" s="372"/>
      <c r="EQ33" s="372"/>
      <c r="ER33" s="372"/>
      <c r="ES33" s="372"/>
      <c r="ET33" s="372"/>
      <c r="EU33" s="372"/>
      <c r="EV33" s="372"/>
      <c r="EW33" s="372"/>
      <c r="EX33" s="372"/>
      <c r="EY33" s="372"/>
      <c r="EZ33" s="372"/>
      <c r="FA33" s="372"/>
      <c r="FB33" s="372"/>
      <c r="FC33" s="372"/>
      <c r="FD33" s="372"/>
      <c r="FE33" s="372"/>
      <c r="FF33" s="372"/>
      <c r="FG33" s="372"/>
      <c r="FH33" s="372"/>
      <c r="FI33" s="372"/>
      <c r="FJ33" s="372"/>
      <c r="FK33" s="372"/>
      <c r="FL33" s="372"/>
      <c r="FM33" s="372"/>
      <c r="FN33" s="372"/>
      <c r="FO33" s="372"/>
      <c r="FP33" s="372"/>
      <c r="FQ33" s="372"/>
      <c r="FR33" s="372"/>
      <c r="FS33" s="372"/>
      <c r="FT33" s="372"/>
      <c r="FU33" s="372"/>
      <c r="FV33" s="372"/>
      <c r="FW33" s="372"/>
      <c r="FX33" s="372"/>
      <c r="FY33" s="372"/>
      <c r="FZ33" s="372"/>
      <c r="GA33" s="372"/>
      <c r="GB33" s="372"/>
      <c r="GC33" s="372"/>
      <c r="GD33" s="372"/>
      <c r="GE33" s="372"/>
      <c r="GF33" s="372"/>
      <c r="GG33" s="372"/>
      <c r="GH33" s="372"/>
      <c r="GI33" s="372"/>
      <c r="GJ33" s="372"/>
      <c r="GK33" s="372"/>
      <c r="GL33" s="372"/>
      <c r="GM33" s="372"/>
      <c r="GN33" s="372"/>
      <c r="GO33" s="372"/>
      <c r="GP33" s="372"/>
      <c r="GQ33" s="372"/>
      <c r="GR33" s="372"/>
      <c r="GS33" s="372"/>
      <c r="GT33" s="372"/>
      <c r="GU33" s="372"/>
      <c r="GV33" s="372"/>
      <c r="GW33" s="372"/>
      <c r="GX33" s="372"/>
      <c r="GY33" s="372"/>
      <c r="GZ33" s="372"/>
      <c r="HA33" s="372"/>
      <c r="HB33" s="372"/>
      <c r="HC33" s="372"/>
      <c r="HD33" s="372"/>
      <c r="HE33" s="372"/>
      <c r="HF33" s="372"/>
      <c r="HG33" s="372"/>
      <c r="HH33" s="372"/>
      <c r="HI33" s="372"/>
      <c r="HJ33" s="372"/>
      <c r="HK33" s="372"/>
      <c r="HL33" s="372"/>
      <c r="HM33" s="372"/>
      <c r="HN33" s="372"/>
      <c r="HO33" s="372"/>
      <c r="HP33" s="372"/>
      <c r="HQ33" s="372"/>
      <c r="HR33" s="372"/>
      <c r="HS33" s="372"/>
      <c r="HT33" s="372"/>
      <c r="HU33" s="372"/>
      <c r="HV33" s="372"/>
      <c r="HW33" s="372"/>
      <c r="HX33" s="372"/>
      <c r="HY33" s="372"/>
      <c r="HZ33" s="372"/>
      <c r="IA33" s="372"/>
      <c r="IB33" s="372"/>
    </row>
    <row r="34" s="191" customFormat="1" ht="21" customHeight="1" spans="1:236">
      <c r="A34" s="415">
        <v>20</v>
      </c>
      <c r="B34" s="425" t="s">
        <v>373</v>
      </c>
      <c r="C34" s="425" t="s">
        <v>373</v>
      </c>
      <c r="D34" s="426" t="s">
        <v>363</v>
      </c>
      <c r="E34" s="427">
        <v>231.5</v>
      </c>
      <c r="F34" s="427">
        <v>7.26</v>
      </c>
      <c r="G34" s="428">
        <v>4</v>
      </c>
      <c r="H34" s="429" t="s">
        <v>342</v>
      </c>
      <c r="I34" s="428">
        <v>19</v>
      </c>
      <c r="J34" s="376" t="s">
        <v>303</v>
      </c>
      <c r="K34" s="428">
        <v>23</v>
      </c>
      <c r="L34" s="376" t="s">
        <v>294</v>
      </c>
      <c r="M34" s="428">
        <v>1</v>
      </c>
      <c r="N34" s="427">
        <v>43.39</v>
      </c>
      <c r="O34" s="427">
        <v>19.51</v>
      </c>
      <c r="P34" s="427">
        <v>62.9</v>
      </c>
      <c r="Q34" s="427">
        <v>97.2</v>
      </c>
      <c r="R34" s="427"/>
      <c r="S34" s="427">
        <v>77.7</v>
      </c>
      <c r="T34" s="427">
        <v>19.58</v>
      </c>
      <c r="U34" s="542">
        <v>3.83</v>
      </c>
      <c r="V34" s="428">
        <v>16.7</v>
      </c>
      <c r="W34" s="428">
        <v>41.98</v>
      </c>
      <c r="X34" s="428">
        <v>96.49</v>
      </c>
      <c r="Y34" s="427">
        <v>2.31</v>
      </c>
      <c r="Z34" s="427">
        <v>19.78</v>
      </c>
      <c r="AA34" s="427">
        <v>21.75</v>
      </c>
      <c r="AB34" s="376" t="s">
        <v>315</v>
      </c>
      <c r="AC34" s="374" t="s">
        <v>182</v>
      </c>
      <c r="AD34" s="374" t="s">
        <v>183</v>
      </c>
      <c r="AE34" s="376" t="s">
        <v>186</v>
      </c>
      <c r="AF34" s="376" t="s">
        <v>193</v>
      </c>
      <c r="AG34" s="376" t="s">
        <v>285</v>
      </c>
      <c r="AH34" s="579" t="s">
        <v>286</v>
      </c>
      <c r="AI34" s="376" t="s">
        <v>287</v>
      </c>
      <c r="AJ34" s="376" t="s">
        <v>308</v>
      </c>
      <c r="AK34" s="376" t="s">
        <v>289</v>
      </c>
      <c r="AL34" s="376" t="s">
        <v>290</v>
      </c>
      <c r="AM34" s="376" t="s">
        <v>305</v>
      </c>
      <c r="AN34" s="376" t="s">
        <v>288</v>
      </c>
      <c r="AO34" s="376" t="s">
        <v>290</v>
      </c>
      <c r="AP34" s="597"/>
      <c r="AQ34" s="372"/>
      <c r="AR34" s="372"/>
      <c r="AS34" s="372"/>
      <c r="AT34" s="372"/>
      <c r="AU34" s="372"/>
      <c r="AV34" s="372"/>
      <c r="AW34" s="372"/>
      <c r="AX34" s="372"/>
      <c r="AY34" s="372"/>
      <c r="AZ34" s="372"/>
      <c r="BA34" s="372"/>
      <c r="BB34" s="372"/>
      <c r="BC34" s="372"/>
      <c r="BD34" s="372"/>
      <c r="BE34" s="372"/>
      <c r="BF34" s="372"/>
      <c r="BG34" s="372"/>
      <c r="BH34" s="372"/>
      <c r="BI34" s="372"/>
      <c r="BJ34" s="372"/>
      <c r="BK34" s="372"/>
      <c r="BL34" s="372"/>
      <c r="BM34" s="372"/>
      <c r="BN34" s="372"/>
      <c r="BO34" s="372"/>
      <c r="BP34" s="372"/>
      <c r="BQ34" s="372"/>
      <c r="BR34" s="372"/>
      <c r="BS34" s="372"/>
      <c r="BT34" s="372"/>
      <c r="BU34" s="372"/>
      <c r="BV34" s="372"/>
      <c r="BW34" s="372"/>
      <c r="BX34" s="372"/>
      <c r="BY34" s="372"/>
      <c r="BZ34" s="372"/>
      <c r="CA34" s="372"/>
      <c r="CB34" s="372"/>
      <c r="CC34" s="372"/>
      <c r="CD34" s="372"/>
      <c r="CE34" s="372"/>
      <c r="CF34" s="372"/>
      <c r="CG34" s="372"/>
      <c r="CH34" s="372"/>
      <c r="CI34" s="372"/>
      <c r="CJ34" s="372"/>
      <c r="CK34" s="372"/>
      <c r="CL34" s="372"/>
      <c r="CM34" s="372"/>
      <c r="CN34" s="372"/>
      <c r="CO34" s="372"/>
      <c r="CP34" s="372"/>
      <c r="CQ34" s="372"/>
      <c r="CR34" s="372"/>
      <c r="CS34" s="372"/>
      <c r="CT34" s="372"/>
      <c r="CU34" s="372"/>
      <c r="CV34" s="372"/>
      <c r="CW34" s="372"/>
      <c r="CX34" s="372"/>
      <c r="CY34" s="372"/>
      <c r="CZ34" s="372"/>
      <c r="DA34" s="372"/>
      <c r="DB34" s="372"/>
      <c r="DC34" s="372"/>
      <c r="DD34" s="372"/>
      <c r="DE34" s="372"/>
      <c r="DF34" s="372"/>
      <c r="DG34" s="372"/>
      <c r="DH34" s="372"/>
      <c r="DI34" s="372"/>
      <c r="DJ34" s="372"/>
      <c r="DK34" s="372"/>
      <c r="DL34" s="372"/>
      <c r="DM34" s="372"/>
      <c r="DN34" s="372"/>
      <c r="DO34" s="372"/>
      <c r="DP34" s="372"/>
      <c r="DQ34" s="372"/>
      <c r="DR34" s="372"/>
      <c r="DS34" s="372"/>
      <c r="DT34" s="372"/>
      <c r="DU34" s="372"/>
      <c r="DV34" s="372"/>
      <c r="DW34" s="372"/>
      <c r="DX34" s="372"/>
      <c r="DY34" s="372"/>
      <c r="DZ34" s="372"/>
      <c r="EA34" s="372"/>
      <c r="EB34" s="372"/>
      <c r="EC34" s="372"/>
      <c r="ED34" s="372"/>
      <c r="EE34" s="372"/>
      <c r="EF34" s="372"/>
      <c r="EG34" s="372"/>
      <c r="EH34" s="372"/>
      <c r="EI34" s="372"/>
      <c r="EJ34" s="372"/>
      <c r="EK34" s="372"/>
      <c r="EL34" s="372"/>
      <c r="EM34" s="372"/>
      <c r="EN34" s="372"/>
      <c r="EO34" s="372"/>
      <c r="EP34" s="372"/>
      <c r="EQ34" s="372"/>
      <c r="ER34" s="372"/>
      <c r="ES34" s="372"/>
      <c r="ET34" s="372"/>
      <c r="EU34" s="372"/>
      <c r="EV34" s="372"/>
      <c r="EW34" s="372"/>
      <c r="EX34" s="372"/>
      <c r="EY34" s="372"/>
      <c r="EZ34" s="372"/>
      <c r="FA34" s="372"/>
      <c r="FB34" s="372"/>
      <c r="FC34" s="372"/>
      <c r="FD34" s="372"/>
      <c r="FE34" s="372"/>
      <c r="FF34" s="372"/>
      <c r="FG34" s="372"/>
      <c r="FH34" s="372"/>
      <c r="FI34" s="372"/>
      <c r="FJ34" s="372"/>
      <c r="FK34" s="372"/>
      <c r="FL34" s="372"/>
      <c r="FM34" s="372"/>
      <c r="FN34" s="372"/>
      <c r="FO34" s="372"/>
      <c r="FP34" s="372"/>
      <c r="FQ34" s="372"/>
      <c r="FR34" s="372"/>
      <c r="FS34" s="372"/>
      <c r="FT34" s="372"/>
      <c r="FU34" s="372"/>
      <c r="FV34" s="372"/>
      <c r="FW34" s="372"/>
      <c r="FX34" s="372"/>
      <c r="FY34" s="372"/>
      <c r="FZ34" s="372"/>
      <c r="GA34" s="372"/>
      <c r="GB34" s="372"/>
      <c r="GC34" s="372"/>
      <c r="GD34" s="372"/>
      <c r="GE34" s="372"/>
      <c r="GF34" s="372"/>
      <c r="GG34" s="372"/>
      <c r="GH34" s="372"/>
      <c r="GI34" s="372"/>
      <c r="GJ34" s="372"/>
      <c r="GK34" s="372"/>
      <c r="GL34" s="372"/>
      <c r="GM34" s="372"/>
      <c r="GN34" s="372"/>
      <c r="GO34" s="372"/>
      <c r="GP34" s="372"/>
      <c r="GQ34" s="372"/>
      <c r="GR34" s="372"/>
      <c r="GS34" s="372"/>
      <c r="GT34" s="372"/>
      <c r="GU34" s="372"/>
      <c r="GV34" s="372"/>
      <c r="GW34" s="372"/>
      <c r="GX34" s="372"/>
      <c r="GY34" s="372"/>
      <c r="GZ34" s="372"/>
      <c r="HA34" s="372"/>
      <c r="HB34" s="372"/>
      <c r="HC34" s="372"/>
      <c r="HD34" s="372"/>
      <c r="HE34" s="372"/>
      <c r="HF34" s="372"/>
      <c r="HG34" s="372"/>
      <c r="HH34" s="372"/>
      <c r="HI34" s="372"/>
      <c r="HJ34" s="372"/>
      <c r="HK34" s="372"/>
      <c r="HL34" s="372"/>
      <c r="HM34" s="372"/>
      <c r="HN34" s="372"/>
      <c r="HO34" s="372"/>
      <c r="HP34" s="372"/>
      <c r="HQ34" s="372"/>
      <c r="HR34" s="372"/>
      <c r="HS34" s="372"/>
      <c r="HT34" s="372"/>
      <c r="HU34" s="372"/>
      <c r="HV34" s="372"/>
      <c r="HW34" s="372"/>
      <c r="HX34" s="372"/>
      <c r="HY34" s="372"/>
      <c r="HZ34" s="372"/>
      <c r="IA34" s="372"/>
      <c r="IB34" s="372"/>
    </row>
    <row r="35" s="191" customFormat="1" ht="21" customHeight="1" spans="1:236">
      <c r="A35" s="415"/>
      <c r="B35" s="425"/>
      <c r="C35" s="425"/>
      <c r="D35" s="431" t="s">
        <v>364</v>
      </c>
      <c r="E35" s="267">
        <v>186.3</v>
      </c>
      <c r="F35" s="267">
        <v>4.1</v>
      </c>
      <c r="G35" s="15">
        <v>10</v>
      </c>
      <c r="H35" s="432" t="s">
        <v>325</v>
      </c>
      <c r="I35" s="108">
        <v>1</v>
      </c>
      <c r="J35" s="135" t="s">
        <v>303</v>
      </c>
      <c r="K35" s="108">
        <v>24</v>
      </c>
      <c r="L35" s="135" t="s">
        <v>294</v>
      </c>
      <c r="M35" s="448">
        <v>2</v>
      </c>
      <c r="N35" s="447">
        <v>44.41</v>
      </c>
      <c r="O35" s="447">
        <v>19.25</v>
      </c>
      <c r="P35" s="504">
        <v>63.66</v>
      </c>
      <c r="Q35" s="156">
        <v>102.2</v>
      </c>
      <c r="R35" s="504"/>
      <c r="S35" s="108">
        <v>71.8</v>
      </c>
      <c r="T35" s="108">
        <v>15.4</v>
      </c>
      <c r="U35" s="108">
        <v>3.9</v>
      </c>
      <c r="V35" s="108">
        <v>15.6</v>
      </c>
      <c r="W35" s="108">
        <v>46.9</v>
      </c>
      <c r="X35" s="108">
        <v>99.1</v>
      </c>
      <c r="Y35" s="108">
        <v>2.1</v>
      </c>
      <c r="Z35" s="108">
        <v>22.4</v>
      </c>
      <c r="AA35" s="108">
        <v>22.1</v>
      </c>
      <c r="AB35" s="135" t="s">
        <v>315</v>
      </c>
      <c r="AC35" s="135" t="s">
        <v>182</v>
      </c>
      <c r="AD35" s="135" t="s">
        <v>183</v>
      </c>
      <c r="AE35" s="135" t="s">
        <v>186</v>
      </c>
      <c r="AF35" s="135" t="s">
        <v>374</v>
      </c>
      <c r="AG35" s="135" t="s">
        <v>285</v>
      </c>
      <c r="AH35" s="580" t="s">
        <v>286</v>
      </c>
      <c r="AI35" s="135" t="s">
        <v>287</v>
      </c>
      <c r="AJ35" s="135" t="s">
        <v>308</v>
      </c>
      <c r="AK35" s="135" t="s">
        <v>296</v>
      </c>
      <c r="AL35" s="135" t="s">
        <v>290</v>
      </c>
      <c r="AM35" s="135" t="s">
        <v>291</v>
      </c>
      <c r="AN35" s="135" t="s">
        <v>308</v>
      </c>
      <c r="AO35" s="135" t="s">
        <v>290</v>
      </c>
      <c r="AP35" s="597"/>
      <c r="AQ35" s="372"/>
      <c r="AR35" s="372"/>
      <c r="AS35" s="372"/>
      <c r="AT35" s="372"/>
      <c r="AU35" s="372"/>
      <c r="AV35" s="372"/>
      <c r="AW35" s="372"/>
      <c r="AX35" s="372"/>
      <c r="AY35" s="372"/>
      <c r="AZ35" s="372"/>
      <c r="BA35" s="372"/>
      <c r="BB35" s="372"/>
      <c r="BC35" s="372"/>
      <c r="BD35" s="372"/>
      <c r="BE35" s="372"/>
      <c r="BF35" s="372"/>
      <c r="BG35" s="372"/>
      <c r="BH35" s="372"/>
      <c r="BI35" s="372"/>
      <c r="BJ35" s="372"/>
      <c r="BK35" s="372"/>
      <c r="BL35" s="372"/>
      <c r="BM35" s="372"/>
      <c r="BN35" s="372"/>
      <c r="BO35" s="372"/>
      <c r="BP35" s="372"/>
      <c r="BQ35" s="372"/>
      <c r="BR35" s="372"/>
      <c r="BS35" s="372"/>
      <c r="BT35" s="372"/>
      <c r="BU35" s="372"/>
      <c r="BV35" s="372"/>
      <c r="BW35" s="372"/>
      <c r="BX35" s="372"/>
      <c r="BY35" s="372"/>
      <c r="BZ35" s="372"/>
      <c r="CA35" s="372"/>
      <c r="CB35" s="372"/>
      <c r="CC35" s="372"/>
      <c r="CD35" s="372"/>
      <c r="CE35" s="372"/>
      <c r="CF35" s="372"/>
      <c r="CG35" s="372"/>
      <c r="CH35" s="372"/>
      <c r="CI35" s="372"/>
      <c r="CJ35" s="372"/>
      <c r="CK35" s="372"/>
      <c r="CL35" s="372"/>
      <c r="CM35" s="372"/>
      <c r="CN35" s="372"/>
      <c r="CO35" s="372"/>
      <c r="CP35" s="372"/>
      <c r="CQ35" s="372"/>
      <c r="CR35" s="372"/>
      <c r="CS35" s="372"/>
      <c r="CT35" s="372"/>
      <c r="CU35" s="372"/>
      <c r="CV35" s="372"/>
      <c r="CW35" s="372"/>
      <c r="CX35" s="372"/>
      <c r="CY35" s="372"/>
      <c r="CZ35" s="372"/>
      <c r="DA35" s="372"/>
      <c r="DB35" s="372"/>
      <c r="DC35" s="372"/>
      <c r="DD35" s="372"/>
      <c r="DE35" s="372"/>
      <c r="DF35" s="372"/>
      <c r="DG35" s="372"/>
      <c r="DH35" s="372"/>
      <c r="DI35" s="372"/>
      <c r="DJ35" s="372"/>
      <c r="DK35" s="372"/>
      <c r="DL35" s="372"/>
      <c r="DM35" s="372"/>
      <c r="DN35" s="372"/>
      <c r="DO35" s="372"/>
      <c r="DP35" s="372"/>
      <c r="DQ35" s="372"/>
      <c r="DR35" s="372"/>
      <c r="DS35" s="372"/>
      <c r="DT35" s="372"/>
      <c r="DU35" s="372"/>
      <c r="DV35" s="372"/>
      <c r="DW35" s="372"/>
      <c r="DX35" s="372"/>
      <c r="DY35" s="372"/>
      <c r="DZ35" s="372"/>
      <c r="EA35" s="372"/>
      <c r="EB35" s="372"/>
      <c r="EC35" s="372"/>
      <c r="ED35" s="372"/>
      <c r="EE35" s="372"/>
      <c r="EF35" s="372"/>
      <c r="EG35" s="372"/>
      <c r="EH35" s="372"/>
      <c r="EI35" s="372"/>
      <c r="EJ35" s="372"/>
      <c r="EK35" s="372"/>
      <c r="EL35" s="372"/>
      <c r="EM35" s="372"/>
      <c r="EN35" s="372"/>
      <c r="EO35" s="372"/>
      <c r="EP35" s="372"/>
      <c r="EQ35" s="372"/>
      <c r="ER35" s="372"/>
      <c r="ES35" s="372"/>
      <c r="ET35" s="372"/>
      <c r="EU35" s="372"/>
      <c r="EV35" s="372"/>
      <c r="EW35" s="372"/>
      <c r="EX35" s="372"/>
      <c r="EY35" s="372"/>
      <c r="EZ35" s="372"/>
      <c r="FA35" s="372"/>
      <c r="FB35" s="372"/>
      <c r="FC35" s="372"/>
      <c r="FD35" s="372"/>
      <c r="FE35" s="372"/>
      <c r="FF35" s="372"/>
      <c r="FG35" s="372"/>
      <c r="FH35" s="372"/>
      <c r="FI35" s="372"/>
      <c r="FJ35" s="372"/>
      <c r="FK35" s="372"/>
      <c r="FL35" s="372"/>
      <c r="FM35" s="372"/>
      <c r="FN35" s="372"/>
      <c r="FO35" s="372"/>
      <c r="FP35" s="372"/>
      <c r="FQ35" s="372"/>
      <c r="FR35" s="372"/>
      <c r="FS35" s="372"/>
      <c r="FT35" s="372"/>
      <c r="FU35" s="372"/>
      <c r="FV35" s="372"/>
      <c r="FW35" s="372"/>
      <c r="FX35" s="372"/>
      <c r="FY35" s="372"/>
      <c r="FZ35" s="372"/>
      <c r="GA35" s="372"/>
      <c r="GB35" s="372"/>
      <c r="GC35" s="372"/>
      <c r="GD35" s="372"/>
      <c r="GE35" s="372"/>
      <c r="GF35" s="372"/>
      <c r="GG35" s="372"/>
      <c r="GH35" s="372"/>
      <c r="GI35" s="372"/>
      <c r="GJ35" s="372"/>
      <c r="GK35" s="372"/>
      <c r="GL35" s="372"/>
      <c r="GM35" s="372"/>
      <c r="GN35" s="372"/>
      <c r="GO35" s="372"/>
      <c r="GP35" s="372"/>
      <c r="GQ35" s="372"/>
      <c r="GR35" s="372"/>
      <c r="GS35" s="372"/>
      <c r="GT35" s="372"/>
      <c r="GU35" s="372"/>
      <c r="GV35" s="372"/>
      <c r="GW35" s="372"/>
      <c r="GX35" s="372"/>
      <c r="GY35" s="372"/>
      <c r="GZ35" s="372"/>
      <c r="HA35" s="372"/>
      <c r="HB35" s="372"/>
      <c r="HC35" s="372"/>
      <c r="HD35" s="372"/>
      <c r="HE35" s="372"/>
      <c r="HF35" s="372"/>
      <c r="HG35" s="372"/>
      <c r="HH35" s="372"/>
      <c r="HI35" s="372"/>
      <c r="HJ35" s="372"/>
      <c r="HK35" s="372"/>
      <c r="HL35" s="372"/>
      <c r="HM35" s="372"/>
      <c r="HN35" s="372"/>
      <c r="HO35" s="372"/>
      <c r="HP35" s="372"/>
      <c r="HQ35" s="372"/>
      <c r="HR35" s="372"/>
      <c r="HS35" s="372"/>
      <c r="HT35" s="372"/>
      <c r="HU35" s="372"/>
      <c r="HV35" s="372"/>
      <c r="HW35" s="372"/>
      <c r="HX35" s="372"/>
      <c r="HY35" s="372"/>
      <c r="HZ35" s="372"/>
      <c r="IA35" s="372"/>
      <c r="IB35" s="372"/>
    </row>
    <row r="36" s="191" customFormat="1" ht="21" customHeight="1" spans="1:236">
      <c r="A36" s="415"/>
      <c r="B36" s="425"/>
      <c r="C36" s="425"/>
      <c r="D36" s="433" t="s">
        <v>298</v>
      </c>
      <c r="E36" s="434">
        <v>208.9</v>
      </c>
      <c r="F36" s="434">
        <v>5.8257345491388</v>
      </c>
      <c r="G36" s="435"/>
      <c r="H36" s="436" t="s">
        <v>375</v>
      </c>
      <c r="I36" s="435">
        <v>19</v>
      </c>
      <c r="J36" s="435" t="s">
        <v>303</v>
      </c>
      <c r="K36" s="435">
        <v>24</v>
      </c>
      <c r="L36" s="435" t="s">
        <v>294</v>
      </c>
      <c r="M36" s="435">
        <v>1</v>
      </c>
      <c r="N36" s="434">
        <v>43.9</v>
      </c>
      <c r="O36" s="434">
        <v>19.38</v>
      </c>
      <c r="P36" s="434">
        <v>63.28</v>
      </c>
      <c r="Q36" s="434">
        <v>99.7</v>
      </c>
      <c r="R36" s="434">
        <v>-1.2</v>
      </c>
      <c r="S36" s="434">
        <v>74.75</v>
      </c>
      <c r="T36" s="434">
        <v>17.49</v>
      </c>
      <c r="U36" s="434">
        <v>3.865</v>
      </c>
      <c r="V36" s="434">
        <v>16.15</v>
      </c>
      <c r="W36" s="434">
        <v>44.44</v>
      </c>
      <c r="X36" s="434">
        <v>97.795</v>
      </c>
      <c r="Y36" s="434">
        <v>2.205</v>
      </c>
      <c r="Z36" s="434">
        <v>21.09</v>
      </c>
      <c r="AA36" s="434">
        <v>21.925</v>
      </c>
      <c r="AB36" s="150" t="s">
        <v>315</v>
      </c>
      <c r="AC36" s="150" t="s">
        <v>182</v>
      </c>
      <c r="AD36" s="150" t="s">
        <v>183</v>
      </c>
      <c r="AE36" s="150" t="s">
        <v>186</v>
      </c>
      <c r="AF36" s="150" t="s">
        <v>193</v>
      </c>
      <c r="AG36" s="150" t="s">
        <v>285</v>
      </c>
      <c r="AH36" s="581" t="s">
        <v>286</v>
      </c>
      <c r="AI36" s="568" t="s">
        <v>287</v>
      </c>
      <c r="AJ36" s="568" t="s">
        <v>308</v>
      </c>
      <c r="AK36" s="568" t="s">
        <v>289</v>
      </c>
      <c r="AL36" s="568" t="s">
        <v>290</v>
      </c>
      <c r="AM36" s="568" t="s">
        <v>305</v>
      </c>
      <c r="AN36" s="568" t="s">
        <v>308</v>
      </c>
      <c r="AO36" s="568" t="s">
        <v>290</v>
      </c>
      <c r="AP36" s="597"/>
      <c r="AQ36" s="372"/>
      <c r="AR36" s="372"/>
      <c r="AS36" s="372"/>
      <c r="AT36" s="372"/>
      <c r="AU36" s="372"/>
      <c r="AV36" s="372"/>
      <c r="AW36" s="372"/>
      <c r="AX36" s="372"/>
      <c r="AY36" s="372"/>
      <c r="AZ36" s="372"/>
      <c r="BA36" s="372"/>
      <c r="BB36" s="372"/>
      <c r="BC36" s="372"/>
      <c r="BD36" s="372"/>
      <c r="BE36" s="372"/>
      <c r="BF36" s="372"/>
      <c r="BG36" s="372"/>
      <c r="BH36" s="372"/>
      <c r="BI36" s="372"/>
      <c r="BJ36" s="372"/>
      <c r="BK36" s="372"/>
      <c r="BL36" s="372"/>
      <c r="BM36" s="372"/>
      <c r="BN36" s="372"/>
      <c r="BO36" s="372"/>
      <c r="BP36" s="372"/>
      <c r="BQ36" s="372"/>
      <c r="BR36" s="372"/>
      <c r="BS36" s="372"/>
      <c r="BT36" s="372"/>
      <c r="BU36" s="372"/>
      <c r="BV36" s="372"/>
      <c r="BW36" s="372"/>
      <c r="BX36" s="372"/>
      <c r="BY36" s="372"/>
      <c r="BZ36" s="372"/>
      <c r="CA36" s="372"/>
      <c r="CB36" s="372"/>
      <c r="CC36" s="372"/>
      <c r="CD36" s="372"/>
      <c r="CE36" s="372"/>
      <c r="CF36" s="372"/>
      <c r="CG36" s="372"/>
      <c r="CH36" s="372"/>
      <c r="CI36" s="372"/>
      <c r="CJ36" s="372"/>
      <c r="CK36" s="372"/>
      <c r="CL36" s="372"/>
      <c r="CM36" s="372"/>
      <c r="CN36" s="372"/>
      <c r="CO36" s="372"/>
      <c r="CP36" s="372"/>
      <c r="CQ36" s="372"/>
      <c r="CR36" s="372"/>
      <c r="CS36" s="372"/>
      <c r="CT36" s="372"/>
      <c r="CU36" s="372"/>
      <c r="CV36" s="372"/>
      <c r="CW36" s="372"/>
      <c r="CX36" s="372"/>
      <c r="CY36" s="372"/>
      <c r="CZ36" s="372"/>
      <c r="DA36" s="372"/>
      <c r="DB36" s="372"/>
      <c r="DC36" s="372"/>
      <c r="DD36" s="372"/>
      <c r="DE36" s="372"/>
      <c r="DF36" s="372"/>
      <c r="DG36" s="372"/>
      <c r="DH36" s="372"/>
      <c r="DI36" s="372"/>
      <c r="DJ36" s="372"/>
      <c r="DK36" s="372"/>
      <c r="DL36" s="372"/>
      <c r="DM36" s="372"/>
      <c r="DN36" s="372"/>
      <c r="DO36" s="372"/>
      <c r="DP36" s="372"/>
      <c r="DQ36" s="372"/>
      <c r="DR36" s="372"/>
      <c r="DS36" s="372"/>
      <c r="DT36" s="372"/>
      <c r="DU36" s="372"/>
      <c r="DV36" s="372"/>
      <c r="DW36" s="372"/>
      <c r="DX36" s="372"/>
      <c r="DY36" s="372"/>
      <c r="DZ36" s="372"/>
      <c r="EA36" s="372"/>
      <c r="EB36" s="372"/>
      <c r="EC36" s="372"/>
      <c r="ED36" s="372"/>
      <c r="EE36" s="372"/>
      <c r="EF36" s="372"/>
      <c r="EG36" s="372"/>
      <c r="EH36" s="372"/>
      <c r="EI36" s="372"/>
      <c r="EJ36" s="372"/>
      <c r="EK36" s="372"/>
      <c r="EL36" s="372"/>
      <c r="EM36" s="372"/>
      <c r="EN36" s="372"/>
      <c r="EO36" s="372"/>
      <c r="EP36" s="372"/>
      <c r="EQ36" s="372"/>
      <c r="ER36" s="372"/>
      <c r="ES36" s="372"/>
      <c r="ET36" s="372"/>
      <c r="EU36" s="372"/>
      <c r="EV36" s="372"/>
      <c r="EW36" s="372"/>
      <c r="EX36" s="372"/>
      <c r="EY36" s="372"/>
      <c r="EZ36" s="372"/>
      <c r="FA36" s="372"/>
      <c r="FB36" s="372"/>
      <c r="FC36" s="372"/>
      <c r="FD36" s="372"/>
      <c r="FE36" s="372"/>
      <c r="FF36" s="372"/>
      <c r="FG36" s="372"/>
      <c r="FH36" s="372"/>
      <c r="FI36" s="372"/>
      <c r="FJ36" s="372"/>
      <c r="FK36" s="372"/>
      <c r="FL36" s="372"/>
      <c r="FM36" s="372"/>
      <c r="FN36" s="372"/>
      <c r="FO36" s="372"/>
      <c r="FP36" s="372"/>
      <c r="FQ36" s="372"/>
      <c r="FR36" s="372"/>
      <c r="FS36" s="372"/>
      <c r="FT36" s="372"/>
      <c r="FU36" s="372"/>
      <c r="FV36" s="372"/>
      <c r="FW36" s="372"/>
      <c r="FX36" s="372"/>
      <c r="FY36" s="372"/>
      <c r="FZ36" s="372"/>
      <c r="GA36" s="372"/>
      <c r="GB36" s="372"/>
      <c r="GC36" s="372"/>
      <c r="GD36" s="372"/>
      <c r="GE36" s="372"/>
      <c r="GF36" s="372"/>
      <c r="GG36" s="372"/>
      <c r="GH36" s="372"/>
      <c r="GI36" s="372"/>
      <c r="GJ36" s="372"/>
      <c r="GK36" s="372"/>
      <c r="GL36" s="372"/>
      <c r="GM36" s="372"/>
      <c r="GN36" s="372"/>
      <c r="GO36" s="372"/>
      <c r="GP36" s="372"/>
      <c r="GQ36" s="372"/>
      <c r="GR36" s="372"/>
      <c r="GS36" s="372"/>
      <c r="GT36" s="372"/>
      <c r="GU36" s="372"/>
      <c r="GV36" s="372"/>
      <c r="GW36" s="372"/>
      <c r="GX36" s="372"/>
      <c r="GY36" s="372"/>
      <c r="GZ36" s="372"/>
      <c r="HA36" s="372"/>
      <c r="HB36" s="372"/>
      <c r="HC36" s="372"/>
      <c r="HD36" s="372"/>
      <c r="HE36" s="372"/>
      <c r="HF36" s="372"/>
      <c r="HG36" s="372"/>
      <c r="HH36" s="372"/>
      <c r="HI36" s="372"/>
      <c r="HJ36" s="372"/>
      <c r="HK36" s="372"/>
      <c r="HL36" s="372"/>
      <c r="HM36" s="372"/>
      <c r="HN36" s="372"/>
      <c r="HO36" s="372"/>
      <c r="HP36" s="372"/>
      <c r="HQ36" s="372"/>
      <c r="HR36" s="372"/>
      <c r="HS36" s="372"/>
      <c r="HT36" s="372"/>
      <c r="HU36" s="372"/>
      <c r="HV36" s="372"/>
      <c r="HW36" s="372"/>
      <c r="HX36" s="372"/>
      <c r="HY36" s="372"/>
      <c r="HZ36" s="372"/>
      <c r="IA36" s="372"/>
      <c r="IB36" s="372"/>
    </row>
    <row r="37" s="191" customFormat="1" ht="21" customHeight="1" spans="1:236">
      <c r="A37" s="420"/>
      <c r="B37" s="438"/>
      <c r="C37" s="438"/>
      <c r="D37" s="439" t="s">
        <v>366</v>
      </c>
      <c r="E37" s="440">
        <v>199.185186637245</v>
      </c>
      <c r="F37" s="441">
        <v>5.8166196875052</v>
      </c>
      <c r="G37" s="441">
        <v>4</v>
      </c>
      <c r="H37" s="442" t="s">
        <v>367</v>
      </c>
      <c r="I37" s="505"/>
      <c r="J37" s="506"/>
      <c r="K37" s="505"/>
      <c r="L37" s="506"/>
      <c r="M37" s="507"/>
      <c r="N37" s="500"/>
      <c r="O37" s="508"/>
      <c r="P37" s="439"/>
      <c r="Q37" s="441"/>
      <c r="R37" s="439"/>
      <c r="S37" s="441"/>
      <c r="T37" s="441"/>
      <c r="U37" s="441"/>
      <c r="V37" s="441"/>
      <c r="W37" s="441"/>
      <c r="X37" s="441"/>
      <c r="Y37" s="441"/>
      <c r="Z37" s="441"/>
      <c r="AA37" s="441"/>
      <c r="AB37" s="567"/>
      <c r="AC37" s="567"/>
      <c r="AD37" s="567"/>
      <c r="AE37" s="567"/>
      <c r="AF37" s="567"/>
      <c r="AG37" s="567"/>
      <c r="AH37" s="583"/>
      <c r="AI37" s="567"/>
      <c r="AJ37" s="567"/>
      <c r="AK37" s="567"/>
      <c r="AL37" s="567"/>
      <c r="AM37" s="567"/>
      <c r="AN37" s="567"/>
      <c r="AO37" s="452"/>
      <c r="AP37" s="597"/>
      <c r="AQ37" s="372"/>
      <c r="AR37" s="372"/>
      <c r="AS37" s="372"/>
      <c r="AT37" s="372"/>
      <c r="AU37" s="372"/>
      <c r="AV37" s="372"/>
      <c r="AW37" s="372"/>
      <c r="AX37" s="372"/>
      <c r="AY37" s="372"/>
      <c r="AZ37" s="372"/>
      <c r="BA37" s="372"/>
      <c r="BB37" s="372"/>
      <c r="BC37" s="372"/>
      <c r="BD37" s="372"/>
      <c r="BE37" s="372"/>
      <c r="BF37" s="372"/>
      <c r="BG37" s="372"/>
      <c r="BH37" s="372"/>
      <c r="BI37" s="372"/>
      <c r="BJ37" s="372"/>
      <c r="BK37" s="372"/>
      <c r="BL37" s="372"/>
      <c r="BM37" s="372"/>
      <c r="BN37" s="372"/>
      <c r="BO37" s="372"/>
      <c r="BP37" s="372"/>
      <c r="BQ37" s="372"/>
      <c r="BR37" s="372"/>
      <c r="BS37" s="372"/>
      <c r="BT37" s="372"/>
      <c r="BU37" s="372"/>
      <c r="BV37" s="372"/>
      <c r="BW37" s="372"/>
      <c r="BX37" s="372"/>
      <c r="BY37" s="372"/>
      <c r="BZ37" s="372"/>
      <c r="CA37" s="372"/>
      <c r="CB37" s="372"/>
      <c r="CC37" s="372"/>
      <c r="CD37" s="372"/>
      <c r="CE37" s="372"/>
      <c r="CF37" s="372"/>
      <c r="CG37" s="372"/>
      <c r="CH37" s="372"/>
      <c r="CI37" s="372"/>
      <c r="CJ37" s="372"/>
      <c r="CK37" s="372"/>
      <c r="CL37" s="372"/>
      <c r="CM37" s="372"/>
      <c r="CN37" s="372"/>
      <c r="CO37" s="372"/>
      <c r="CP37" s="372"/>
      <c r="CQ37" s="372"/>
      <c r="CR37" s="372"/>
      <c r="CS37" s="372"/>
      <c r="CT37" s="372"/>
      <c r="CU37" s="372"/>
      <c r="CV37" s="372"/>
      <c r="CW37" s="372"/>
      <c r="CX37" s="372"/>
      <c r="CY37" s="372"/>
      <c r="CZ37" s="372"/>
      <c r="DA37" s="372"/>
      <c r="DB37" s="372"/>
      <c r="DC37" s="372"/>
      <c r="DD37" s="372"/>
      <c r="DE37" s="372"/>
      <c r="DF37" s="372"/>
      <c r="DG37" s="372"/>
      <c r="DH37" s="372"/>
      <c r="DI37" s="372"/>
      <c r="DJ37" s="372"/>
      <c r="DK37" s="372"/>
      <c r="DL37" s="372"/>
      <c r="DM37" s="372"/>
      <c r="DN37" s="372"/>
      <c r="DO37" s="372"/>
      <c r="DP37" s="372"/>
      <c r="DQ37" s="372"/>
      <c r="DR37" s="372"/>
      <c r="DS37" s="372"/>
      <c r="DT37" s="372"/>
      <c r="DU37" s="372"/>
      <c r="DV37" s="372"/>
      <c r="DW37" s="372"/>
      <c r="DX37" s="372"/>
      <c r="DY37" s="372"/>
      <c r="DZ37" s="372"/>
      <c r="EA37" s="372"/>
      <c r="EB37" s="372"/>
      <c r="EC37" s="372"/>
      <c r="ED37" s="372"/>
      <c r="EE37" s="372"/>
      <c r="EF37" s="372"/>
      <c r="EG37" s="372"/>
      <c r="EH37" s="372"/>
      <c r="EI37" s="372"/>
      <c r="EJ37" s="372"/>
      <c r="EK37" s="372"/>
      <c r="EL37" s="372"/>
      <c r="EM37" s="372"/>
      <c r="EN37" s="372"/>
      <c r="EO37" s="372"/>
      <c r="EP37" s="372"/>
      <c r="EQ37" s="372"/>
      <c r="ER37" s="372"/>
      <c r="ES37" s="372"/>
      <c r="ET37" s="372"/>
      <c r="EU37" s="372"/>
      <c r="EV37" s="372"/>
      <c r="EW37" s="372"/>
      <c r="EX37" s="372"/>
      <c r="EY37" s="372"/>
      <c r="EZ37" s="372"/>
      <c r="FA37" s="372"/>
      <c r="FB37" s="372"/>
      <c r="FC37" s="372"/>
      <c r="FD37" s="372"/>
      <c r="FE37" s="372"/>
      <c r="FF37" s="372"/>
      <c r="FG37" s="372"/>
      <c r="FH37" s="372"/>
      <c r="FI37" s="372"/>
      <c r="FJ37" s="372"/>
      <c r="FK37" s="372"/>
      <c r="FL37" s="372"/>
      <c r="FM37" s="372"/>
      <c r="FN37" s="372"/>
      <c r="FO37" s="372"/>
      <c r="FP37" s="372"/>
      <c r="FQ37" s="372"/>
      <c r="FR37" s="372"/>
      <c r="FS37" s="372"/>
      <c r="FT37" s="372"/>
      <c r="FU37" s="372"/>
      <c r="FV37" s="372"/>
      <c r="FW37" s="372"/>
      <c r="FX37" s="372"/>
      <c r="FY37" s="372"/>
      <c r="FZ37" s="372"/>
      <c r="GA37" s="372"/>
      <c r="GB37" s="372"/>
      <c r="GC37" s="372"/>
      <c r="GD37" s="372"/>
      <c r="GE37" s="372"/>
      <c r="GF37" s="372"/>
      <c r="GG37" s="372"/>
      <c r="GH37" s="372"/>
      <c r="GI37" s="372"/>
      <c r="GJ37" s="372"/>
      <c r="GK37" s="372"/>
      <c r="GL37" s="372"/>
      <c r="GM37" s="372"/>
      <c r="GN37" s="372"/>
      <c r="GO37" s="372"/>
      <c r="GP37" s="372"/>
      <c r="GQ37" s="372"/>
      <c r="GR37" s="372"/>
      <c r="GS37" s="372"/>
      <c r="GT37" s="372"/>
      <c r="GU37" s="372"/>
      <c r="GV37" s="372"/>
      <c r="GW37" s="372"/>
      <c r="GX37" s="372"/>
      <c r="GY37" s="372"/>
      <c r="GZ37" s="372"/>
      <c r="HA37" s="372"/>
      <c r="HB37" s="372"/>
      <c r="HC37" s="372"/>
      <c r="HD37" s="372"/>
      <c r="HE37" s="372"/>
      <c r="HF37" s="372"/>
      <c r="HG37" s="372"/>
      <c r="HH37" s="372"/>
      <c r="HI37" s="372"/>
      <c r="HJ37" s="372"/>
      <c r="HK37" s="372"/>
      <c r="HL37" s="372"/>
      <c r="HM37" s="372"/>
      <c r="HN37" s="372"/>
      <c r="HO37" s="372"/>
      <c r="HP37" s="372"/>
      <c r="HQ37" s="372"/>
      <c r="HR37" s="372"/>
      <c r="HS37" s="372"/>
      <c r="HT37" s="372"/>
      <c r="HU37" s="372"/>
      <c r="HV37" s="372"/>
      <c r="HW37" s="372"/>
      <c r="HX37" s="372"/>
      <c r="HY37" s="372"/>
      <c r="HZ37" s="372"/>
      <c r="IA37" s="372"/>
      <c r="IB37" s="372"/>
    </row>
    <row r="38" s="191" customFormat="1" ht="21" customHeight="1" spans="1:236">
      <c r="A38" s="456">
        <v>21</v>
      </c>
      <c r="B38" s="424" t="s">
        <v>376</v>
      </c>
      <c r="C38" s="425" t="s">
        <v>377</v>
      </c>
      <c r="D38" s="426" t="s">
        <v>363</v>
      </c>
      <c r="E38" s="427">
        <v>231.8</v>
      </c>
      <c r="F38" s="427">
        <v>7.43</v>
      </c>
      <c r="G38" s="428">
        <v>3</v>
      </c>
      <c r="H38" s="429" t="s">
        <v>225</v>
      </c>
      <c r="I38" s="428">
        <v>2</v>
      </c>
      <c r="J38" s="376" t="s">
        <v>378</v>
      </c>
      <c r="K38" s="428">
        <v>17</v>
      </c>
      <c r="L38" s="376" t="s">
        <v>378</v>
      </c>
      <c r="M38" s="428">
        <v>1</v>
      </c>
      <c r="N38" s="427">
        <v>41.78</v>
      </c>
      <c r="O38" s="427">
        <v>20.21</v>
      </c>
      <c r="P38" s="427">
        <v>61.99</v>
      </c>
      <c r="Q38" s="427">
        <v>101.8</v>
      </c>
      <c r="R38" s="427"/>
      <c r="S38" s="427">
        <v>75.71</v>
      </c>
      <c r="T38" s="427">
        <v>18.07</v>
      </c>
      <c r="U38" s="542">
        <v>2.96</v>
      </c>
      <c r="V38" s="428">
        <v>16.84</v>
      </c>
      <c r="W38" s="428">
        <v>49.5</v>
      </c>
      <c r="X38" s="428">
        <v>99.13</v>
      </c>
      <c r="Y38" s="427">
        <v>1.97</v>
      </c>
      <c r="Z38" s="427">
        <v>22.89</v>
      </c>
      <c r="AA38" s="427">
        <v>22.93</v>
      </c>
      <c r="AB38" s="376" t="s">
        <v>181</v>
      </c>
      <c r="AC38" s="374" t="s">
        <v>182</v>
      </c>
      <c r="AD38" s="374" t="s">
        <v>283</v>
      </c>
      <c r="AE38" s="376" t="s">
        <v>186</v>
      </c>
      <c r="AF38" s="376" t="s">
        <v>193</v>
      </c>
      <c r="AG38" s="376" t="s">
        <v>285</v>
      </c>
      <c r="AH38" s="579" t="s">
        <v>286</v>
      </c>
      <c r="AI38" s="376" t="s">
        <v>287</v>
      </c>
      <c r="AJ38" s="376" t="s">
        <v>290</v>
      </c>
      <c r="AK38" s="376" t="s">
        <v>289</v>
      </c>
      <c r="AL38" s="376" t="s">
        <v>290</v>
      </c>
      <c r="AM38" s="376" t="s">
        <v>305</v>
      </c>
      <c r="AN38" s="376" t="s">
        <v>288</v>
      </c>
      <c r="AO38" s="376" t="s">
        <v>290</v>
      </c>
      <c r="AP38" s="597"/>
      <c r="AQ38" s="372"/>
      <c r="AR38" s="372"/>
      <c r="AS38" s="372"/>
      <c r="AT38" s="372"/>
      <c r="AU38" s="372"/>
      <c r="AV38" s="372"/>
      <c r="AW38" s="372"/>
      <c r="AX38" s="372"/>
      <c r="AY38" s="372"/>
      <c r="AZ38" s="372"/>
      <c r="BA38" s="372"/>
      <c r="BB38" s="372"/>
      <c r="BC38" s="372"/>
      <c r="BD38" s="372"/>
      <c r="BE38" s="372"/>
      <c r="BF38" s="372"/>
      <c r="BG38" s="372"/>
      <c r="BH38" s="372"/>
      <c r="BI38" s="372"/>
      <c r="BJ38" s="372"/>
      <c r="BK38" s="372"/>
      <c r="BL38" s="372"/>
      <c r="BM38" s="372"/>
      <c r="BN38" s="372"/>
      <c r="BO38" s="372"/>
      <c r="BP38" s="372"/>
      <c r="BQ38" s="372"/>
      <c r="BR38" s="372"/>
      <c r="BS38" s="372"/>
      <c r="BT38" s="372"/>
      <c r="BU38" s="372"/>
      <c r="BV38" s="372"/>
      <c r="BW38" s="372"/>
      <c r="BX38" s="372"/>
      <c r="BY38" s="372"/>
      <c r="BZ38" s="372"/>
      <c r="CA38" s="372"/>
      <c r="CB38" s="372"/>
      <c r="CC38" s="372"/>
      <c r="CD38" s="372"/>
      <c r="CE38" s="372"/>
      <c r="CF38" s="372"/>
      <c r="CG38" s="372"/>
      <c r="CH38" s="372"/>
      <c r="CI38" s="372"/>
      <c r="CJ38" s="372"/>
      <c r="CK38" s="372"/>
      <c r="CL38" s="372"/>
      <c r="CM38" s="372"/>
      <c r="CN38" s="372"/>
      <c r="CO38" s="372"/>
      <c r="CP38" s="372"/>
      <c r="CQ38" s="372"/>
      <c r="CR38" s="372"/>
      <c r="CS38" s="372"/>
      <c r="CT38" s="372"/>
      <c r="CU38" s="372"/>
      <c r="CV38" s="372"/>
      <c r="CW38" s="372"/>
      <c r="CX38" s="372"/>
      <c r="CY38" s="372"/>
      <c r="CZ38" s="372"/>
      <c r="DA38" s="372"/>
      <c r="DB38" s="372"/>
      <c r="DC38" s="372"/>
      <c r="DD38" s="372"/>
      <c r="DE38" s="372"/>
      <c r="DF38" s="372"/>
      <c r="DG38" s="372"/>
      <c r="DH38" s="372"/>
      <c r="DI38" s="372"/>
      <c r="DJ38" s="372"/>
      <c r="DK38" s="372"/>
      <c r="DL38" s="372"/>
      <c r="DM38" s="372"/>
      <c r="DN38" s="372"/>
      <c r="DO38" s="372"/>
      <c r="DP38" s="372"/>
      <c r="DQ38" s="372"/>
      <c r="DR38" s="372"/>
      <c r="DS38" s="372"/>
      <c r="DT38" s="372"/>
      <c r="DU38" s="372"/>
      <c r="DV38" s="372"/>
      <c r="DW38" s="372"/>
      <c r="DX38" s="372"/>
      <c r="DY38" s="372"/>
      <c r="DZ38" s="372"/>
      <c r="EA38" s="372"/>
      <c r="EB38" s="372"/>
      <c r="EC38" s="372"/>
      <c r="ED38" s="372"/>
      <c r="EE38" s="372"/>
      <c r="EF38" s="372"/>
      <c r="EG38" s="372"/>
      <c r="EH38" s="372"/>
      <c r="EI38" s="372"/>
      <c r="EJ38" s="372"/>
      <c r="EK38" s="372"/>
      <c r="EL38" s="372"/>
      <c r="EM38" s="372"/>
      <c r="EN38" s="372"/>
      <c r="EO38" s="372"/>
      <c r="EP38" s="372"/>
      <c r="EQ38" s="372"/>
      <c r="ER38" s="372"/>
      <c r="ES38" s="372"/>
      <c r="ET38" s="372"/>
      <c r="EU38" s="372"/>
      <c r="EV38" s="372"/>
      <c r="EW38" s="372"/>
      <c r="EX38" s="372"/>
      <c r="EY38" s="372"/>
      <c r="EZ38" s="372"/>
      <c r="FA38" s="372"/>
      <c r="FB38" s="372"/>
      <c r="FC38" s="372"/>
      <c r="FD38" s="372"/>
      <c r="FE38" s="372"/>
      <c r="FF38" s="372"/>
      <c r="FG38" s="372"/>
      <c r="FH38" s="372"/>
      <c r="FI38" s="372"/>
      <c r="FJ38" s="372"/>
      <c r="FK38" s="372"/>
      <c r="FL38" s="372"/>
      <c r="FM38" s="372"/>
      <c r="FN38" s="372"/>
      <c r="FO38" s="372"/>
      <c r="FP38" s="372"/>
      <c r="FQ38" s="372"/>
      <c r="FR38" s="372"/>
      <c r="FS38" s="372"/>
      <c r="FT38" s="372"/>
      <c r="FU38" s="372"/>
      <c r="FV38" s="372"/>
      <c r="FW38" s="372"/>
      <c r="FX38" s="372"/>
      <c r="FY38" s="372"/>
      <c r="FZ38" s="372"/>
      <c r="GA38" s="372"/>
      <c r="GB38" s="372"/>
      <c r="GC38" s="372"/>
      <c r="GD38" s="372"/>
      <c r="GE38" s="372"/>
      <c r="GF38" s="372"/>
      <c r="GG38" s="372"/>
      <c r="GH38" s="372"/>
      <c r="GI38" s="372"/>
      <c r="GJ38" s="372"/>
      <c r="GK38" s="372"/>
      <c r="GL38" s="372"/>
      <c r="GM38" s="372"/>
      <c r="GN38" s="372"/>
      <c r="GO38" s="372"/>
      <c r="GP38" s="372"/>
      <c r="GQ38" s="372"/>
      <c r="GR38" s="372"/>
      <c r="GS38" s="372"/>
      <c r="GT38" s="372"/>
      <c r="GU38" s="372"/>
      <c r="GV38" s="372"/>
      <c r="GW38" s="372"/>
      <c r="GX38" s="372"/>
      <c r="GY38" s="372"/>
      <c r="GZ38" s="372"/>
      <c r="HA38" s="372"/>
      <c r="HB38" s="372"/>
      <c r="HC38" s="372"/>
      <c r="HD38" s="372"/>
      <c r="HE38" s="372"/>
      <c r="HF38" s="372"/>
      <c r="HG38" s="372"/>
      <c r="HH38" s="372"/>
      <c r="HI38" s="372"/>
      <c r="HJ38" s="372"/>
      <c r="HK38" s="372"/>
      <c r="HL38" s="372"/>
      <c r="HM38" s="372"/>
      <c r="HN38" s="372"/>
      <c r="HO38" s="372"/>
      <c r="HP38" s="372"/>
      <c r="HQ38" s="372"/>
      <c r="HR38" s="372"/>
      <c r="HS38" s="372"/>
      <c r="HT38" s="372"/>
      <c r="HU38" s="372"/>
      <c r="HV38" s="372"/>
      <c r="HW38" s="372"/>
      <c r="HX38" s="372"/>
      <c r="HY38" s="372"/>
      <c r="HZ38" s="372"/>
      <c r="IA38" s="372"/>
      <c r="IB38" s="372"/>
    </row>
    <row r="39" s="191" customFormat="1" ht="21" customHeight="1" spans="1:236">
      <c r="A39" s="415"/>
      <c r="B39" s="430"/>
      <c r="C39" s="425"/>
      <c r="D39" s="431" t="s">
        <v>364</v>
      </c>
      <c r="E39" s="267">
        <v>188.7</v>
      </c>
      <c r="F39" s="267">
        <v>5.41</v>
      </c>
      <c r="G39" s="15">
        <v>5</v>
      </c>
      <c r="H39" s="432" t="s">
        <v>325</v>
      </c>
      <c r="I39" s="108">
        <v>0</v>
      </c>
      <c r="J39" s="135" t="s">
        <v>302</v>
      </c>
      <c r="K39" s="108">
        <v>0</v>
      </c>
      <c r="L39" s="135" t="s">
        <v>302</v>
      </c>
      <c r="M39" s="448">
        <v>2</v>
      </c>
      <c r="N39" s="447">
        <v>42.23</v>
      </c>
      <c r="O39" s="447">
        <v>19.2</v>
      </c>
      <c r="P39" s="504">
        <v>61.43</v>
      </c>
      <c r="Q39" s="156">
        <v>109.7</v>
      </c>
      <c r="R39" s="504"/>
      <c r="S39" s="108">
        <v>70.3</v>
      </c>
      <c r="T39" s="108">
        <v>13.7</v>
      </c>
      <c r="U39" s="108">
        <v>3.2</v>
      </c>
      <c r="V39" s="108">
        <v>15.2</v>
      </c>
      <c r="W39" s="108">
        <v>48.4</v>
      </c>
      <c r="X39" s="108">
        <v>90.6</v>
      </c>
      <c r="Y39" s="108">
        <v>1.9</v>
      </c>
      <c r="Z39" s="108">
        <v>21.9</v>
      </c>
      <c r="AA39" s="108">
        <v>23.2</v>
      </c>
      <c r="AB39" s="135" t="s">
        <v>181</v>
      </c>
      <c r="AC39" s="135" t="s">
        <v>182</v>
      </c>
      <c r="AD39" s="135" t="s">
        <v>183</v>
      </c>
      <c r="AE39" s="135" t="s">
        <v>186</v>
      </c>
      <c r="AF39" s="135" t="s">
        <v>374</v>
      </c>
      <c r="AG39" s="135" t="s">
        <v>285</v>
      </c>
      <c r="AH39" s="580" t="s">
        <v>286</v>
      </c>
      <c r="AI39" s="135" t="s">
        <v>287</v>
      </c>
      <c r="AJ39" s="135" t="s">
        <v>288</v>
      </c>
      <c r="AK39" s="135" t="s">
        <v>289</v>
      </c>
      <c r="AL39" s="135" t="s">
        <v>290</v>
      </c>
      <c r="AM39" s="135" t="s">
        <v>305</v>
      </c>
      <c r="AN39" s="135" t="s">
        <v>288</v>
      </c>
      <c r="AO39" s="135" t="s">
        <v>290</v>
      </c>
      <c r="AP39" s="597"/>
      <c r="AQ39" s="372"/>
      <c r="AR39" s="372"/>
      <c r="AS39" s="372"/>
      <c r="AT39" s="372"/>
      <c r="AU39" s="372"/>
      <c r="AV39" s="372"/>
      <c r="AW39" s="372"/>
      <c r="AX39" s="372"/>
      <c r="AY39" s="372"/>
      <c r="AZ39" s="372"/>
      <c r="BA39" s="372"/>
      <c r="BB39" s="372"/>
      <c r="BC39" s="372"/>
      <c r="BD39" s="372"/>
      <c r="BE39" s="372"/>
      <c r="BF39" s="372"/>
      <c r="BG39" s="372"/>
      <c r="BH39" s="372"/>
      <c r="BI39" s="372"/>
      <c r="BJ39" s="372"/>
      <c r="BK39" s="372"/>
      <c r="BL39" s="372"/>
      <c r="BM39" s="372"/>
      <c r="BN39" s="372"/>
      <c r="BO39" s="372"/>
      <c r="BP39" s="372"/>
      <c r="BQ39" s="372"/>
      <c r="BR39" s="372"/>
      <c r="BS39" s="372"/>
      <c r="BT39" s="372"/>
      <c r="BU39" s="372"/>
      <c r="BV39" s="372"/>
      <c r="BW39" s="372"/>
      <c r="BX39" s="372"/>
      <c r="BY39" s="372"/>
      <c r="BZ39" s="372"/>
      <c r="CA39" s="372"/>
      <c r="CB39" s="372"/>
      <c r="CC39" s="372"/>
      <c r="CD39" s="372"/>
      <c r="CE39" s="372"/>
      <c r="CF39" s="372"/>
      <c r="CG39" s="372"/>
      <c r="CH39" s="372"/>
      <c r="CI39" s="372"/>
      <c r="CJ39" s="372"/>
      <c r="CK39" s="372"/>
      <c r="CL39" s="372"/>
      <c r="CM39" s="372"/>
      <c r="CN39" s="372"/>
      <c r="CO39" s="372"/>
      <c r="CP39" s="372"/>
      <c r="CQ39" s="372"/>
      <c r="CR39" s="372"/>
      <c r="CS39" s="372"/>
      <c r="CT39" s="372"/>
      <c r="CU39" s="372"/>
      <c r="CV39" s="372"/>
      <c r="CW39" s="372"/>
      <c r="CX39" s="372"/>
      <c r="CY39" s="372"/>
      <c r="CZ39" s="372"/>
      <c r="DA39" s="372"/>
      <c r="DB39" s="372"/>
      <c r="DC39" s="372"/>
      <c r="DD39" s="372"/>
      <c r="DE39" s="372"/>
      <c r="DF39" s="372"/>
      <c r="DG39" s="372"/>
      <c r="DH39" s="372"/>
      <c r="DI39" s="372"/>
      <c r="DJ39" s="372"/>
      <c r="DK39" s="372"/>
      <c r="DL39" s="372"/>
      <c r="DM39" s="372"/>
      <c r="DN39" s="372"/>
      <c r="DO39" s="372"/>
      <c r="DP39" s="372"/>
      <c r="DQ39" s="372"/>
      <c r="DR39" s="372"/>
      <c r="DS39" s="372"/>
      <c r="DT39" s="372"/>
      <c r="DU39" s="372"/>
      <c r="DV39" s="372"/>
      <c r="DW39" s="372"/>
      <c r="DX39" s="372"/>
      <c r="DY39" s="372"/>
      <c r="DZ39" s="372"/>
      <c r="EA39" s="372"/>
      <c r="EB39" s="372"/>
      <c r="EC39" s="372"/>
      <c r="ED39" s="372"/>
      <c r="EE39" s="372"/>
      <c r="EF39" s="372"/>
      <c r="EG39" s="372"/>
      <c r="EH39" s="372"/>
      <c r="EI39" s="372"/>
      <c r="EJ39" s="372"/>
      <c r="EK39" s="372"/>
      <c r="EL39" s="372"/>
      <c r="EM39" s="372"/>
      <c r="EN39" s="372"/>
      <c r="EO39" s="372"/>
      <c r="EP39" s="372"/>
      <c r="EQ39" s="372"/>
      <c r="ER39" s="372"/>
      <c r="ES39" s="372"/>
      <c r="ET39" s="372"/>
      <c r="EU39" s="372"/>
      <c r="EV39" s="372"/>
      <c r="EW39" s="372"/>
      <c r="EX39" s="372"/>
      <c r="EY39" s="372"/>
      <c r="EZ39" s="372"/>
      <c r="FA39" s="372"/>
      <c r="FB39" s="372"/>
      <c r="FC39" s="372"/>
      <c r="FD39" s="372"/>
      <c r="FE39" s="372"/>
      <c r="FF39" s="372"/>
      <c r="FG39" s="372"/>
      <c r="FH39" s="372"/>
      <c r="FI39" s="372"/>
      <c r="FJ39" s="372"/>
      <c r="FK39" s="372"/>
      <c r="FL39" s="372"/>
      <c r="FM39" s="372"/>
      <c r="FN39" s="372"/>
      <c r="FO39" s="372"/>
      <c r="FP39" s="372"/>
      <c r="FQ39" s="372"/>
      <c r="FR39" s="372"/>
      <c r="FS39" s="372"/>
      <c r="FT39" s="372"/>
      <c r="FU39" s="372"/>
      <c r="FV39" s="372"/>
      <c r="FW39" s="372"/>
      <c r="FX39" s="372"/>
      <c r="FY39" s="372"/>
      <c r="FZ39" s="372"/>
      <c r="GA39" s="372"/>
      <c r="GB39" s="372"/>
      <c r="GC39" s="372"/>
      <c r="GD39" s="372"/>
      <c r="GE39" s="372"/>
      <c r="GF39" s="372"/>
      <c r="GG39" s="372"/>
      <c r="GH39" s="372"/>
      <c r="GI39" s="372"/>
      <c r="GJ39" s="372"/>
      <c r="GK39" s="372"/>
      <c r="GL39" s="372"/>
      <c r="GM39" s="372"/>
      <c r="GN39" s="372"/>
      <c r="GO39" s="372"/>
      <c r="GP39" s="372"/>
      <c r="GQ39" s="372"/>
      <c r="GR39" s="372"/>
      <c r="GS39" s="372"/>
      <c r="GT39" s="372"/>
      <c r="GU39" s="372"/>
      <c r="GV39" s="372"/>
      <c r="GW39" s="372"/>
      <c r="GX39" s="372"/>
      <c r="GY39" s="372"/>
      <c r="GZ39" s="372"/>
      <c r="HA39" s="372"/>
      <c r="HB39" s="372"/>
      <c r="HC39" s="372"/>
      <c r="HD39" s="372"/>
      <c r="HE39" s="372"/>
      <c r="HF39" s="372"/>
      <c r="HG39" s="372"/>
      <c r="HH39" s="372"/>
      <c r="HI39" s="372"/>
      <c r="HJ39" s="372"/>
      <c r="HK39" s="372"/>
      <c r="HL39" s="372"/>
      <c r="HM39" s="372"/>
      <c r="HN39" s="372"/>
      <c r="HO39" s="372"/>
      <c r="HP39" s="372"/>
      <c r="HQ39" s="372"/>
      <c r="HR39" s="372"/>
      <c r="HS39" s="372"/>
      <c r="HT39" s="372"/>
      <c r="HU39" s="372"/>
      <c r="HV39" s="372"/>
      <c r="HW39" s="372"/>
      <c r="HX39" s="372"/>
      <c r="HY39" s="372"/>
      <c r="HZ39" s="372"/>
      <c r="IA39" s="372"/>
      <c r="IB39" s="372"/>
    </row>
    <row r="40" s="191" customFormat="1" ht="21" customHeight="1" spans="1:236">
      <c r="A40" s="415"/>
      <c r="B40" s="430"/>
      <c r="C40" s="425"/>
      <c r="D40" s="433" t="s">
        <v>298</v>
      </c>
      <c r="E40" s="434">
        <v>210.25</v>
      </c>
      <c r="F40" s="434">
        <v>6.5096251266464</v>
      </c>
      <c r="G40" s="435"/>
      <c r="H40" s="436" t="s">
        <v>365</v>
      </c>
      <c r="I40" s="435">
        <v>2</v>
      </c>
      <c r="J40" s="435" t="s">
        <v>378</v>
      </c>
      <c r="K40" s="435">
        <v>17</v>
      </c>
      <c r="L40" s="435" t="s">
        <v>378</v>
      </c>
      <c r="M40" s="435">
        <v>1</v>
      </c>
      <c r="N40" s="434">
        <v>42.005</v>
      </c>
      <c r="O40" s="434">
        <v>19.705</v>
      </c>
      <c r="P40" s="434">
        <v>61.71</v>
      </c>
      <c r="Q40" s="434">
        <v>105.75</v>
      </c>
      <c r="R40" s="434">
        <v>4.9</v>
      </c>
      <c r="S40" s="434">
        <v>73.005</v>
      </c>
      <c r="T40" s="434">
        <v>15.885</v>
      </c>
      <c r="U40" s="434">
        <v>3.08</v>
      </c>
      <c r="V40" s="434">
        <v>16.02</v>
      </c>
      <c r="W40" s="434">
        <v>48.95</v>
      </c>
      <c r="X40" s="434">
        <v>94.865</v>
      </c>
      <c r="Y40" s="434">
        <v>1.935</v>
      </c>
      <c r="Z40" s="434">
        <v>22.395</v>
      </c>
      <c r="AA40" s="434">
        <v>23.065</v>
      </c>
      <c r="AB40" s="150" t="s">
        <v>181</v>
      </c>
      <c r="AC40" s="150" t="s">
        <v>182</v>
      </c>
      <c r="AD40" s="150" t="s">
        <v>183</v>
      </c>
      <c r="AE40" s="150" t="s">
        <v>186</v>
      </c>
      <c r="AF40" s="150" t="s">
        <v>193</v>
      </c>
      <c r="AG40" s="150" t="s">
        <v>285</v>
      </c>
      <c r="AH40" s="581" t="s">
        <v>286</v>
      </c>
      <c r="AI40" s="568" t="s">
        <v>287</v>
      </c>
      <c r="AJ40" s="568" t="s">
        <v>379</v>
      </c>
      <c r="AK40" s="568" t="s">
        <v>289</v>
      </c>
      <c r="AL40" s="568" t="s">
        <v>290</v>
      </c>
      <c r="AM40" s="568" t="s">
        <v>305</v>
      </c>
      <c r="AN40" s="568" t="s">
        <v>288</v>
      </c>
      <c r="AO40" s="568" t="s">
        <v>290</v>
      </c>
      <c r="AP40" s="597"/>
      <c r="AQ40" s="372"/>
      <c r="AR40" s="372"/>
      <c r="AS40" s="372"/>
      <c r="AT40" s="372"/>
      <c r="AU40" s="372"/>
      <c r="AV40" s="372"/>
      <c r="AW40" s="372"/>
      <c r="AX40" s="372"/>
      <c r="AY40" s="372"/>
      <c r="AZ40" s="372"/>
      <c r="BA40" s="372"/>
      <c r="BB40" s="372"/>
      <c r="BC40" s="372"/>
      <c r="BD40" s="372"/>
      <c r="BE40" s="372"/>
      <c r="BF40" s="372"/>
      <c r="BG40" s="372"/>
      <c r="BH40" s="372"/>
      <c r="BI40" s="372"/>
      <c r="BJ40" s="372"/>
      <c r="BK40" s="372"/>
      <c r="BL40" s="372"/>
      <c r="BM40" s="372"/>
      <c r="BN40" s="372"/>
      <c r="BO40" s="372"/>
      <c r="BP40" s="372"/>
      <c r="BQ40" s="372"/>
      <c r="BR40" s="372"/>
      <c r="BS40" s="372"/>
      <c r="BT40" s="372"/>
      <c r="BU40" s="372"/>
      <c r="BV40" s="372"/>
      <c r="BW40" s="372"/>
      <c r="BX40" s="372"/>
      <c r="BY40" s="372"/>
      <c r="BZ40" s="372"/>
      <c r="CA40" s="372"/>
      <c r="CB40" s="372"/>
      <c r="CC40" s="372"/>
      <c r="CD40" s="372"/>
      <c r="CE40" s="372"/>
      <c r="CF40" s="372"/>
      <c r="CG40" s="372"/>
      <c r="CH40" s="372"/>
      <c r="CI40" s="372"/>
      <c r="CJ40" s="372"/>
      <c r="CK40" s="372"/>
      <c r="CL40" s="372"/>
      <c r="CM40" s="372"/>
      <c r="CN40" s="372"/>
      <c r="CO40" s="372"/>
      <c r="CP40" s="372"/>
      <c r="CQ40" s="372"/>
      <c r="CR40" s="372"/>
      <c r="CS40" s="372"/>
      <c r="CT40" s="372"/>
      <c r="CU40" s="372"/>
      <c r="CV40" s="372"/>
      <c r="CW40" s="372"/>
      <c r="CX40" s="372"/>
      <c r="CY40" s="372"/>
      <c r="CZ40" s="372"/>
      <c r="DA40" s="372"/>
      <c r="DB40" s="372"/>
      <c r="DC40" s="372"/>
      <c r="DD40" s="372"/>
      <c r="DE40" s="372"/>
      <c r="DF40" s="372"/>
      <c r="DG40" s="372"/>
      <c r="DH40" s="372"/>
      <c r="DI40" s="372"/>
      <c r="DJ40" s="372"/>
      <c r="DK40" s="372"/>
      <c r="DL40" s="372"/>
      <c r="DM40" s="372"/>
      <c r="DN40" s="372"/>
      <c r="DO40" s="372"/>
      <c r="DP40" s="372"/>
      <c r="DQ40" s="372"/>
      <c r="DR40" s="372"/>
      <c r="DS40" s="372"/>
      <c r="DT40" s="372"/>
      <c r="DU40" s="372"/>
      <c r="DV40" s="372"/>
      <c r="DW40" s="372"/>
      <c r="DX40" s="372"/>
      <c r="DY40" s="372"/>
      <c r="DZ40" s="372"/>
      <c r="EA40" s="372"/>
      <c r="EB40" s="372"/>
      <c r="EC40" s="372"/>
      <c r="ED40" s="372"/>
      <c r="EE40" s="372"/>
      <c r="EF40" s="372"/>
      <c r="EG40" s="372"/>
      <c r="EH40" s="372"/>
      <c r="EI40" s="372"/>
      <c r="EJ40" s="372"/>
      <c r="EK40" s="372"/>
      <c r="EL40" s="372"/>
      <c r="EM40" s="372"/>
      <c r="EN40" s="372"/>
      <c r="EO40" s="372"/>
      <c r="EP40" s="372"/>
      <c r="EQ40" s="372"/>
      <c r="ER40" s="372"/>
      <c r="ES40" s="372"/>
      <c r="ET40" s="372"/>
      <c r="EU40" s="372"/>
      <c r="EV40" s="372"/>
      <c r="EW40" s="372"/>
      <c r="EX40" s="372"/>
      <c r="EY40" s="372"/>
      <c r="EZ40" s="372"/>
      <c r="FA40" s="372"/>
      <c r="FB40" s="372"/>
      <c r="FC40" s="372"/>
      <c r="FD40" s="372"/>
      <c r="FE40" s="372"/>
      <c r="FF40" s="372"/>
      <c r="FG40" s="372"/>
      <c r="FH40" s="372"/>
      <c r="FI40" s="372"/>
      <c r="FJ40" s="372"/>
      <c r="FK40" s="372"/>
      <c r="FL40" s="372"/>
      <c r="FM40" s="372"/>
      <c r="FN40" s="372"/>
      <c r="FO40" s="372"/>
      <c r="FP40" s="372"/>
      <c r="FQ40" s="372"/>
      <c r="FR40" s="372"/>
      <c r="FS40" s="372"/>
      <c r="FT40" s="372"/>
      <c r="FU40" s="372"/>
      <c r="FV40" s="372"/>
      <c r="FW40" s="372"/>
      <c r="FX40" s="372"/>
      <c r="FY40" s="372"/>
      <c r="FZ40" s="372"/>
      <c r="GA40" s="372"/>
      <c r="GB40" s="372"/>
      <c r="GC40" s="372"/>
      <c r="GD40" s="372"/>
      <c r="GE40" s="372"/>
      <c r="GF40" s="372"/>
      <c r="GG40" s="372"/>
      <c r="GH40" s="372"/>
      <c r="GI40" s="372"/>
      <c r="GJ40" s="372"/>
      <c r="GK40" s="372"/>
      <c r="GL40" s="372"/>
      <c r="GM40" s="372"/>
      <c r="GN40" s="372"/>
      <c r="GO40" s="372"/>
      <c r="GP40" s="372"/>
      <c r="GQ40" s="372"/>
      <c r="GR40" s="372"/>
      <c r="GS40" s="372"/>
      <c r="GT40" s="372"/>
      <c r="GU40" s="372"/>
      <c r="GV40" s="372"/>
      <c r="GW40" s="372"/>
      <c r="GX40" s="372"/>
      <c r="GY40" s="372"/>
      <c r="GZ40" s="372"/>
      <c r="HA40" s="372"/>
      <c r="HB40" s="372"/>
      <c r="HC40" s="372"/>
      <c r="HD40" s="372"/>
      <c r="HE40" s="372"/>
      <c r="HF40" s="372"/>
      <c r="HG40" s="372"/>
      <c r="HH40" s="372"/>
      <c r="HI40" s="372"/>
      <c r="HJ40" s="372"/>
      <c r="HK40" s="372"/>
      <c r="HL40" s="372"/>
      <c r="HM40" s="372"/>
      <c r="HN40" s="372"/>
      <c r="HO40" s="372"/>
      <c r="HP40" s="372"/>
      <c r="HQ40" s="372"/>
      <c r="HR40" s="372"/>
      <c r="HS40" s="372"/>
      <c r="HT40" s="372"/>
      <c r="HU40" s="372"/>
      <c r="HV40" s="372"/>
      <c r="HW40" s="372"/>
      <c r="HX40" s="372"/>
      <c r="HY40" s="372"/>
      <c r="HZ40" s="372"/>
      <c r="IA40" s="372"/>
      <c r="IB40" s="372"/>
    </row>
    <row r="41" s="191" customFormat="1" ht="21" customHeight="1" spans="1:236">
      <c r="A41" s="415"/>
      <c r="B41" s="430"/>
      <c r="C41" s="425"/>
      <c r="D41" s="106" t="s">
        <v>366</v>
      </c>
      <c r="E41" s="457">
        <v>202.507344198685</v>
      </c>
      <c r="F41" s="458">
        <v>7.58150737396295</v>
      </c>
      <c r="G41" s="458">
        <v>2</v>
      </c>
      <c r="H41" s="459" t="s">
        <v>367</v>
      </c>
      <c r="I41" s="516"/>
      <c r="J41" s="517"/>
      <c r="K41" s="516"/>
      <c r="L41" s="517"/>
      <c r="M41" s="518"/>
      <c r="N41" s="519"/>
      <c r="O41" s="520"/>
      <c r="P41" s="106"/>
      <c r="Q41" s="458"/>
      <c r="R41" s="106"/>
      <c r="S41" s="458"/>
      <c r="T41" s="458"/>
      <c r="U41" s="458"/>
      <c r="V41" s="458"/>
      <c r="W41" s="458"/>
      <c r="X41" s="458"/>
      <c r="Y41" s="458"/>
      <c r="Z41" s="458"/>
      <c r="AA41" s="458"/>
      <c r="AB41" s="424"/>
      <c r="AC41" s="424"/>
      <c r="AD41" s="424"/>
      <c r="AE41" s="424"/>
      <c r="AF41" s="424"/>
      <c r="AG41" s="424"/>
      <c r="AH41" s="584"/>
      <c r="AI41" s="424"/>
      <c r="AJ41" s="424"/>
      <c r="AK41" s="424"/>
      <c r="AL41" s="424"/>
      <c r="AM41" s="424"/>
      <c r="AN41" s="424"/>
      <c r="AO41" s="598"/>
      <c r="AP41" s="597"/>
      <c r="AQ41" s="372"/>
      <c r="AR41" s="372"/>
      <c r="AS41" s="372"/>
      <c r="AT41" s="372"/>
      <c r="AU41" s="372"/>
      <c r="AV41" s="372"/>
      <c r="AW41" s="372"/>
      <c r="AX41" s="372"/>
      <c r="AY41" s="372"/>
      <c r="AZ41" s="372"/>
      <c r="BA41" s="372"/>
      <c r="BB41" s="372"/>
      <c r="BC41" s="372"/>
      <c r="BD41" s="372"/>
      <c r="BE41" s="372"/>
      <c r="BF41" s="372"/>
      <c r="BG41" s="372"/>
      <c r="BH41" s="372"/>
      <c r="BI41" s="372"/>
      <c r="BJ41" s="372"/>
      <c r="BK41" s="372"/>
      <c r="BL41" s="372"/>
      <c r="BM41" s="372"/>
      <c r="BN41" s="372"/>
      <c r="BO41" s="372"/>
      <c r="BP41" s="372"/>
      <c r="BQ41" s="372"/>
      <c r="BR41" s="372"/>
      <c r="BS41" s="372"/>
      <c r="BT41" s="372"/>
      <c r="BU41" s="372"/>
      <c r="BV41" s="372"/>
      <c r="BW41" s="372"/>
      <c r="BX41" s="372"/>
      <c r="BY41" s="372"/>
      <c r="BZ41" s="372"/>
      <c r="CA41" s="372"/>
      <c r="CB41" s="372"/>
      <c r="CC41" s="372"/>
      <c r="CD41" s="372"/>
      <c r="CE41" s="372"/>
      <c r="CF41" s="372"/>
      <c r="CG41" s="372"/>
      <c r="CH41" s="372"/>
      <c r="CI41" s="372"/>
      <c r="CJ41" s="372"/>
      <c r="CK41" s="372"/>
      <c r="CL41" s="372"/>
      <c r="CM41" s="372"/>
      <c r="CN41" s="372"/>
      <c r="CO41" s="372"/>
      <c r="CP41" s="372"/>
      <c r="CQ41" s="372"/>
      <c r="CR41" s="372"/>
      <c r="CS41" s="372"/>
      <c r="CT41" s="372"/>
      <c r="CU41" s="372"/>
      <c r="CV41" s="372"/>
      <c r="CW41" s="372"/>
      <c r="CX41" s="372"/>
      <c r="CY41" s="372"/>
      <c r="CZ41" s="372"/>
      <c r="DA41" s="372"/>
      <c r="DB41" s="372"/>
      <c r="DC41" s="372"/>
      <c r="DD41" s="372"/>
      <c r="DE41" s="372"/>
      <c r="DF41" s="372"/>
      <c r="DG41" s="372"/>
      <c r="DH41" s="372"/>
      <c r="DI41" s="372"/>
      <c r="DJ41" s="372"/>
      <c r="DK41" s="372"/>
      <c r="DL41" s="372"/>
      <c r="DM41" s="372"/>
      <c r="DN41" s="372"/>
      <c r="DO41" s="372"/>
      <c r="DP41" s="372"/>
      <c r="DQ41" s="372"/>
      <c r="DR41" s="372"/>
      <c r="DS41" s="372"/>
      <c r="DT41" s="372"/>
      <c r="DU41" s="372"/>
      <c r="DV41" s="372"/>
      <c r="DW41" s="372"/>
      <c r="DX41" s="372"/>
      <c r="DY41" s="372"/>
      <c r="DZ41" s="372"/>
      <c r="EA41" s="372"/>
      <c r="EB41" s="372"/>
      <c r="EC41" s="372"/>
      <c r="ED41" s="372"/>
      <c r="EE41" s="372"/>
      <c r="EF41" s="372"/>
      <c r="EG41" s="372"/>
      <c r="EH41" s="372"/>
      <c r="EI41" s="372"/>
      <c r="EJ41" s="372"/>
      <c r="EK41" s="372"/>
      <c r="EL41" s="372"/>
      <c r="EM41" s="372"/>
      <c r="EN41" s="372"/>
      <c r="EO41" s="372"/>
      <c r="EP41" s="372"/>
      <c r="EQ41" s="372"/>
      <c r="ER41" s="372"/>
      <c r="ES41" s="372"/>
      <c r="ET41" s="372"/>
      <c r="EU41" s="372"/>
      <c r="EV41" s="372"/>
      <c r="EW41" s="372"/>
      <c r="EX41" s="372"/>
      <c r="EY41" s="372"/>
      <c r="EZ41" s="372"/>
      <c r="FA41" s="372"/>
      <c r="FB41" s="372"/>
      <c r="FC41" s="372"/>
      <c r="FD41" s="372"/>
      <c r="FE41" s="372"/>
      <c r="FF41" s="372"/>
      <c r="FG41" s="372"/>
      <c r="FH41" s="372"/>
      <c r="FI41" s="372"/>
      <c r="FJ41" s="372"/>
      <c r="FK41" s="372"/>
      <c r="FL41" s="372"/>
      <c r="FM41" s="372"/>
      <c r="FN41" s="372"/>
      <c r="FO41" s="372"/>
      <c r="FP41" s="372"/>
      <c r="FQ41" s="372"/>
      <c r="FR41" s="372"/>
      <c r="FS41" s="372"/>
      <c r="FT41" s="372"/>
      <c r="FU41" s="372"/>
      <c r="FV41" s="372"/>
      <c r="FW41" s="372"/>
      <c r="FX41" s="372"/>
      <c r="FY41" s="372"/>
      <c r="FZ41" s="372"/>
      <c r="GA41" s="372"/>
      <c r="GB41" s="372"/>
      <c r="GC41" s="372"/>
      <c r="GD41" s="372"/>
      <c r="GE41" s="372"/>
      <c r="GF41" s="372"/>
      <c r="GG41" s="372"/>
      <c r="GH41" s="372"/>
      <c r="GI41" s="372"/>
      <c r="GJ41" s="372"/>
      <c r="GK41" s="372"/>
      <c r="GL41" s="372"/>
      <c r="GM41" s="372"/>
      <c r="GN41" s="372"/>
      <c r="GO41" s="372"/>
      <c r="GP41" s="372"/>
      <c r="GQ41" s="372"/>
      <c r="GR41" s="372"/>
      <c r="GS41" s="372"/>
      <c r="GT41" s="372"/>
      <c r="GU41" s="372"/>
      <c r="GV41" s="372"/>
      <c r="GW41" s="372"/>
      <c r="GX41" s="372"/>
      <c r="GY41" s="372"/>
      <c r="GZ41" s="372"/>
      <c r="HA41" s="372"/>
      <c r="HB41" s="372"/>
      <c r="HC41" s="372"/>
      <c r="HD41" s="372"/>
      <c r="HE41" s="372"/>
      <c r="HF41" s="372"/>
      <c r="HG41" s="372"/>
      <c r="HH41" s="372"/>
      <c r="HI41" s="372"/>
      <c r="HJ41" s="372"/>
      <c r="HK41" s="372"/>
      <c r="HL41" s="372"/>
      <c r="HM41" s="372"/>
      <c r="HN41" s="372"/>
      <c r="HO41" s="372"/>
      <c r="HP41" s="372"/>
      <c r="HQ41" s="372"/>
      <c r="HR41" s="372"/>
      <c r="HS41" s="372"/>
      <c r="HT41" s="372"/>
      <c r="HU41" s="372"/>
      <c r="HV41" s="372"/>
      <c r="HW41" s="372"/>
      <c r="HX41" s="372"/>
      <c r="HY41" s="372"/>
      <c r="HZ41" s="372"/>
      <c r="IA41" s="372"/>
      <c r="IB41" s="372"/>
    </row>
    <row r="42" s="191" customFormat="1" ht="21" customHeight="1" spans="1:236">
      <c r="A42" s="456" t="s">
        <v>312</v>
      </c>
      <c r="B42" s="456" t="s">
        <v>380</v>
      </c>
      <c r="C42" s="460" t="s">
        <v>381</v>
      </c>
      <c r="D42" s="431" t="s">
        <v>363</v>
      </c>
      <c r="E42" s="447">
        <v>215.8</v>
      </c>
      <c r="F42" s="447">
        <v>0</v>
      </c>
      <c r="G42" s="448">
        <v>12</v>
      </c>
      <c r="H42" s="449"/>
      <c r="I42" s="448">
        <v>32</v>
      </c>
      <c r="J42" s="237" t="s">
        <v>294</v>
      </c>
      <c r="K42" s="448">
        <v>38</v>
      </c>
      <c r="L42" s="237" t="s">
        <v>282</v>
      </c>
      <c r="M42" s="108">
        <v>1</v>
      </c>
      <c r="N42" s="447">
        <v>40.01</v>
      </c>
      <c r="O42" s="397">
        <v>21.43</v>
      </c>
      <c r="P42" s="447">
        <v>61.44</v>
      </c>
      <c r="Q42" s="447">
        <v>97.2</v>
      </c>
      <c r="R42" s="447"/>
      <c r="S42" s="447">
        <v>80.99</v>
      </c>
      <c r="T42" s="447">
        <v>19.23</v>
      </c>
      <c r="U42" s="545">
        <v>2.3</v>
      </c>
      <c r="V42" s="448">
        <v>17.56</v>
      </c>
      <c r="W42" s="448">
        <v>45.38</v>
      </c>
      <c r="X42" s="448">
        <v>90.97</v>
      </c>
      <c r="Y42" s="447">
        <v>2.01</v>
      </c>
      <c r="Z42" s="447">
        <v>21.1</v>
      </c>
      <c r="AA42" s="447">
        <v>24.14</v>
      </c>
      <c r="AB42" s="237" t="s">
        <v>289</v>
      </c>
      <c r="AC42" s="406" t="s">
        <v>182</v>
      </c>
      <c r="AD42" s="406" t="s">
        <v>283</v>
      </c>
      <c r="AE42" s="237" t="s">
        <v>186</v>
      </c>
      <c r="AF42" s="237" t="s">
        <v>193</v>
      </c>
      <c r="AG42" s="237" t="s">
        <v>285</v>
      </c>
      <c r="AH42" s="585" t="s">
        <v>286</v>
      </c>
      <c r="AI42" s="237" t="s">
        <v>287</v>
      </c>
      <c r="AJ42" s="237" t="s">
        <v>306</v>
      </c>
      <c r="AK42" s="237" t="s">
        <v>289</v>
      </c>
      <c r="AL42" s="237" t="s">
        <v>290</v>
      </c>
      <c r="AM42" s="237" t="s">
        <v>305</v>
      </c>
      <c r="AN42" s="237" t="s">
        <v>288</v>
      </c>
      <c r="AO42" s="237" t="s">
        <v>290</v>
      </c>
      <c r="AP42" s="597"/>
      <c r="AQ42" s="372"/>
      <c r="AR42" s="372"/>
      <c r="AS42" s="372"/>
      <c r="AT42" s="372"/>
      <c r="AU42" s="372"/>
      <c r="AV42" s="372"/>
      <c r="AW42" s="372"/>
      <c r="AX42" s="372"/>
      <c r="AY42" s="372"/>
      <c r="AZ42" s="372"/>
      <c r="BA42" s="372"/>
      <c r="BB42" s="372"/>
      <c r="BC42" s="372"/>
      <c r="BD42" s="372"/>
      <c r="BE42" s="372"/>
      <c r="BF42" s="372"/>
      <c r="BG42" s="372"/>
      <c r="BH42" s="372"/>
      <c r="BI42" s="372"/>
      <c r="BJ42" s="372"/>
      <c r="BK42" s="372"/>
      <c r="BL42" s="372"/>
      <c r="BM42" s="372"/>
      <c r="BN42" s="372"/>
      <c r="BO42" s="372"/>
      <c r="BP42" s="372"/>
      <c r="BQ42" s="372"/>
      <c r="BR42" s="372"/>
      <c r="BS42" s="372"/>
      <c r="BT42" s="372"/>
      <c r="BU42" s="372"/>
      <c r="BV42" s="372"/>
      <c r="BW42" s="372"/>
      <c r="BX42" s="372"/>
      <c r="BY42" s="372"/>
      <c r="BZ42" s="372"/>
      <c r="CA42" s="372"/>
      <c r="CB42" s="372"/>
      <c r="CC42" s="372"/>
      <c r="CD42" s="372"/>
      <c r="CE42" s="372"/>
      <c r="CF42" s="372"/>
      <c r="CG42" s="372"/>
      <c r="CH42" s="372"/>
      <c r="CI42" s="372"/>
      <c r="CJ42" s="372"/>
      <c r="CK42" s="372"/>
      <c r="CL42" s="372"/>
      <c r="CM42" s="372"/>
      <c r="CN42" s="372"/>
      <c r="CO42" s="372"/>
      <c r="CP42" s="372"/>
      <c r="CQ42" s="372"/>
      <c r="CR42" s="372"/>
      <c r="CS42" s="372"/>
      <c r="CT42" s="372"/>
      <c r="CU42" s="372"/>
      <c r="CV42" s="372"/>
      <c r="CW42" s="372"/>
      <c r="CX42" s="372"/>
      <c r="CY42" s="372"/>
      <c r="CZ42" s="372"/>
      <c r="DA42" s="372"/>
      <c r="DB42" s="372"/>
      <c r="DC42" s="372"/>
      <c r="DD42" s="372"/>
      <c r="DE42" s="372"/>
      <c r="DF42" s="372"/>
      <c r="DG42" s="372"/>
      <c r="DH42" s="372"/>
      <c r="DI42" s="372"/>
      <c r="DJ42" s="372"/>
      <c r="DK42" s="372"/>
      <c r="DL42" s="372"/>
      <c r="DM42" s="372"/>
      <c r="DN42" s="372"/>
      <c r="DO42" s="372"/>
      <c r="DP42" s="372"/>
      <c r="DQ42" s="372"/>
      <c r="DR42" s="372"/>
      <c r="DS42" s="372"/>
      <c r="DT42" s="372"/>
      <c r="DU42" s="372"/>
      <c r="DV42" s="372"/>
      <c r="DW42" s="372"/>
      <c r="DX42" s="372"/>
      <c r="DY42" s="372"/>
      <c r="DZ42" s="372"/>
      <c r="EA42" s="372"/>
      <c r="EB42" s="372"/>
      <c r="EC42" s="372"/>
      <c r="ED42" s="372"/>
      <c r="EE42" s="372"/>
      <c r="EF42" s="372"/>
      <c r="EG42" s="372"/>
      <c r="EH42" s="372"/>
      <c r="EI42" s="372"/>
      <c r="EJ42" s="372"/>
      <c r="EK42" s="372"/>
      <c r="EL42" s="372"/>
      <c r="EM42" s="372"/>
      <c r="EN42" s="372"/>
      <c r="EO42" s="372"/>
      <c r="EP42" s="372"/>
      <c r="EQ42" s="372"/>
      <c r="ER42" s="372"/>
      <c r="ES42" s="372"/>
      <c r="ET42" s="372"/>
      <c r="EU42" s="372"/>
      <c r="EV42" s="372"/>
      <c r="EW42" s="372"/>
      <c r="EX42" s="372"/>
      <c r="EY42" s="372"/>
      <c r="EZ42" s="372"/>
      <c r="FA42" s="372"/>
      <c r="FB42" s="372"/>
      <c r="FC42" s="372"/>
      <c r="FD42" s="372"/>
      <c r="FE42" s="372"/>
      <c r="FF42" s="372"/>
      <c r="FG42" s="372"/>
      <c r="FH42" s="372"/>
      <c r="FI42" s="372"/>
      <c r="FJ42" s="372"/>
      <c r="FK42" s="372"/>
      <c r="FL42" s="372"/>
      <c r="FM42" s="372"/>
      <c r="FN42" s="372"/>
      <c r="FO42" s="372"/>
      <c r="FP42" s="372"/>
      <c r="FQ42" s="372"/>
      <c r="FR42" s="372"/>
      <c r="FS42" s="372"/>
      <c r="FT42" s="372"/>
      <c r="FU42" s="372"/>
      <c r="FV42" s="372"/>
      <c r="FW42" s="372"/>
      <c r="FX42" s="372"/>
      <c r="FY42" s="372"/>
      <c r="FZ42" s="372"/>
      <c r="GA42" s="372"/>
      <c r="GB42" s="372"/>
      <c r="GC42" s="372"/>
      <c r="GD42" s="372"/>
      <c r="GE42" s="372"/>
      <c r="GF42" s="372"/>
      <c r="GG42" s="372"/>
      <c r="GH42" s="372"/>
      <c r="GI42" s="372"/>
      <c r="GJ42" s="372"/>
      <c r="GK42" s="372"/>
      <c r="GL42" s="372"/>
      <c r="GM42" s="372"/>
      <c r="GN42" s="372"/>
      <c r="GO42" s="372"/>
      <c r="GP42" s="372"/>
      <c r="GQ42" s="372"/>
      <c r="GR42" s="372"/>
      <c r="GS42" s="372"/>
      <c r="GT42" s="372"/>
      <c r="GU42" s="372"/>
      <c r="GV42" s="372"/>
      <c r="GW42" s="372"/>
      <c r="GX42" s="372"/>
      <c r="GY42" s="372"/>
      <c r="GZ42" s="372"/>
      <c r="HA42" s="372"/>
      <c r="HB42" s="372"/>
      <c r="HC42" s="372"/>
      <c r="HD42" s="372"/>
      <c r="HE42" s="372"/>
      <c r="HF42" s="372"/>
      <c r="HG42" s="372"/>
      <c r="HH42" s="372"/>
      <c r="HI42" s="372"/>
      <c r="HJ42" s="372"/>
      <c r="HK42" s="372"/>
      <c r="HL42" s="372"/>
      <c r="HM42" s="372"/>
      <c r="HN42" s="372"/>
      <c r="HO42" s="372"/>
      <c r="HP42" s="372"/>
      <c r="HQ42" s="372"/>
      <c r="HR42" s="372"/>
      <c r="HS42" s="372"/>
      <c r="HT42" s="372"/>
      <c r="HU42" s="372"/>
      <c r="HV42" s="372"/>
      <c r="HW42" s="372"/>
      <c r="HX42" s="372"/>
      <c r="HY42" s="372"/>
      <c r="HZ42" s="372"/>
      <c r="IA42" s="372"/>
      <c r="IB42" s="372"/>
    </row>
    <row r="43" s="191" customFormat="1" ht="21" customHeight="1" spans="1:236">
      <c r="A43" s="415"/>
      <c r="B43" s="415"/>
      <c r="C43" s="405"/>
      <c r="D43" s="431" t="s">
        <v>364</v>
      </c>
      <c r="E43" s="267">
        <v>179</v>
      </c>
      <c r="F43" s="267">
        <v>0</v>
      </c>
      <c r="G43" s="15">
        <v>13</v>
      </c>
      <c r="H43" s="432"/>
      <c r="I43" s="108">
        <v>46</v>
      </c>
      <c r="J43" s="135" t="s">
        <v>282</v>
      </c>
      <c r="K43" s="108">
        <v>50</v>
      </c>
      <c r="L43" s="135" t="s">
        <v>282</v>
      </c>
      <c r="M43" s="108">
        <v>2</v>
      </c>
      <c r="N43" s="156">
        <v>40.95</v>
      </c>
      <c r="O43" s="156">
        <v>20.31</v>
      </c>
      <c r="P43" s="504">
        <v>61.26</v>
      </c>
      <c r="Q43" s="156">
        <v>104.5</v>
      </c>
      <c r="R43" s="504"/>
      <c r="S43" s="108">
        <v>70.8</v>
      </c>
      <c r="T43" s="108">
        <v>11.6</v>
      </c>
      <c r="U43" s="108">
        <v>2.3</v>
      </c>
      <c r="V43" s="108">
        <v>16.1</v>
      </c>
      <c r="W43" s="108">
        <v>42.3</v>
      </c>
      <c r="X43" s="108">
        <v>78.6</v>
      </c>
      <c r="Y43" s="108">
        <v>1.9</v>
      </c>
      <c r="Z43" s="108">
        <v>20.5</v>
      </c>
      <c r="AA43" s="108">
        <v>25.3</v>
      </c>
      <c r="AB43" s="135" t="s">
        <v>181</v>
      </c>
      <c r="AC43" s="135" t="s">
        <v>182</v>
      </c>
      <c r="AD43" s="135" t="s">
        <v>283</v>
      </c>
      <c r="AE43" s="135" t="s">
        <v>186</v>
      </c>
      <c r="AF43" s="135" t="s">
        <v>374</v>
      </c>
      <c r="AG43" s="135" t="s">
        <v>285</v>
      </c>
      <c r="AH43" s="580" t="s">
        <v>286</v>
      </c>
      <c r="AI43" s="135" t="s">
        <v>287</v>
      </c>
      <c r="AJ43" s="135" t="s">
        <v>288</v>
      </c>
      <c r="AK43" s="135" t="s">
        <v>289</v>
      </c>
      <c r="AL43" s="135" t="s">
        <v>290</v>
      </c>
      <c r="AM43" s="135" t="s">
        <v>305</v>
      </c>
      <c r="AN43" s="135" t="s">
        <v>288</v>
      </c>
      <c r="AO43" s="135" t="s">
        <v>290</v>
      </c>
      <c r="AP43" s="597"/>
      <c r="AQ43" s="372"/>
      <c r="AR43" s="372"/>
      <c r="AS43" s="372"/>
      <c r="AT43" s="372"/>
      <c r="AU43" s="372"/>
      <c r="AV43" s="372"/>
      <c r="AW43" s="372"/>
      <c r="AX43" s="372"/>
      <c r="AY43" s="372"/>
      <c r="AZ43" s="372"/>
      <c r="BA43" s="372"/>
      <c r="BB43" s="372"/>
      <c r="BC43" s="372"/>
      <c r="BD43" s="372"/>
      <c r="BE43" s="372"/>
      <c r="BF43" s="372"/>
      <c r="BG43" s="372"/>
      <c r="BH43" s="372"/>
      <c r="BI43" s="372"/>
      <c r="BJ43" s="372"/>
      <c r="BK43" s="372"/>
      <c r="BL43" s="372"/>
      <c r="BM43" s="372"/>
      <c r="BN43" s="372"/>
      <c r="BO43" s="372"/>
      <c r="BP43" s="372"/>
      <c r="BQ43" s="372"/>
      <c r="BR43" s="372"/>
      <c r="BS43" s="372"/>
      <c r="BT43" s="372"/>
      <c r="BU43" s="372"/>
      <c r="BV43" s="372"/>
      <c r="BW43" s="372"/>
      <c r="BX43" s="372"/>
      <c r="BY43" s="372"/>
      <c r="BZ43" s="372"/>
      <c r="CA43" s="372"/>
      <c r="CB43" s="372"/>
      <c r="CC43" s="372"/>
      <c r="CD43" s="372"/>
      <c r="CE43" s="372"/>
      <c r="CF43" s="372"/>
      <c r="CG43" s="372"/>
      <c r="CH43" s="372"/>
      <c r="CI43" s="372"/>
      <c r="CJ43" s="372"/>
      <c r="CK43" s="372"/>
      <c r="CL43" s="372"/>
      <c r="CM43" s="372"/>
      <c r="CN43" s="372"/>
      <c r="CO43" s="372"/>
      <c r="CP43" s="372"/>
      <c r="CQ43" s="372"/>
      <c r="CR43" s="372"/>
      <c r="CS43" s="372"/>
      <c r="CT43" s="372"/>
      <c r="CU43" s="372"/>
      <c r="CV43" s="372"/>
      <c r="CW43" s="372"/>
      <c r="CX43" s="372"/>
      <c r="CY43" s="372"/>
      <c r="CZ43" s="372"/>
      <c r="DA43" s="372"/>
      <c r="DB43" s="372"/>
      <c r="DC43" s="372"/>
      <c r="DD43" s="372"/>
      <c r="DE43" s="372"/>
      <c r="DF43" s="372"/>
      <c r="DG43" s="372"/>
      <c r="DH43" s="372"/>
      <c r="DI43" s="372"/>
      <c r="DJ43" s="372"/>
      <c r="DK43" s="372"/>
      <c r="DL43" s="372"/>
      <c r="DM43" s="372"/>
      <c r="DN43" s="372"/>
      <c r="DO43" s="372"/>
      <c r="DP43" s="372"/>
      <c r="DQ43" s="372"/>
      <c r="DR43" s="372"/>
      <c r="DS43" s="372"/>
      <c r="DT43" s="372"/>
      <c r="DU43" s="372"/>
      <c r="DV43" s="372"/>
      <c r="DW43" s="372"/>
      <c r="DX43" s="372"/>
      <c r="DY43" s="372"/>
      <c r="DZ43" s="372"/>
      <c r="EA43" s="372"/>
      <c r="EB43" s="372"/>
      <c r="EC43" s="372"/>
      <c r="ED43" s="372"/>
      <c r="EE43" s="372"/>
      <c r="EF43" s="372"/>
      <c r="EG43" s="372"/>
      <c r="EH43" s="372"/>
      <c r="EI43" s="372"/>
      <c r="EJ43" s="372"/>
      <c r="EK43" s="372"/>
      <c r="EL43" s="372"/>
      <c r="EM43" s="372"/>
      <c r="EN43" s="372"/>
      <c r="EO43" s="372"/>
      <c r="EP43" s="372"/>
      <c r="EQ43" s="372"/>
      <c r="ER43" s="372"/>
      <c r="ES43" s="372"/>
      <c r="ET43" s="372"/>
      <c r="EU43" s="372"/>
      <c r="EV43" s="372"/>
      <c r="EW43" s="372"/>
      <c r="EX43" s="372"/>
      <c r="EY43" s="372"/>
      <c r="EZ43" s="372"/>
      <c r="FA43" s="372"/>
      <c r="FB43" s="372"/>
      <c r="FC43" s="372"/>
      <c r="FD43" s="372"/>
      <c r="FE43" s="372"/>
      <c r="FF43" s="372"/>
      <c r="FG43" s="372"/>
      <c r="FH43" s="372"/>
      <c r="FI43" s="372"/>
      <c r="FJ43" s="372"/>
      <c r="FK43" s="372"/>
      <c r="FL43" s="372"/>
      <c r="FM43" s="372"/>
      <c r="FN43" s="372"/>
      <c r="FO43" s="372"/>
      <c r="FP43" s="372"/>
      <c r="FQ43" s="372"/>
      <c r="FR43" s="372"/>
      <c r="FS43" s="372"/>
      <c r="FT43" s="372"/>
      <c r="FU43" s="372"/>
      <c r="FV43" s="372"/>
      <c r="FW43" s="372"/>
      <c r="FX43" s="372"/>
      <c r="FY43" s="372"/>
      <c r="FZ43" s="372"/>
      <c r="GA43" s="372"/>
      <c r="GB43" s="372"/>
      <c r="GC43" s="372"/>
      <c r="GD43" s="372"/>
      <c r="GE43" s="372"/>
      <c r="GF43" s="372"/>
      <c r="GG43" s="372"/>
      <c r="GH43" s="372"/>
      <c r="GI43" s="372"/>
      <c r="GJ43" s="372"/>
      <c r="GK43" s="372"/>
      <c r="GL43" s="372"/>
      <c r="GM43" s="372"/>
      <c r="GN43" s="372"/>
      <c r="GO43" s="372"/>
      <c r="GP43" s="372"/>
      <c r="GQ43" s="372"/>
      <c r="GR43" s="372"/>
      <c r="GS43" s="372"/>
      <c r="GT43" s="372"/>
      <c r="GU43" s="372"/>
      <c r="GV43" s="372"/>
      <c r="GW43" s="372"/>
      <c r="GX43" s="372"/>
      <c r="GY43" s="372"/>
      <c r="GZ43" s="372"/>
      <c r="HA43" s="372"/>
      <c r="HB43" s="372"/>
      <c r="HC43" s="372"/>
      <c r="HD43" s="372"/>
      <c r="HE43" s="372"/>
      <c r="HF43" s="372"/>
      <c r="HG43" s="372"/>
      <c r="HH43" s="372"/>
      <c r="HI43" s="372"/>
      <c r="HJ43" s="372"/>
      <c r="HK43" s="372"/>
      <c r="HL43" s="372"/>
      <c r="HM43" s="372"/>
      <c r="HN43" s="372"/>
      <c r="HO43" s="372"/>
      <c r="HP43" s="372"/>
      <c r="HQ43" s="372"/>
      <c r="HR43" s="372"/>
      <c r="HS43" s="372"/>
      <c r="HT43" s="372"/>
      <c r="HU43" s="372"/>
      <c r="HV43" s="372"/>
      <c r="HW43" s="372"/>
      <c r="HX43" s="372"/>
      <c r="HY43" s="372"/>
      <c r="HZ43" s="372"/>
      <c r="IA43" s="372"/>
      <c r="IB43" s="372"/>
    </row>
    <row r="44" s="191" customFormat="1" ht="21" customHeight="1" spans="1:236">
      <c r="A44" s="415"/>
      <c r="B44" s="415"/>
      <c r="C44" s="405"/>
      <c r="D44" s="433" t="s">
        <v>298</v>
      </c>
      <c r="E44" s="434">
        <v>197.4</v>
      </c>
      <c r="F44" s="434">
        <v>0</v>
      </c>
      <c r="G44" s="435"/>
      <c r="H44" s="436"/>
      <c r="I44" s="435">
        <v>32</v>
      </c>
      <c r="J44" s="435" t="s">
        <v>294</v>
      </c>
      <c r="K44" s="435">
        <v>38</v>
      </c>
      <c r="L44" s="435" t="s">
        <v>282</v>
      </c>
      <c r="M44" s="159">
        <v>1</v>
      </c>
      <c r="N44" s="434">
        <v>40.48</v>
      </c>
      <c r="O44" s="434">
        <v>20.87</v>
      </c>
      <c r="P44" s="434">
        <v>61.35</v>
      </c>
      <c r="Q44" s="434">
        <v>100.85</v>
      </c>
      <c r="R44" s="434"/>
      <c r="S44" s="434">
        <v>75.895</v>
      </c>
      <c r="T44" s="434">
        <v>15.415</v>
      </c>
      <c r="U44" s="434">
        <v>2.3</v>
      </c>
      <c r="V44" s="434">
        <v>16.83</v>
      </c>
      <c r="W44" s="434">
        <v>43.84</v>
      </c>
      <c r="X44" s="434">
        <v>84.785</v>
      </c>
      <c r="Y44" s="434">
        <v>1.955</v>
      </c>
      <c r="Z44" s="434">
        <v>20.8</v>
      </c>
      <c r="AA44" s="434">
        <v>24.72</v>
      </c>
      <c r="AB44" s="150" t="s">
        <v>181</v>
      </c>
      <c r="AC44" s="150" t="s">
        <v>182</v>
      </c>
      <c r="AD44" s="150" t="s">
        <v>283</v>
      </c>
      <c r="AE44" s="150" t="s">
        <v>186</v>
      </c>
      <c r="AF44" s="150" t="s">
        <v>193</v>
      </c>
      <c r="AG44" s="150" t="s">
        <v>285</v>
      </c>
      <c r="AH44" s="581" t="s">
        <v>286</v>
      </c>
      <c r="AI44" s="568" t="s">
        <v>287</v>
      </c>
      <c r="AJ44" s="568" t="s">
        <v>288</v>
      </c>
      <c r="AK44" s="568" t="s">
        <v>289</v>
      </c>
      <c r="AL44" s="568" t="s">
        <v>290</v>
      </c>
      <c r="AM44" s="568" t="s">
        <v>305</v>
      </c>
      <c r="AN44" s="568" t="s">
        <v>288</v>
      </c>
      <c r="AO44" s="568" t="s">
        <v>290</v>
      </c>
      <c r="AP44" s="597"/>
      <c r="AQ44" s="372"/>
      <c r="AR44" s="372"/>
      <c r="AS44" s="372"/>
      <c r="AT44" s="372"/>
      <c r="AU44" s="372"/>
      <c r="AV44" s="372"/>
      <c r="AW44" s="372"/>
      <c r="AX44" s="372"/>
      <c r="AY44" s="372"/>
      <c r="AZ44" s="372"/>
      <c r="BA44" s="372"/>
      <c r="BB44" s="372"/>
      <c r="BC44" s="372"/>
      <c r="BD44" s="372"/>
      <c r="BE44" s="372"/>
      <c r="BF44" s="372"/>
      <c r="BG44" s="372"/>
      <c r="BH44" s="372"/>
      <c r="BI44" s="372"/>
      <c r="BJ44" s="372"/>
      <c r="BK44" s="372"/>
      <c r="BL44" s="372"/>
      <c r="BM44" s="372"/>
      <c r="BN44" s="372"/>
      <c r="BO44" s="372"/>
      <c r="BP44" s="372"/>
      <c r="BQ44" s="372"/>
      <c r="BR44" s="372"/>
      <c r="BS44" s="372"/>
      <c r="BT44" s="372"/>
      <c r="BU44" s="372"/>
      <c r="BV44" s="372"/>
      <c r="BW44" s="372"/>
      <c r="BX44" s="372"/>
      <c r="BY44" s="372"/>
      <c r="BZ44" s="372"/>
      <c r="CA44" s="372"/>
      <c r="CB44" s="372"/>
      <c r="CC44" s="372"/>
      <c r="CD44" s="372"/>
      <c r="CE44" s="372"/>
      <c r="CF44" s="372"/>
      <c r="CG44" s="372"/>
      <c r="CH44" s="372"/>
      <c r="CI44" s="372"/>
      <c r="CJ44" s="372"/>
      <c r="CK44" s="372"/>
      <c r="CL44" s="372"/>
      <c r="CM44" s="372"/>
      <c r="CN44" s="372"/>
      <c r="CO44" s="372"/>
      <c r="CP44" s="372"/>
      <c r="CQ44" s="372"/>
      <c r="CR44" s="372"/>
      <c r="CS44" s="372"/>
      <c r="CT44" s="372"/>
      <c r="CU44" s="372"/>
      <c r="CV44" s="372"/>
      <c r="CW44" s="372"/>
      <c r="CX44" s="372"/>
      <c r="CY44" s="372"/>
      <c r="CZ44" s="372"/>
      <c r="DA44" s="372"/>
      <c r="DB44" s="372"/>
      <c r="DC44" s="372"/>
      <c r="DD44" s="372"/>
      <c r="DE44" s="372"/>
      <c r="DF44" s="372"/>
      <c r="DG44" s="372"/>
      <c r="DH44" s="372"/>
      <c r="DI44" s="372"/>
      <c r="DJ44" s="372"/>
      <c r="DK44" s="372"/>
      <c r="DL44" s="372"/>
      <c r="DM44" s="372"/>
      <c r="DN44" s="372"/>
      <c r="DO44" s="372"/>
      <c r="DP44" s="372"/>
      <c r="DQ44" s="372"/>
      <c r="DR44" s="372"/>
      <c r="DS44" s="372"/>
      <c r="DT44" s="372"/>
      <c r="DU44" s="372"/>
      <c r="DV44" s="372"/>
      <c r="DW44" s="372"/>
      <c r="DX44" s="372"/>
      <c r="DY44" s="372"/>
      <c r="DZ44" s="372"/>
      <c r="EA44" s="372"/>
      <c r="EB44" s="372"/>
      <c r="EC44" s="372"/>
      <c r="ED44" s="372"/>
      <c r="EE44" s="372"/>
      <c r="EF44" s="372"/>
      <c r="EG44" s="372"/>
      <c r="EH44" s="372"/>
      <c r="EI44" s="372"/>
      <c r="EJ44" s="372"/>
      <c r="EK44" s="372"/>
      <c r="EL44" s="372"/>
      <c r="EM44" s="372"/>
      <c r="EN44" s="372"/>
      <c r="EO44" s="372"/>
      <c r="EP44" s="372"/>
      <c r="EQ44" s="372"/>
      <c r="ER44" s="372"/>
      <c r="ES44" s="372"/>
      <c r="ET44" s="372"/>
      <c r="EU44" s="372"/>
      <c r="EV44" s="372"/>
      <c r="EW44" s="372"/>
      <c r="EX44" s="372"/>
      <c r="EY44" s="372"/>
      <c r="EZ44" s="372"/>
      <c r="FA44" s="372"/>
      <c r="FB44" s="372"/>
      <c r="FC44" s="372"/>
      <c r="FD44" s="372"/>
      <c r="FE44" s="372"/>
      <c r="FF44" s="372"/>
      <c r="FG44" s="372"/>
      <c r="FH44" s="372"/>
      <c r="FI44" s="372"/>
      <c r="FJ44" s="372"/>
      <c r="FK44" s="372"/>
      <c r="FL44" s="372"/>
      <c r="FM44" s="372"/>
      <c r="FN44" s="372"/>
      <c r="FO44" s="372"/>
      <c r="FP44" s="372"/>
      <c r="FQ44" s="372"/>
      <c r="FR44" s="372"/>
      <c r="FS44" s="372"/>
      <c r="FT44" s="372"/>
      <c r="FU44" s="372"/>
      <c r="FV44" s="372"/>
      <c r="FW44" s="372"/>
      <c r="FX44" s="372"/>
      <c r="FY44" s="372"/>
      <c r="FZ44" s="372"/>
      <c r="GA44" s="372"/>
      <c r="GB44" s="372"/>
      <c r="GC44" s="372"/>
      <c r="GD44" s="372"/>
      <c r="GE44" s="372"/>
      <c r="GF44" s="372"/>
      <c r="GG44" s="372"/>
      <c r="GH44" s="372"/>
      <c r="GI44" s="372"/>
      <c r="GJ44" s="372"/>
      <c r="GK44" s="372"/>
      <c r="GL44" s="372"/>
      <c r="GM44" s="372"/>
      <c r="GN44" s="372"/>
      <c r="GO44" s="372"/>
      <c r="GP44" s="372"/>
      <c r="GQ44" s="372"/>
      <c r="GR44" s="372"/>
      <c r="GS44" s="372"/>
      <c r="GT44" s="372"/>
      <c r="GU44" s="372"/>
      <c r="GV44" s="372"/>
      <c r="GW44" s="372"/>
      <c r="GX44" s="372"/>
      <c r="GY44" s="372"/>
      <c r="GZ44" s="372"/>
      <c r="HA44" s="372"/>
      <c r="HB44" s="372"/>
      <c r="HC44" s="372"/>
      <c r="HD44" s="372"/>
      <c r="HE44" s="372"/>
      <c r="HF44" s="372"/>
      <c r="HG44" s="372"/>
      <c r="HH44" s="372"/>
      <c r="HI44" s="372"/>
      <c r="HJ44" s="372"/>
      <c r="HK44" s="372"/>
      <c r="HL44" s="372"/>
      <c r="HM44" s="372"/>
      <c r="HN44" s="372"/>
      <c r="HO44" s="372"/>
      <c r="HP44" s="372"/>
      <c r="HQ44" s="372"/>
      <c r="HR44" s="372"/>
      <c r="HS44" s="372"/>
      <c r="HT44" s="372"/>
      <c r="HU44" s="372"/>
      <c r="HV44" s="372"/>
      <c r="HW44" s="372"/>
      <c r="HX44" s="372"/>
      <c r="HY44" s="372"/>
      <c r="HZ44" s="372"/>
      <c r="IA44" s="372"/>
      <c r="IB44" s="372"/>
    </row>
    <row r="45" s="191" customFormat="1" ht="21" customHeight="1" spans="1:236">
      <c r="A45" s="415"/>
      <c r="B45" s="415"/>
      <c r="C45" s="405"/>
      <c r="D45" s="431" t="s">
        <v>371</v>
      </c>
      <c r="E45" s="461">
        <v>176.8</v>
      </c>
      <c r="F45" s="320">
        <v>0</v>
      </c>
      <c r="G45" s="320">
        <v>3</v>
      </c>
      <c r="H45" s="462"/>
      <c r="I45" s="230"/>
      <c r="J45" s="231"/>
      <c r="K45" s="230"/>
      <c r="L45" s="231"/>
      <c r="M45" s="521"/>
      <c r="N45" s="311"/>
      <c r="O45" s="522"/>
      <c r="P45" s="109"/>
      <c r="Q45" s="320"/>
      <c r="R45" s="109"/>
      <c r="S45" s="320"/>
      <c r="T45" s="320"/>
      <c r="U45" s="320"/>
      <c r="V45" s="320"/>
      <c r="W45" s="320"/>
      <c r="X45" s="320"/>
      <c r="Y45" s="320"/>
      <c r="Z45" s="320"/>
      <c r="AA45" s="320"/>
      <c r="AB45" s="570"/>
      <c r="AC45" s="570"/>
      <c r="AD45" s="570"/>
      <c r="AE45" s="570"/>
      <c r="AF45" s="570"/>
      <c r="AG45" s="570"/>
      <c r="AH45" s="586"/>
      <c r="AI45" s="570"/>
      <c r="AJ45" s="570"/>
      <c r="AK45" s="570"/>
      <c r="AL45" s="570"/>
      <c r="AM45" s="570"/>
      <c r="AN45" s="570"/>
      <c r="AO45" s="431"/>
      <c r="AP45" s="597"/>
      <c r="AQ45" s="372"/>
      <c r="AR45" s="372"/>
      <c r="AS45" s="372"/>
      <c r="AT45" s="372"/>
      <c r="AU45" s="372"/>
      <c r="AV45" s="372"/>
      <c r="AW45" s="372"/>
      <c r="AX45" s="372"/>
      <c r="AY45" s="372"/>
      <c r="AZ45" s="372"/>
      <c r="BA45" s="372"/>
      <c r="BB45" s="372"/>
      <c r="BC45" s="372"/>
      <c r="BD45" s="372"/>
      <c r="BE45" s="372"/>
      <c r="BF45" s="372"/>
      <c r="BG45" s="372"/>
      <c r="BH45" s="372"/>
      <c r="BI45" s="372"/>
      <c r="BJ45" s="372"/>
      <c r="BK45" s="372"/>
      <c r="BL45" s="372"/>
      <c r="BM45" s="372"/>
      <c r="BN45" s="372"/>
      <c r="BO45" s="372"/>
      <c r="BP45" s="372"/>
      <c r="BQ45" s="372"/>
      <c r="BR45" s="372"/>
      <c r="BS45" s="372"/>
      <c r="BT45" s="372"/>
      <c r="BU45" s="372"/>
      <c r="BV45" s="372"/>
      <c r="BW45" s="372"/>
      <c r="BX45" s="372"/>
      <c r="BY45" s="372"/>
      <c r="BZ45" s="372"/>
      <c r="CA45" s="372"/>
      <c r="CB45" s="372"/>
      <c r="CC45" s="372"/>
      <c r="CD45" s="372"/>
      <c r="CE45" s="372"/>
      <c r="CF45" s="372"/>
      <c r="CG45" s="372"/>
      <c r="CH45" s="372"/>
      <c r="CI45" s="372"/>
      <c r="CJ45" s="372"/>
      <c r="CK45" s="372"/>
      <c r="CL45" s="372"/>
      <c r="CM45" s="372"/>
      <c r="CN45" s="372"/>
      <c r="CO45" s="372"/>
      <c r="CP45" s="372"/>
      <c r="CQ45" s="372"/>
      <c r="CR45" s="372"/>
      <c r="CS45" s="372"/>
      <c r="CT45" s="372"/>
      <c r="CU45" s="372"/>
      <c r="CV45" s="372"/>
      <c r="CW45" s="372"/>
      <c r="CX45" s="372"/>
      <c r="CY45" s="372"/>
      <c r="CZ45" s="372"/>
      <c r="DA45" s="372"/>
      <c r="DB45" s="372"/>
      <c r="DC45" s="372"/>
      <c r="DD45" s="372"/>
      <c r="DE45" s="372"/>
      <c r="DF45" s="372"/>
      <c r="DG45" s="372"/>
      <c r="DH45" s="372"/>
      <c r="DI45" s="372"/>
      <c r="DJ45" s="372"/>
      <c r="DK45" s="372"/>
      <c r="DL45" s="372"/>
      <c r="DM45" s="372"/>
      <c r="DN45" s="372"/>
      <c r="DO45" s="372"/>
      <c r="DP45" s="372"/>
      <c r="DQ45" s="372"/>
      <c r="DR45" s="372"/>
      <c r="DS45" s="372"/>
      <c r="DT45" s="372"/>
      <c r="DU45" s="372"/>
      <c r="DV45" s="372"/>
      <c r="DW45" s="372"/>
      <c r="DX45" s="372"/>
      <c r="DY45" s="372"/>
      <c r="DZ45" s="372"/>
      <c r="EA45" s="372"/>
      <c r="EB45" s="372"/>
      <c r="EC45" s="372"/>
      <c r="ED45" s="372"/>
      <c r="EE45" s="372"/>
      <c r="EF45" s="372"/>
      <c r="EG45" s="372"/>
      <c r="EH45" s="372"/>
      <c r="EI45" s="372"/>
      <c r="EJ45" s="372"/>
      <c r="EK45" s="372"/>
      <c r="EL45" s="372"/>
      <c r="EM45" s="372"/>
      <c r="EN45" s="372"/>
      <c r="EO45" s="372"/>
      <c r="EP45" s="372"/>
      <c r="EQ45" s="372"/>
      <c r="ER45" s="372"/>
      <c r="ES45" s="372"/>
      <c r="ET45" s="372"/>
      <c r="EU45" s="372"/>
      <c r="EV45" s="372"/>
      <c r="EW45" s="372"/>
      <c r="EX45" s="372"/>
      <c r="EY45" s="372"/>
      <c r="EZ45" s="372"/>
      <c r="FA45" s="372"/>
      <c r="FB45" s="372"/>
      <c r="FC45" s="372"/>
      <c r="FD45" s="372"/>
      <c r="FE45" s="372"/>
      <c r="FF45" s="372"/>
      <c r="FG45" s="372"/>
      <c r="FH45" s="372"/>
      <c r="FI45" s="372"/>
      <c r="FJ45" s="372"/>
      <c r="FK45" s="372"/>
      <c r="FL45" s="372"/>
      <c r="FM45" s="372"/>
      <c r="FN45" s="372"/>
      <c r="FO45" s="372"/>
      <c r="FP45" s="372"/>
      <c r="FQ45" s="372"/>
      <c r="FR45" s="372"/>
      <c r="FS45" s="372"/>
      <c r="FT45" s="372"/>
      <c r="FU45" s="372"/>
      <c r="FV45" s="372"/>
      <c r="FW45" s="372"/>
      <c r="FX45" s="372"/>
      <c r="FY45" s="372"/>
      <c r="FZ45" s="372"/>
      <c r="GA45" s="372"/>
      <c r="GB45" s="372"/>
      <c r="GC45" s="372"/>
      <c r="GD45" s="372"/>
      <c r="GE45" s="372"/>
      <c r="GF45" s="372"/>
      <c r="GG45" s="372"/>
      <c r="GH45" s="372"/>
      <c r="GI45" s="372"/>
      <c r="GJ45" s="372"/>
      <c r="GK45" s="372"/>
      <c r="GL45" s="372"/>
      <c r="GM45" s="372"/>
      <c r="GN45" s="372"/>
      <c r="GO45" s="372"/>
      <c r="GP45" s="372"/>
      <c r="GQ45" s="372"/>
      <c r="GR45" s="372"/>
      <c r="GS45" s="372"/>
      <c r="GT45" s="372"/>
      <c r="GU45" s="372"/>
      <c r="GV45" s="372"/>
      <c r="GW45" s="372"/>
      <c r="GX45" s="372"/>
      <c r="GY45" s="372"/>
      <c r="GZ45" s="372"/>
      <c r="HA45" s="372"/>
      <c r="HB45" s="372"/>
      <c r="HC45" s="372"/>
      <c r="HD45" s="372"/>
      <c r="HE45" s="372"/>
      <c r="HF45" s="372"/>
      <c r="HG45" s="372"/>
      <c r="HH45" s="372"/>
      <c r="HI45" s="372"/>
      <c r="HJ45" s="372"/>
      <c r="HK45" s="372"/>
      <c r="HL45" s="372"/>
      <c r="HM45" s="372"/>
      <c r="HN45" s="372"/>
      <c r="HO45" s="372"/>
      <c r="HP45" s="372"/>
      <c r="HQ45" s="372"/>
      <c r="HR45" s="372"/>
      <c r="HS45" s="372"/>
      <c r="HT45" s="372"/>
      <c r="HU45" s="372"/>
      <c r="HV45" s="372"/>
      <c r="HW45" s="372"/>
      <c r="HX45" s="372"/>
      <c r="HY45" s="372"/>
      <c r="HZ45" s="372"/>
      <c r="IA45" s="372"/>
      <c r="IB45" s="372"/>
    </row>
    <row r="46" customHeight="1" spans="1:41">
      <c r="A46" s="420"/>
      <c r="B46" s="420"/>
      <c r="C46" s="411"/>
      <c r="D46" s="439" t="s">
        <v>366</v>
      </c>
      <c r="E46" s="440">
        <v>188.236202616822</v>
      </c>
      <c r="F46" s="441">
        <v>0</v>
      </c>
      <c r="G46" s="441">
        <v>5</v>
      </c>
      <c r="H46" s="463"/>
      <c r="I46" s="523"/>
      <c r="J46" s="523"/>
      <c r="K46" s="524"/>
      <c r="L46" s="524"/>
      <c r="M46" s="524"/>
      <c r="N46" s="525"/>
      <c r="O46" s="525"/>
      <c r="P46" s="525"/>
      <c r="Q46" s="525"/>
      <c r="R46" s="525"/>
      <c r="S46" s="524"/>
      <c r="T46" s="546"/>
      <c r="U46" s="546"/>
      <c r="V46" s="524"/>
      <c r="W46" s="524"/>
      <c r="X46" s="524"/>
      <c r="Y46" s="571"/>
      <c r="Z46" s="524"/>
      <c r="AA46" s="524"/>
      <c r="AB46" s="572"/>
      <c r="AC46" s="572"/>
      <c r="AD46" s="572"/>
      <c r="AE46" s="573"/>
      <c r="AF46" s="573"/>
      <c r="AG46" s="573"/>
      <c r="AH46" s="573"/>
      <c r="AI46" s="573"/>
      <c r="AJ46" s="573"/>
      <c r="AK46" s="573"/>
      <c r="AL46" s="573"/>
      <c r="AM46" s="573"/>
      <c r="AN46" s="573"/>
      <c r="AO46" s="573"/>
    </row>
    <row r="48" s="191" customFormat="1" customHeight="1" spans="1:236">
      <c r="A48" s="464" t="s">
        <v>382</v>
      </c>
      <c r="B48" s="464"/>
      <c r="C48" s="464"/>
      <c r="D48" s="464"/>
      <c r="E48" s="464"/>
      <c r="F48" s="464"/>
      <c r="G48" s="464"/>
      <c r="H48" s="464"/>
      <c r="I48" s="464"/>
      <c r="J48" s="464"/>
      <c r="K48" s="464"/>
      <c r="L48" s="464"/>
      <c r="M48" s="464"/>
      <c r="N48" s="373"/>
      <c r="O48" s="373"/>
      <c r="P48" s="373"/>
      <c r="Q48" s="373"/>
      <c r="R48" s="373"/>
      <c r="S48" s="464"/>
      <c r="T48" s="464"/>
      <c r="U48" s="464"/>
      <c r="V48" s="464"/>
      <c r="W48" s="464"/>
      <c r="X48" s="464"/>
      <c r="Y48" s="464"/>
      <c r="Z48" s="464"/>
      <c r="AA48" s="464"/>
      <c r="AB48" s="464"/>
      <c r="AC48" s="464"/>
      <c r="AD48" s="464"/>
      <c r="AE48" s="464"/>
      <c r="AF48" s="464"/>
      <c r="AG48" s="464"/>
      <c r="AH48" s="464"/>
      <c r="AI48" s="464"/>
      <c r="AJ48" s="464"/>
      <c r="AK48" s="464"/>
      <c r="AL48" s="464"/>
      <c r="AM48" s="464"/>
      <c r="AN48" s="464"/>
      <c r="AO48" s="464"/>
      <c r="AP48" s="372"/>
      <c r="AQ48" s="372"/>
      <c r="AR48" s="372"/>
      <c r="AS48" s="372"/>
      <c r="AT48" s="372"/>
      <c r="AU48" s="372"/>
      <c r="AV48" s="372"/>
      <c r="AW48" s="372"/>
      <c r="AX48" s="372"/>
      <c r="AY48" s="372"/>
      <c r="AZ48" s="372"/>
      <c r="BA48" s="372"/>
      <c r="BB48" s="372"/>
      <c r="BC48" s="372"/>
      <c r="BD48" s="372"/>
      <c r="BE48" s="372"/>
      <c r="BF48" s="372"/>
      <c r="BG48" s="372"/>
      <c r="BH48" s="372"/>
      <c r="BI48" s="372"/>
      <c r="BJ48" s="372"/>
      <c r="BK48" s="372"/>
      <c r="BL48" s="372"/>
      <c r="BM48" s="372"/>
      <c r="BN48" s="372"/>
      <c r="BO48" s="372"/>
      <c r="BP48" s="372"/>
      <c r="BQ48" s="372"/>
      <c r="BR48" s="372"/>
      <c r="BS48" s="372"/>
      <c r="BT48" s="372"/>
      <c r="BU48" s="372"/>
      <c r="BV48" s="372"/>
      <c r="BW48" s="372"/>
      <c r="BX48" s="372"/>
      <c r="BY48" s="372"/>
      <c r="BZ48" s="372"/>
      <c r="CA48" s="372"/>
      <c r="CB48" s="372"/>
      <c r="CC48" s="372"/>
      <c r="CD48" s="372"/>
      <c r="CE48" s="372"/>
      <c r="CF48" s="372"/>
      <c r="CG48" s="372"/>
      <c r="CH48" s="372"/>
      <c r="CI48" s="372"/>
      <c r="CJ48" s="372"/>
      <c r="CK48" s="372"/>
      <c r="CL48" s="372"/>
      <c r="CM48" s="372"/>
      <c r="CN48" s="372"/>
      <c r="CO48" s="372"/>
      <c r="CP48" s="372"/>
      <c r="CQ48" s="372"/>
      <c r="CR48" s="372"/>
      <c r="CS48" s="372"/>
      <c r="CT48" s="372"/>
      <c r="CU48" s="372"/>
      <c r="CV48" s="372"/>
      <c r="CW48" s="372"/>
      <c r="CX48" s="372"/>
      <c r="CY48" s="372"/>
      <c r="CZ48" s="372"/>
      <c r="DA48" s="372"/>
      <c r="DB48" s="372"/>
      <c r="DC48" s="372"/>
      <c r="DD48" s="372"/>
      <c r="DE48" s="372"/>
      <c r="DF48" s="372"/>
      <c r="DG48" s="372"/>
      <c r="DH48" s="372"/>
      <c r="DI48" s="372"/>
      <c r="DJ48" s="372"/>
      <c r="DK48" s="372"/>
      <c r="DL48" s="372"/>
      <c r="DM48" s="372"/>
      <c r="DN48" s="372"/>
      <c r="DO48" s="372"/>
      <c r="DP48" s="372"/>
      <c r="DQ48" s="372"/>
      <c r="DR48" s="372"/>
      <c r="DS48" s="372"/>
      <c r="DT48" s="372"/>
      <c r="DU48" s="372"/>
      <c r="DV48" s="372"/>
      <c r="DW48" s="372"/>
      <c r="DX48" s="372"/>
      <c r="DY48" s="372"/>
      <c r="DZ48" s="372"/>
      <c r="EA48" s="372"/>
      <c r="EB48" s="372"/>
      <c r="EC48" s="372"/>
      <c r="ED48" s="372"/>
      <c r="EE48" s="372"/>
      <c r="EF48" s="372"/>
      <c r="EG48" s="372"/>
      <c r="EH48" s="372"/>
      <c r="EI48" s="372"/>
      <c r="EJ48" s="372"/>
      <c r="EK48" s="372"/>
      <c r="EL48" s="372"/>
      <c r="EM48" s="372"/>
      <c r="EN48" s="372"/>
      <c r="EO48" s="372"/>
      <c r="EP48" s="372"/>
      <c r="EQ48" s="372"/>
      <c r="ER48" s="372"/>
      <c r="ES48" s="372"/>
      <c r="ET48" s="372"/>
      <c r="EU48" s="372"/>
      <c r="EV48" s="372"/>
      <c r="EW48" s="372"/>
      <c r="EX48" s="372"/>
      <c r="EY48" s="372"/>
      <c r="EZ48" s="372"/>
      <c r="FA48" s="372"/>
      <c r="FB48" s="372"/>
      <c r="FC48" s="372"/>
      <c r="FD48" s="372"/>
      <c r="FE48" s="372"/>
      <c r="FF48" s="372"/>
      <c r="FG48" s="372"/>
      <c r="FH48" s="372"/>
      <c r="FI48" s="372"/>
      <c r="FJ48" s="372"/>
      <c r="FK48" s="372"/>
      <c r="FL48" s="372"/>
      <c r="FM48" s="372"/>
      <c r="FN48" s="372"/>
      <c r="FO48" s="372"/>
      <c r="FP48" s="372"/>
      <c r="FQ48" s="372"/>
      <c r="FR48" s="372"/>
      <c r="FS48" s="372"/>
      <c r="FT48" s="372"/>
      <c r="FU48" s="372"/>
      <c r="FV48" s="372"/>
      <c r="FW48" s="372"/>
      <c r="FX48" s="372"/>
      <c r="FY48" s="372"/>
      <c r="FZ48" s="372"/>
      <c r="GA48" s="372"/>
      <c r="GB48" s="372"/>
      <c r="GC48" s="372"/>
      <c r="GD48" s="372"/>
      <c r="GE48" s="372"/>
      <c r="GF48" s="372"/>
      <c r="GG48" s="372"/>
      <c r="GH48" s="372"/>
      <c r="GI48" s="372"/>
      <c r="GJ48" s="372"/>
      <c r="GK48" s="372"/>
      <c r="GL48" s="372"/>
      <c r="GM48" s="372"/>
      <c r="GN48" s="372"/>
      <c r="GO48" s="372"/>
      <c r="GP48" s="372"/>
      <c r="GQ48" s="372"/>
      <c r="GR48" s="372"/>
      <c r="GS48" s="372"/>
      <c r="GT48" s="372"/>
      <c r="GU48" s="372"/>
      <c r="GV48" s="372"/>
      <c r="GW48" s="372"/>
      <c r="GX48" s="372"/>
      <c r="GY48" s="372"/>
      <c r="GZ48" s="372"/>
      <c r="HA48" s="372"/>
      <c r="HB48" s="372"/>
      <c r="HC48" s="372"/>
      <c r="HD48" s="372"/>
      <c r="HE48" s="372"/>
      <c r="HF48" s="372"/>
      <c r="HG48" s="372"/>
      <c r="HH48" s="372"/>
      <c r="HI48" s="372"/>
      <c r="HJ48" s="372"/>
      <c r="HK48" s="372"/>
      <c r="HL48" s="372"/>
      <c r="HM48" s="372"/>
      <c r="HN48" s="372"/>
      <c r="HO48" s="372"/>
      <c r="HP48" s="372"/>
      <c r="HQ48" s="372"/>
      <c r="HR48" s="372"/>
      <c r="HS48" s="372"/>
      <c r="HT48" s="372"/>
      <c r="HU48" s="372"/>
      <c r="HV48" s="372"/>
      <c r="HW48" s="372"/>
      <c r="HX48" s="372"/>
      <c r="HY48" s="372"/>
      <c r="HZ48" s="372"/>
      <c r="IA48" s="372"/>
      <c r="IB48" s="372"/>
    </row>
    <row r="49" s="191" customFormat="1" customHeight="1" spans="1:236">
      <c r="A49" s="465" t="s">
        <v>1</v>
      </c>
      <c r="B49" s="376" t="s">
        <v>249</v>
      </c>
      <c r="C49" s="376" t="s">
        <v>5</v>
      </c>
      <c r="D49" s="376" t="s">
        <v>116</v>
      </c>
      <c r="E49" s="466" t="s">
        <v>250</v>
      </c>
      <c r="F49" s="466"/>
      <c r="G49" s="466"/>
      <c r="H49" s="466"/>
      <c r="I49" s="526" t="s">
        <v>251</v>
      </c>
      <c r="J49" s="526"/>
      <c r="K49" s="526" t="s">
        <v>252</v>
      </c>
      <c r="L49" s="526"/>
      <c r="M49" s="443" t="s">
        <v>253</v>
      </c>
      <c r="N49" s="377" t="s">
        <v>254</v>
      </c>
      <c r="O49" s="390"/>
      <c r="P49" s="390"/>
      <c r="Q49" s="531" t="s">
        <v>255</v>
      </c>
      <c r="R49" s="374"/>
      <c r="S49" s="532" t="s">
        <v>256</v>
      </c>
      <c r="T49" s="532" t="s">
        <v>257</v>
      </c>
      <c r="U49" s="376" t="s">
        <v>258</v>
      </c>
      <c r="V49" s="376" t="s">
        <v>259</v>
      </c>
      <c r="W49" s="376" t="s">
        <v>260</v>
      </c>
      <c r="X49" s="376" t="s">
        <v>261</v>
      </c>
      <c r="Y49" s="558" t="s">
        <v>262</v>
      </c>
      <c r="Z49" s="559" t="s">
        <v>263</v>
      </c>
      <c r="AA49" s="559" t="s">
        <v>264</v>
      </c>
      <c r="AB49" s="376" t="s">
        <v>137</v>
      </c>
      <c r="AC49" s="374" t="s">
        <v>138</v>
      </c>
      <c r="AD49" s="374" t="s">
        <v>139</v>
      </c>
      <c r="AE49" s="376" t="s">
        <v>142</v>
      </c>
      <c r="AF49" s="376" t="s">
        <v>141</v>
      </c>
      <c r="AG49" s="376" t="s">
        <v>265</v>
      </c>
      <c r="AH49" s="376" t="s">
        <v>266</v>
      </c>
      <c r="AI49" s="376" t="s">
        <v>267</v>
      </c>
      <c r="AJ49" s="376" t="s">
        <v>268</v>
      </c>
      <c r="AK49" s="376" t="s">
        <v>269</v>
      </c>
      <c r="AL49" s="376" t="s">
        <v>270</v>
      </c>
      <c r="AM49" s="376" t="s">
        <v>271</v>
      </c>
      <c r="AN49" s="376" t="s">
        <v>272</v>
      </c>
      <c r="AO49" s="376" t="s">
        <v>273</v>
      </c>
      <c r="AP49" s="372"/>
      <c r="AQ49" s="372"/>
      <c r="AR49" s="372"/>
      <c r="AS49" s="372"/>
      <c r="AT49" s="372"/>
      <c r="AU49" s="372"/>
      <c r="AV49" s="372"/>
      <c r="AW49" s="372"/>
      <c r="AX49" s="372"/>
      <c r="AY49" s="372"/>
      <c r="AZ49" s="372"/>
      <c r="BA49" s="372"/>
      <c r="BB49" s="372"/>
      <c r="BC49" s="372"/>
      <c r="BD49" s="372"/>
      <c r="BE49" s="372"/>
      <c r="BF49" s="372"/>
      <c r="BG49" s="372"/>
      <c r="BH49" s="372"/>
      <c r="BI49" s="372"/>
      <c r="BJ49" s="372"/>
      <c r="BK49" s="372"/>
      <c r="BL49" s="372"/>
      <c r="BM49" s="372"/>
      <c r="BN49" s="372"/>
      <c r="BO49" s="372"/>
      <c r="BP49" s="372"/>
      <c r="BQ49" s="372"/>
      <c r="BR49" s="372"/>
      <c r="BS49" s="372"/>
      <c r="BT49" s="372"/>
      <c r="BU49" s="372"/>
      <c r="BV49" s="372"/>
      <c r="BW49" s="372"/>
      <c r="BX49" s="372"/>
      <c r="BY49" s="372"/>
      <c r="BZ49" s="372"/>
      <c r="CA49" s="372"/>
      <c r="CB49" s="372"/>
      <c r="CC49" s="372"/>
      <c r="CD49" s="372"/>
      <c r="CE49" s="372"/>
      <c r="CF49" s="372"/>
      <c r="CG49" s="372"/>
      <c r="CH49" s="372"/>
      <c r="CI49" s="372"/>
      <c r="CJ49" s="372"/>
      <c r="CK49" s="372"/>
      <c r="CL49" s="372"/>
      <c r="CM49" s="372"/>
      <c r="CN49" s="372"/>
      <c r="CO49" s="372"/>
      <c r="CP49" s="372"/>
      <c r="CQ49" s="372"/>
      <c r="CR49" s="372"/>
      <c r="CS49" s="372"/>
      <c r="CT49" s="372"/>
      <c r="CU49" s="372"/>
      <c r="CV49" s="372"/>
      <c r="CW49" s="372"/>
      <c r="CX49" s="372"/>
      <c r="CY49" s="372"/>
      <c r="CZ49" s="372"/>
      <c r="DA49" s="372"/>
      <c r="DB49" s="372"/>
      <c r="DC49" s="372"/>
      <c r="DD49" s="372"/>
      <c r="DE49" s="372"/>
      <c r="DF49" s="372"/>
      <c r="DG49" s="372"/>
      <c r="DH49" s="372"/>
      <c r="DI49" s="372"/>
      <c r="DJ49" s="372"/>
      <c r="DK49" s="372"/>
      <c r="DL49" s="372"/>
      <c r="DM49" s="372"/>
      <c r="DN49" s="372"/>
      <c r="DO49" s="372"/>
      <c r="DP49" s="372"/>
      <c r="DQ49" s="372"/>
      <c r="DR49" s="372"/>
      <c r="DS49" s="372"/>
      <c r="DT49" s="372"/>
      <c r="DU49" s="372"/>
      <c r="DV49" s="372"/>
      <c r="DW49" s="372"/>
      <c r="DX49" s="372"/>
      <c r="DY49" s="372"/>
      <c r="DZ49" s="372"/>
      <c r="EA49" s="372"/>
      <c r="EB49" s="372"/>
      <c r="EC49" s="372"/>
      <c r="ED49" s="372"/>
      <c r="EE49" s="372"/>
      <c r="EF49" s="372"/>
      <c r="EG49" s="372"/>
      <c r="EH49" s="372"/>
      <c r="EI49" s="372"/>
      <c r="EJ49" s="372"/>
      <c r="EK49" s="372"/>
      <c r="EL49" s="372"/>
      <c r="EM49" s="372"/>
      <c r="EN49" s="372"/>
      <c r="EO49" s="372"/>
      <c r="EP49" s="372"/>
      <c r="EQ49" s="372"/>
      <c r="ER49" s="372"/>
      <c r="ES49" s="372"/>
      <c r="ET49" s="372"/>
      <c r="EU49" s="372"/>
      <c r="EV49" s="372"/>
      <c r="EW49" s="372"/>
      <c r="EX49" s="372"/>
      <c r="EY49" s="372"/>
      <c r="EZ49" s="372"/>
      <c r="FA49" s="372"/>
      <c r="FB49" s="372"/>
      <c r="FC49" s="372"/>
      <c r="FD49" s="372"/>
      <c r="FE49" s="372"/>
      <c r="FF49" s="372"/>
      <c r="FG49" s="372"/>
      <c r="FH49" s="372"/>
      <c r="FI49" s="372"/>
      <c r="FJ49" s="372"/>
      <c r="FK49" s="372"/>
      <c r="FL49" s="372"/>
      <c r="FM49" s="372"/>
      <c r="FN49" s="372"/>
      <c r="FO49" s="372"/>
      <c r="FP49" s="372"/>
      <c r="FQ49" s="372"/>
      <c r="FR49" s="372"/>
      <c r="FS49" s="372"/>
      <c r="FT49" s="372"/>
      <c r="FU49" s="372"/>
      <c r="FV49" s="372"/>
      <c r="FW49" s="372"/>
      <c r="FX49" s="372"/>
      <c r="FY49" s="372"/>
      <c r="FZ49" s="372"/>
      <c r="GA49" s="372"/>
      <c r="GB49" s="372"/>
      <c r="GC49" s="372"/>
      <c r="GD49" s="372"/>
      <c r="GE49" s="372"/>
      <c r="GF49" s="372"/>
      <c r="GG49" s="372"/>
      <c r="GH49" s="372"/>
      <c r="GI49" s="372"/>
      <c r="GJ49" s="372"/>
      <c r="GK49" s="372"/>
      <c r="GL49" s="372"/>
      <c r="GM49" s="372"/>
      <c r="GN49" s="372"/>
      <c r="GO49" s="372"/>
      <c r="GP49" s="372"/>
      <c r="GQ49" s="372"/>
      <c r="GR49" s="372"/>
      <c r="GS49" s="372"/>
      <c r="GT49" s="372"/>
      <c r="GU49" s="372"/>
      <c r="GV49" s="372"/>
      <c r="GW49" s="372"/>
      <c r="GX49" s="372"/>
      <c r="GY49" s="372"/>
      <c r="GZ49" s="372"/>
      <c r="HA49" s="372"/>
      <c r="HB49" s="372"/>
      <c r="HC49" s="372"/>
      <c r="HD49" s="372"/>
      <c r="HE49" s="372"/>
      <c r="HF49" s="372"/>
      <c r="HG49" s="372"/>
      <c r="HH49" s="372"/>
      <c r="HI49" s="372"/>
      <c r="HJ49" s="372"/>
      <c r="HK49" s="372"/>
      <c r="HL49" s="372"/>
      <c r="HM49" s="372"/>
      <c r="HN49" s="372"/>
      <c r="HO49" s="372"/>
      <c r="HP49" s="372"/>
      <c r="HQ49" s="372"/>
      <c r="HR49" s="372"/>
      <c r="HS49" s="372"/>
      <c r="HT49" s="372"/>
      <c r="HU49" s="372"/>
      <c r="HV49" s="372"/>
      <c r="HW49" s="372"/>
      <c r="HX49" s="372"/>
      <c r="HY49" s="372"/>
      <c r="HZ49" s="372"/>
      <c r="IA49" s="372"/>
      <c r="IB49" s="372"/>
    </row>
    <row r="50" s="191" customFormat="1" ht="67" customHeight="1" spans="1:236">
      <c r="A50" s="467"/>
      <c r="B50" s="382"/>
      <c r="C50" s="382"/>
      <c r="D50" s="421"/>
      <c r="E50" s="468" t="s">
        <v>148</v>
      </c>
      <c r="F50" s="382" t="s">
        <v>383</v>
      </c>
      <c r="G50" s="469" t="s">
        <v>384</v>
      </c>
      <c r="H50" s="382" t="s">
        <v>152</v>
      </c>
      <c r="I50" s="382" t="s">
        <v>157</v>
      </c>
      <c r="J50" s="382" t="s">
        <v>158</v>
      </c>
      <c r="K50" s="382" t="s">
        <v>157</v>
      </c>
      <c r="L50" s="382" t="s">
        <v>158</v>
      </c>
      <c r="M50" s="527"/>
      <c r="N50" s="384" t="s">
        <v>277</v>
      </c>
      <c r="O50" s="384" t="s">
        <v>278</v>
      </c>
      <c r="P50" s="384" t="s">
        <v>279</v>
      </c>
      <c r="Q50" s="533" t="s">
        <v>159</v>
      </c>
      <c r="R50" s="380" t="s">
        <v>160</v>
      </c>
      <c r="S50" s="534"/>
      <c r="T50" s="534"/>
      <c r="U50" s="535"/>
      <c r="V50" s="535"/>
      <c r="W50" s="535"/>
      <c r="X50" s="535"/>
      <c r="Y50" s="560"/>
      <c r="Z50" s="561"/>
      <c r="AA50" s="561"/>
      <c r="AB50" s="421"/>
      <c r="AC50" s="383"/>
      <c r="AD50" s="383"/>
      <c r="AE50" s="421"/>
      <c r="AF50" s="421"/>
      <c r="AG50" s="421"/>
      <c r="AH50" s="421"/>
      <c r="AI50" s="382"/>
      <c r="AJ50" s="382"/>
      <c r="AK50" s="382"/>
      <c r="AL50" s="382"/>
      <c r="AM50" s="382"/>
      <c r="AN50" s="382"/>
      <c r="AO50" s="382"/>
      <c r="AP50" s="372"/>
      <c r="AQ50" s="372"/>
      <c r="AR50" s="372"/>
      <c r="AS50" s="372"/>
      <c r="AT50" s="372"/>
      <c r="AU50" s="372"/>
      <c r="AV50" s="372"/>
      <c r="AW50" s="372"/>
      <c r="AX50" s="372"/>
      <c r="AY50" s="372"/>
      <c r="AZ50" s="372"/>
      <c r="BA50" s="372"/>
      <c r="BB50" s="372"/>
      <c r="BC50" s="372"/>
      <c r="BD50" s="372"/>
      <c r="BE50" s="372"/>
      <c r="BF50" s="372"/>
      <c r="BG50" s="372"/>
      <c r="BH50" s="372"/>
      <c r="BI50" s="372"/>
      <c r="BJ50" s="372"/>
      <c r="BK50" s="372"/>
      <c r="BL50" s="372"/>
      <c r="BM50" s="372"/>
      <c r="BN50" s="372"/>
      <c r="BO50" s="372"/>
      <c r="BP50" s="372"/>
      <c r="BQ50" s="372"/>
      <c r="BR50" s="372"/>
      <c r="BS50" s="372"/>
      <c r="BT50" s="372"/>
      <c r="BU50" s="372"/>
      <c r="BV50" s="372"/>
      <c r="BW50" s="372"/>
      <c r="BX50" s="372"/>
      <c r="BY50" s="372"/>
      <c r="BZ50" s="372"/>
      <c r="CA50" s="372"/>
      <c r="CB50" s="372"/>
      <c r="CC50" s="372"/>
      <c r="CD50" s="372"/>
      <c r="CE50" s="372"/>
      <c r="CF50" s="372"/>
      <c r="CG50" s="372"/>
      <c r="CH50" s="372"/>
      <c r="CI50" s="372"/>
      <c r="CJ50" s="372"/>
      <c r="CK50" s="372"/>
      <c r="CL50" s="372"/>
      <c r="CM50" s="372"/>
      <c r="CN50" s="372"/>
      <c r="CO50" s="372"/>
      <c r="CP50" s="372"/>
      <c r="CQ50" s="372"/>
      <c r="CR50" s="372"/>
      <c r="CS50" s="372"/>
      <c r="CT50" s="372"/>
      <c r="CU50" s="372"/>
      <c r="CV50" s="372"/>
      <c r="CW50" s="372"/>
      <c r="CX50" s="372"/>
      <c r="CY50" s="372"/>
      <c r="CZ50" s="372"/>
      <c r="DA50" s="372"/>
      <c r="DB50" s="372"/>
      <c r="DC50" s="372"/>
      <c r="DD50" s="372"/>
      <c r="DE50" s="372"/>
      <c r="DF50" s="372"/>
      <c r="DG50" s="372"/>
      <c r="DH50" s="372"/>
      <c r="DI50" s="372"/>
      <c r="DJ50" s="372"/>
      <c r="DK50" s="372"/>
      <c r="DL50" s="372"/>
      <c r="DM50" s="372"/>
      <c r="DN50" s="372"/>
      <c r="DO50" s="372"/>
      <c r="DP50" s="372"/>
      <c r="DQ50" s="372"/>
      <c r="DR50" s="372"/>
      <c r="DS50" s="372"/>
      <c r="DT50" s="372"/>
      <c r="DU50" s="372"/>
      <c r="DV50" s="372"/>
      <c r="DW50" s="372"/>
      <c r="DX50" s="372"/>
      <c r="DY50" s="372"/>
      <c r="DZ50" s="372"/>
      <c r="EA50" s="372"/>
      <c r="EB50" s="372"/>
      <c r="EC50" s="372"/>
      <c r="ED50" s="372"/>
      <c r="EE50" s="372"/>
      <c r="EF50" s="372"/>
      <c r="EG50" s="372"/>
      <c r="EH50" s="372"/>
      <c r="EI50" s="372"/>
      <c r="EJ50" s="372"/>
      <c r="EK50" s="372"/>
      <c r="EL50" s="372"/>
      <c r="EM50" s="372"/>
      <c r="EN50" s="372"/>
      <c r="EO50" s="372"/>
      <c r="EP50" s="372"/>
      <c r="EQ50" s="372"/>
      <c r="ER50" s="372"/>
      <c r="ES50" s="372"/>
      <c r="ET50" s="372"/>
      <c r="EU50" s="372"/>
      <c r="EV50" s="372"/>
      <c r="EW50" s="372"/>
      <c r="EX50" s="372"/>
      <c r="EY50" s="372"/>
      <c r="EZ50" s="372"/>
      <c r="FA50" s="372"/>
      <c r="FB50" s="372"/>
      <c r="FC50" s="372"/>
      <c r="FD50" s="372"/>
      <c r="FE50" s="372"/>
      <c r="FF50" s="372"/>
      <c r="FG50" s="372"/>
      <c r="FH50" s="372"/>
      <c r="FI50" s="372"/>
      <c r="FJ50" s="372"/>
      <c r="FK50" s="372"/>
      <c r="FL50" s="372"/>
      <c r="FM50" s="372"/>
      <c r="FN50" s="372"/>
      <c r="FO50" s="372"/>
      <c r="FP50" s="372"/>
      <c r="FQ50" s="372"/>
      <c r="FR50" s="372"/>
      <c r="FS50" s="372"/>
      <c r="FT50" s="372"/>
      <c r="FU50" s="372"/>
      <c r="FV50" s="372"/>
      <c r="FW50" s="372"/>
      <c r="FX50" s="372"/>
      <c r="FY50" s="372"/>
      <c r="FZ50" s="372"/>
      <c r="GA50" s="372"/>
      <c r="GB50" s="372"/>
      <c r="GC50" s="372"/>
      <c r="GD50" s="372"/>
      <c r="GE50" s="372"/>
      <c r="GF50" s="372"/>
      <c r="GG50" s="372"/>
      <c r="GH50" s="372"/>
      <c r="GI50" s="372"/>
      <c r="GJ50" s="372"/>
      <c r="GK50" s="372"/>
      <c r="GL50" s="372"/>
      <c r="GM50" s="372"/>
      <c r="GN50" s="372"/>
      <c r="GO50" s="372"/>
      <c r="GP50" s="372"/>
      <c r="GQ50" s="372"/>
      <c r="GR50" s="372"/>
      <c r="GS50" s="372"/>
      <c r="GT50" s="372"/>
      <c r="GU50" s="372"/>
      <c r="GV50" s="372"/>
      <c r="GW50" s="372"/>
      <c r="GX50" s="372"/>
      <c r="GY50" s="372"/>
      <c r="GZ50" s="372"/>
      <c r="HA50" s="372"/>
      <c r="HB50" s="372"/>
      <c r="HC50" s="372"/>
      <c r="HD50" s="372"/>
      <c r="HE50" s="372"/>
      <c r="HF50" s="372"/>
      <c r="HG50" s="372"/>
      <c r="HH50" s="372"/>
      <c r="HI50" s="372"/>
      <c r="HJ50" s="372"/>
      <c r="HK50" s="372"/>
      <c r="HL50" s="372"/>
      <c r="HM50" s="372"/>
      <c r="HN50" s="372"/>
      <c r="HO50" s="372"/>
      <c r="HP50" s="372"/>
      <c r="HQ50" s="372"/>
      <c r="HR50" s="372"/>
      <c r="HS50" s="372"/>
      <c r="HT50" s="372"/>
      <c r="HU50" s="372"/>
      <c r="HV50" s="372"/>
      <c r="HW50" s="372"/>
      <c r="HX50" s="372"/>
      <c r="HY50" s="372"/>
      <c r="HZ50" s="372"/>
      <c r="IA50" s="372"/>
      <c r="IB50" s="372"/>
    </row>
    <row r="51" s="191" customFormat="1" customHeight="1" spans="1:236">
      <c r="A51" s="470">
        <v>22</v>
      </c>
      <c r="B51" s="119" t="s">
        <v>385</v>
      </c>
      <c r="C51" s="101" t="s">
        <v>386</v>
      </c>
      <c r="D51" s="471" t="s">
        <v>363</v>
      </c>
      <c r="E51" s="472">
        <v>228.374206349206</v>
      </c>
      <c r="F51" s="472">
        <v>11.62</v>
      </c>
      <c r="G51" s="473" t="s">
        <v>178</v>
      </c>
      <c r="H51" s="474">
        <v>1</v>
      </c>
      <c r="I51" s="474">
        <v>50</v>
      </c>
      <c r="J51" s="474" t="s">
        <v>208</v>
      </c>
      <c r="K51" s="491">
        <v>50</v>
      </c>
      <c r="L51" s="474" t="s">
        <v>208</v>
      </c>
      <c r="M51" s="474">
        <v>1</v>
      </c>
      <c r="N51" s="493">
        <v>39.11</v>
      </c>
      <c r="O51" s="493">
        <v>20.05</v>
      </c>
      <c r="P51" s="493">
        <f t="shared" ref="P51:P56" si="1">N51+O51</f>
        <v>59.16</v>
      </c>
      <c r="Q51" s="547">
        <v>102</v>
      </c>
      <c r="R51" s="548">
        <v>2</v>
      </c>
      <c r="S51" s="549">
        <v>58.7333333333333</v>
      </c>
      <c r="T51" s="549">
        <v>13.3328571428571</v>
      </c>
      <c r="U51" s="549">
        <v>3.76238095238095</v>
      </c>
      <c r="V51" s="549">
        <v>12.4714285714286</v>
      </c>
      <c r="W51" s="549">
        <v>52.6428571428571</v>
      </c>
      <c r="X51" s="549">
        <v>100.485714285714</v>
      </c>
      <c r="Y51" s="549">
        <v>2.0678947368421</v>
      </c>
      <c r="Z51" s="549">
        <v>21.7441142857143</v>
      </c>
      <c r="AA51" s="549">
        <v>20.1157142857143</v>
      </c>
      <c r="AB51" s="491" t="s">
        <v>387</v>
      </c>
      <c r="AC51" s="491" t="s">
        <v>388</v>
      </c>
      <c r="AD51" s="491" t="s">
        <v>389</v>
      </c>
      <c r="AE51" s="574" t="s">
        <v>186</v>
      </c>
      <c r="AF51" s="491" t="s">
        <v>390</v>
      </c>
      <c r="AG51" s="491" t="s">
        <v>391</v>
      </c>
      <c r="AH51" s="579" t="s">
        <v>286</v>
      </c>
      <c r="AI51" s="587" t="s">
        <v>392</v>
      </c>
      <c r="AJ51" s="587" t="s">
        <v>393</v>
      </c>
      <c r="AK51" s="587" t="s">
        <v>394</v>
      </c>
      <c r="AL51" s="587" t="s">
        <v>395</v>
      </c>
      <c r="AM51" s="588" t="s">
        <v>396</v>
      </c>
      <c r="AN51" s="588" t="s">
        <v>397</v>
      </c>
      <c r="AO51" s="588" t="s">
        <v>398</v>
      </c>
      <c r="AP51" s="372"/>
      <c r="AQ51" s="372"/>
      <c r="AR51" s="372"/>
      <c r="AS51" s="372"/>
      <c r="AT51" s="372"/>
      <c r="AU51" s="372"/>
      <c r="AV51" s="372"/>
      <c r="AW51" s="372"/>
      <c r="AX51" s="372"/>
      <c r="AY51" s="372"/>
      <c r="AZ51" s="372"/>
      <c r="BA51" s="372"/>
      <c r="BB51" s="372"/>
      <c r="BC51" s="372"/>
      <c r="BD51" s="372"/>
      <c r="BE51" s="372"/>
      <c r="BF51" s="372"/>
      <c r="BG51" s="372"/>
      <c r="BH51" s="372"/>
      <c r="BI51" s="372"/>
      <c r="BJ51" s="372"/>
      <c r="BK51" s="372"/>
      <c r="BL51" s="372"/>
      <c r="BM51" s="372"/>
      <c r="BN51" s="372"/>
      <c r="BO51" s="372"/>
      <c r="BP51" s="372"/>
      <c r="BQ51" s="372"/>
      <c r="BR51" s="372"/>
      <c r="BS51" s="372"/>
      <c r="BT51" s="372"/>
      <c r="BU51" s="372"/>
      <c r="BV51" s="372"/>
      <c r="BW51" s="372"/>
      <c r="BX51" s="372"/>
      <c r="BY51" s="372"/>
      <c r="BZ51" s="372"/>
      <c r="CA51" s="372"/>
      <c r="CB51" s="372"/>
      <c r="CC51" s="372"/>
      <c r="CD51" s="372"/>
      <c r="CE51" s="372"/>
      <c r="CF51" s="372"/>
      <c r="CG51" s="372"/>
      <c r="CH51" s="372"/>
      <c r="CI51" s="372"/>
      <c r="CJ51" s="372"/>
      <c r="CK51" s="372"/>
      <c r="CL51" s="372"/>
      <c r="CM51" s="372"/>
      <c r="CN51" s="372"/>
      <c r="CO51" s="372"/>
      <c r="CP51" s="372"/>
      <c r="CQ51" s="372"/>
      <c r="CR51" s="372"/>
      <c r="CS51" s="372"/>
      <c r="CT51" s="372"/>
      <c r="CU51" s="372"/>
      <c r="CV51" s="372"/>
      <c r="CW51" s="372"/>
      <c r="CX51" s="372"/>
      <c r="CY51" s="372"/>
      <c r="CZ51" s="372"/>
      <c r="DA51" s="372"/>
      <c r="DB51" s="372"/>
      <c r="DC51" s="372"/>
      <c r="DD51" s="372"/>
      <c r="DE51" s="372"/>
      <c r="DF51" s="372"/>
      <c r="DG51" s="372"/>
      <c r="DH51" s="372"/>
      <c r="DI51" s="372"/>
      <c r="DJ51" s="372"/>
      <c r="DK51" s="372"/>
      <c r="DL51" s="372"/>
      <c r="DM51" s="372"/>
      <c r="DN51" s="372"/>
      <c r="DO51" s="372"/>
      <c r="DP51" s="372"/>
      <c r="DQ51" s="372"/>
      <c r="DR51" s="372"/>
      <c r="DS51" s="372"/>
      <c r="DT51" s="372"/>
      <c r="DU51" s="372"/>
      <c r="DV51" s="372"/>
      <c r="DW51" s="372"/>
      <c r="DX51" s="372"/>
      <c r="DY51" s="372"/>
      <c r="DZ51" s="372"/>
      <c r="EA51" s="372"/>
      <c r="EB51" s="372"/>
      <c r="EC51" s="372"/>
      <c r="ED51" s="372"/>
      <c r="EE51" s="372"/>
      <c r="EF51" s="372"/>
      <c r="EG51" s="372"/>
      <c r="EH51" s="372"/>
      <c r="EI51" s="372"/>
      <c r="EJ51" s="372"/>
      <c r="EK51" s="372"/>
      <c r="EL51" s="372"/>
      <c r="EM51" s="372"/>
      <c r="EN51" s="372"/>
      <c r="EO51" s="372"/>
      <c r="EP51" s="372"/>
      <c r="EQ51" s="372"/>
      <c r="ER51" s="372"/>
      <c r="ES51" s="372"/>
      <c r="ET51" s="372"/>
      <c r="EU51" s="372"/>
      <c r="EV51" s="372"/>
      <c r="EW51" s="372"/>
      <c r="EX51" s="372"/>
      <c r="EY51" s="372"/>
      <c r="EZ51" s="372"/>
      <c r="FA51" s="372"/>
      <c r="FB51" s="372"/>
      <c r="FC51" s="372"/>
      <c r="FD51" s="372"/>
      <c r="FE51" s="372"/>
      <c r="FF51" s="372"/>
      <c r="FG51" s="372"/>
      <c r="FH51" s="372"/>
      <c r="FI51" s="372"/>
      <c r="FJ51" s="372"/>
      <c r="FK51" s="372"/>
      <c r="FL51" s="372"/>
      <c r="FM51" s="372"/>
      <c r="FN51" s="372"/>
      <c r="FO51" s="372"/>
      <c r="FP51" s="372"/>
      <c r="FQ51" s="372"/>
      <c r="FR51" s="372"/>
      <c r="FS51" s="372"/>
      <c r="FT51" s="372"/>
      <c r="FU51" s="372"/>
      <c r="FV51" s="372"/>
      <c r="FW51" s="372"/>
      <c r="FX51" s="372"/>
      <c r="FY51" s="372"/>
      <c r="FZ51" s="372"/>
      <c r="GA51" s="372"/>
      <c r="GB51" s="372"/>
      <c r="GC51" s="372"/>
      <c r="GD51" s="372"/>
      <c r="GE51" s="372"/>
      <c r="GF51" s="372"/>
      <c r="GG51" s="372"/>
      <c r="GH51" s="372"/>
      <c r="GI51" s="372"/>
      <c r="GJ51" s="372"/>
      <c r="GK51" s="372"/>
      <c r="GL51" s="372"/>
      <c r="GM51" s="372"/>
      <c r="GN51" s="372"/>
      <c r="GO51" s="372"/>
      <c r="GP51" s="372"/>
      <c r="GQ51" s="372"/>
      <c r="GR51" s="372"/>
      <c r="GS51" s="372"/>
      <c r="GT51" s="372"/>
      <c r="GU51" s="372"/>
      <c r="GV51" s="372"/>
      <c r="GW51" s="372"/>
      <c r="GX51" s="372"/>
      <c r="GY51" s="372"/>
      <c r="GZ51" s="372"/>
      <c r="HA51" s="372"/>
      <c r="HB51" s="372"/>
      <c r="HC51" s="372"/>
      <c r="HD51" s="372"/>
      <c r="HE51" s="372"/>
      <c r="HF51" s="372"/>
      <c r="HG51" s="372"/>
      <c r="HH51" s="372"/>
      <c r="HI51" s="372"/>
      <c r="HJ51" s="372"/>
      <c r="HK51" s="372"/>
      <c r="HL51" s="372"/>
      <c r="HM51" s="372"/>
      <c r="HN51" s="372"/>
      <c r="HO51" s="372"/>
      <c r="HP51" s="372"/>
      <c r="HQ51" s="372"/>
      <c r="HR51" s="372"/>
      <c r="HS51" s="372"/>
      <c r="HT51" s="372"/>
      <c r="HU51" s="372"/>
      <c r="HV51" s="372"/>
      <c r="HW51" s="372"/>
      <c r="HX51" s="372"/>
      <c r="HY51" s="372"/>
      <c r="HZ51" s="372"/>
      <c r="IA51" s="372"/>
      <c r="IB51" s="372"/>
    </row>
    <row r="52" s="191" customFormat="1" customHeight="1" spans="1:236">
      <c r="A52" s="109"/>
      <c r="B52" s="108"/>
      <c r="C52" s="101"/>
      <c r="D52" s="109" t="s">
        <v>364</v>
      </c>
      <c r="E52" s="475">
        <v>228.942708333333</v>
      </c>
      <c r="F52" s="475">
        <f>(E52-205.8)/205.8*100</f>
        <v>11.2452421444767</v>
      </c>
      <c r="G52" s="476" t="s">
        <v>231</v>
      </c>
      <c r="H52" s="183">
        <v>2</v>
      </c>
      <c r="I52" s="183">
        <v>50</v>
      </c>
      <c r="J52" s="183" t="s">
        <v>208</v>
      </c>
      <c r="K52" s="483">
        <v>50</v>
      </c>
      <c r="L52" s="183" t="s">
        <v>208</v>
      </c>
      <c r="M52" s="183">
        <v>1</v>
      </c>
      <c r="N52" s="485">
        <v>39.65</v>
      </c>
      <c r="O52" s="485">
        <v>20.54</v>
      </c>
      <c r="P52" s="485">
        <f t="shared" si="1"/>
        <v>60.19</v>
      </c>
      <c r="Q52" s="550">
        <v>108</v>
      </c>
      <c r="R52" s="485">
        <v>2</v>
      </c>
      <c r="S52" s="551">
        <v>63.7555555555556</v>
      </c>
      <c r="T52" s="551">
        <v>10.75</v>
      </c>
      <c r="U52" s="551">
        <v>1.96666666666667</v>
      </c>
      <c r="V52" s="551">
        <v>13.5833333333333</v>
      </c>
      <c r="W52" s="551">
        <v>53.6888888888889</v>
      </c>
      <c r="X52" s="551">
        <v>108.827777777778</v>
      </c>
      <c r="Y52" s="551">
        <v>2.05</v>
      </c>
      <c r="Z52" s="551">
        <v>20.8880111111111</v>
      </c>
      <c r="AA52" s="551">
        <v>21.335</v>
      </c>
      <c r="AB52" s="483" t="s">
        <v>387</v>
      </c>
      <c r="AC52" s="483" t="s">
        <v>388</v>
      </c>
      <c r="AD52" s="483" t="s">
        <v>389</v>
      </c>
      <c r="AE52" s="575" t="s">
        <v>186</v>
      </c>
      <c r="AF52" s="483" t="s">
        <v>390</v>
      </c>
      <c r="AG52" s="483" t="s">
        <v>399</v>
      </c>
      <c r="AH52" s="580" t="s">
        <v>286</v>
      </c>
      <c r="AI52" s="589" t="s">
        <v>392</v>
      </c>
      <c r="AJ52" s="589" t="s">
        <v>400</v>
      </c>
      <c r="AK52" s="589" t="s">
        <v>394</v>
      </c>
      <c r="AL52" s="589" t="s">
        <v>395</v>
      </c>
      <c r="AM52" s="590" t="s">
        <v>396</v>
      </c>
      <c r="AN52" s="590" t="s">
        <v>397</v>
      </c>
      <c r="AO52" s="590" t="s">
        <v>398</v>
      </c>
      <c r="AP52" s="372"/>
      <c r="AQ52" s="372"/>
      <c r="AR52" s="372"/>
      <c r="AS52" s="372"/>
      <c r="AT52" s="372"/>
      <c r="AU52" s="372"/>
      <c r="AV52" s="372"/>
      <c r="AW52" s="372"/>
      <c r="AX52" s="372"/>
      <c r="AY52" s="372"/>
      <c r="AZ52" s="372"/>
      <c r="BA52" s="372"/>
      <c r="BB52" s="372"/>
      <c r="BC52" s="372"/>
      <c r="BD52" s="372"/>
      <c r="BE52" s="372"/>
      <c r="BF52" s="372"/>
      <c r="BG52" s="372"/>
      <c r="BH52" s="372"/>
      <c r="BI52" s="372"/>
      <c r="BJ52" s="372"/>
      <c r="BK52" s="372"/>
      <c r="BL52" s="372"/>
      <c r="BM52" s="372"/>
      <c r="BN52" s="372"/>
      <c r="BO52" s="372"/>
      <c r="BP52" s="372"/>
      <c r="BQ52" s="372"/>
      <c r="BR52" s="372"/>
      <c r="BS52" s="372"/>
      <c r="BT52" s="372"/>
      <c r="BU52" s="372"/>
      <c r="BV52" s="372"/>
      <c r="BW52" s="372"/>
      <c r="BX52" s="372"/>
      <c r="BY52" s="372"/>
      <c r="BZ52" s="372"/>
      <c r="CA52" s="372"/>
      <c r="CB52" s="372"/>
      <c r="CC52" s="372"/>
      <c r="CD52" s="372"/>
      <c r="CE52" s="372"/>
      <c r="CF52" s="372"/>
      <c r="CG52" s="372"/>
      <c r="CH52" s="372"/>
      <c r="CI52" s="372"/>
      <c r="CJ52" s="372"/>
      <c r="CK52" s="372"/>
      <c r="CL52" s="372"/>
      <c r="CM52" s="372"/>
      <c r="CN52" s="372"/>
      <c r="CO52" s="372"/>
      <c r="CP52" s="372"/>
      <c r="CQ52" s="372"/>
      <c r="CR52" s="372"/>
      <c r="CS52" s="372"/>
      <c r="CT52" s="372"/>
      <c r="CU52" s="372"/>
      <c r="CV52" s="372"/>
      <c r="CW52" s="372"/>
      <c r="CX52" s="372"/>
      <c r="CY52" s="372"/>
      <c r="CZ52" s="372"/>
      <c r="DA52" s="372"/>
      <c r="DB52" s="372"/>
      <c r="DC52" s="372"/>
      <c r="DD52" s="372"/>
      <c r="DE52" s="372"/>
      <c r="DF52" s="372"/>
      <c r="DG52" s="372"/>
      <c r="DH52" s="372"/>
      <c r="DI52" s="372"/>
      <c r="DJ52" s="372"/>
      <c r="DK52" s="372"/>
      <c r="DL52" s="372"/>
      <c r="DM52" s="372"/>
      <c r="DN52" s="372"/>
      <c r="DO52" s="372"/>
      <c r="DP52" s="372"/>
      <c r="DQ52" s="372"/>
      <c r="DR52" s="372"/>
      <c r="DS52" s="372"/>
      <c r="DT52" s="372"/>
      <c r="DU52" s="372"/>
      <c r="DV52" s="372"/>
      <c r="DW52" s="372"/>
      <c r="DX52" s="372"/>
      <c r="DY52" s="372"/>
      <c r="DZ52" s="372"/>
      <c r="EA52" s="372"/>
      <c r="EB52" s="372"/>
      <c r="EC52" s="372"/>
      <c r="ED52" s="372"/>
      <c r="EE52" s="372"/>
      <c r="EF52" s="372"/>
      <c r="EG52" s="372"/>
      <c r="EH52" s="372"/>
      <c r="EI52" s="372"/>
      <c r="EJ52" s="372"/>
      <c r="EK52" s="372"/>
      <c r="EL52" s="372"/>
      <c r="EM52" s="372"/>
      <c r="EN52" s="372"/>
      <c r="EO52" s="372"/>
      <c r="EP52" s="372"/>
      <c r="EQ52" s="372"/>
      <c r="ER52" s="372"/>
      <c r="ES52" s="372"/>
      <c r="ET52" s="372"/>
      <c r="EU52" s="372"/>
      <c r="EV52" s="372"/>
      <c r="EW52" s="372"/>
      <c r="EX52" s="372"/>
      <c r="EY52" s="372"/>
      <c r="EZ52" s="372"/>
      <c r="FA52" s="372"/>
      <c r="FB52" s="372"/>
      <c r="FC52" s="372"/>
      <c r="FD52" s="372"/>
      <c r="FE52" s="372"/>
      <c r="FF52" s="372"/>
      <c r="FG52" s="372"/>
      <c r="FH52" s="372"/>
      <c r="FI52" s="372"/>
      <c r="FJ52" s="372"/>
      <c r="FK52" s="372"/>
      <c r="FL52" s="372"/>
      <c r="FM52" s="372"/>
      <c r="FN52" s="372"/>
      <c r="FO52" s="372"/>
      <c r="FP52" s="372"/>
      <c r="FQ52" s="372"/>
      <c r="FR52" s="372"/>
      <c r="FS52" s="372"/>
      <c r="FT52" s="372"/>
      <c r="FU52" s="372"/>
      <c r="FV52" s="372"/>
      <c r="FW52" s="372"/>
      <c r="FX52" s="372"/>
      <c r="FY52" s="372"/>
      <c r="FZ52" s="372"/>
      <c r="GA52" s="372"/>
      <c r="GB52" s="372"/>
      <c r="GC52" s="372"/>
      <c r="GD52" s="372"/>
      <c r="GE52" s="372"/>
      <c r="GF52" s="372"/>
      <c r="GG52" s="372"/>
      <c r="GH52" s="372"/>
      <c r="GI52" s="372"/>
      <c r="GJ52" s="372"/>
      <c r="GK52" s="372"/>
      <c r="GL52" s="372"/>
      <c r="GM52" s="372"/>
      <c r="GN52" s="372"/>
      <c r="GO52" s="372"/>
      <c r="GP52" s="372"/>
      <c r="GQ52" s="372"/>
      <c r="GR52" s="372"/>
      <c r="GS52" s="372"/>
      <c r="GT52" s="372"/>
      <c r="GU52" s="372"/>
      <c r="GV52" s="372"/>
      <c r="GW52" s="372"/>
      <c r="GX52" s="372"/>
      <c r="GY52" s="372"/>
      <c r="GZ52" s="372"/>
      <c r="HA52" s="372"/>
      <c r="HB52" s="372"/>
      <c r="HC52" s="372"/>
      <c r="HD52" s="372"/>
      <c r="HE52" s="372"/>
      <c r="HF52" s="372"/>
      <c r="HG52" s="372"/>
      <c r="HH52" s="372"/>
      <c r="HI52" s="372"/>
      <c r="HJ52" s="372"/>
      <c r="HK52" s="372"/>
      <c r="HL52" s="372"/>
      <c r="HM52" s="372"/>
      <c r="HN52" s="372"/>
      <c r="HO52" s="372"/>
      <c r="HP52" s="372"/>
      <c r="HQ52" s="372"/>
      <c r="HR52" s="372"/>
      <c r="HS52" s="372"/>
      <c r="HT52" s="372"/>
      <c r="HU52" s="372"/>
      <c r="HV52" s="372"/>
      <c r="HW52" s="372"/>
      <c r="HX52" s="372"/>
      <c r="HY52" s="372"/>
      <c r="HZ52" s="372"/>
      <c r="IA52" s="372"/>
      <c r="IB52" s="372"/>
    </row>
    <row r="53" s="191" customFormat="1" customHeight="1" spans="1:236">
      <c r="A53" s="118"/>
      <c r="B53" s="159"/>
      <c r="C53" s="103"/>
      <c r="D53" s="123" t="s">
        <v>298</v>
      </c>
      <c r="E53" s="477">
        <v>228.658457341269</v>
      </c>
      <c r="F53" s="477">
        <v>11.4309065086654</v>
      </c>
      <c r="G53" s="478"/>
      <c r="H53" s="176">
        <v>1</v>
      </c>
      <c r="I53" s="176"/>
      <c r="J53" s="150" t="s">
        <v>282</v>
      </c>
      <c r="K53" s="528"/>
      <c r="L53" s="150" t="s">
        <v>282</v>
      </c>
      <c r="M53" s="176">
        <v>1</v>
      </c>
      <c r="N53" s="487">
        <f t="shared" ref="N53:Q53" si="2">(N51+N52)/2</f>
        <v>39.38</v>
      </c>
      <c r="O53" s="487">
        <f t="shared" si="2"/>
        <v>20.295</v>
      </c>
      <c r="P53" s="487">
        <f t="shared" si="2"/>
        <v>59.675</v>
      </c>
      <c r="Q53" s="552">
        <f t="shared" si="2"/>
        <v>105</v>
      </c>
      <c r="R53" s="487">
        <v>2</v>
      </c>
      <c r="S53" s="553">
        <f t="shared" ref="S53:AA53" si="3">AVERAGE(S51:S52)</f>
        <v>61.2444444444445</v>
      </c>
      <c r="T53" s="553">
        <f t="shared" si="3"/>
        <v>12.0414285714286</v>
      </c>
      <c r="U53" s="553">
        <f t="shared" si="3"/>
        <v>2.86452380952381</v>
      </c>
      <c r="V53" s="553">
        <f t="shared" si="3"/>
        <v>13.027380952381</v>
      </c>
      <c r="W53" s="553">
        <f t="shared" si="3"/>
        <v>53.165873015873</v>
      </c>
      <c r="X53" s="553">
        <f t="shared" si="3"/>
        <v>104.656746031746</v>
      </c>
      <c r="Y53" s="553">
        <f t="shared" si="3"/>
        <v>2.05894736842105</v>
      </c>
      <c r="Z53" s="553">
        <f t="shared" si="3"/>
        <v>21.3160626984127</v>
      </c>
      <c r="AA53" s="553">
        <f t="shared" si="3"/>
        <v>20.7253571428571</v>
      </c>
      <c r="AB53" s="123" t="s">
        <v>181</v>
      </c>
      <c r="AC53" s="123" t="s">
        <v>182</v>
      </c>
      <c r="AD53" s="123" t="s">
        <v>283</v>
      </c>
      <c r="AE53" s="576" t="s">
        <v>186</v>
      </c>
      <c r="AF53" s="123" t="s">
        <v>193</v>
      </c>
      <c r="AG53" s="123" t="s">
        <v>285</v>
      </c>
      <c r="AH53" s="581" t="s">
        <v>286</v>
      </c>
      <c r="AI53" s="591" t="s">
        <v>287</v>
      </c>
      <c r="AJ53" s="591" t="s">
        <v>306</v>
      </c>
      <c r="AK53" s="591" t="s">
        <v>296</v>
      </c>
      <c r="AL53" s="591" t="s">
        <v>290</v>
      </c>
      <c r="AM53" s="592" t="s">
        <v>291</v>
      </c>
      <c r="AN53" s="592" t="s">
        <v>292</v>
      </c>
      <c r="AO53" s="592" t="s">
        <v>290</v>
      </c>
      <c r="AP53" s="372"/>
      <c r="AQ53" s="372"/>
      <c r="AR53" s="372"/>
      <c r="AS53" s="372"/>
      <c r="AT53" s="372"/>
      <c r="AU53" s="372"/>
      <c r="AV53" s="372"/>
      <c r="AW53" s="372"/>
      <c r="AX53" s="372"/>
      <c r="AY53" s="372"/>
      <c r="AZ53" s="372"/>
      <c r="BA53" s="372"/>
      <c r="BB53" s="372"/>
      <c r="BC53" s="372"/>
      <c r="BD53" s="372"/>
      <c r="BE53" s="372"/>
      <c r="BF53" s="372"/>
      <c r="BG53" s="372"/>
      <c r="BH53" s="372"/>
      <c r="BI53" s="372"/>
      <c r="BJ53" s="372"/>
      <c r="BK53" s="372"/>
      <c r="BL53" s="372"/>
      <c r="BM53" s="372"/>
      <c r="BN53" s="372"/>
      <c r="BO53" s="372"/>
      <c r="BP53" s="372"/>
      <c r="BQ53" s="372"/>
      <c r="BR53" s="372"/>
      <c r="BS53" s="372"/>
      <c r="BT53" s="372"/>
      <c r="BU53" s="372"/>
      <c r="BV53" s="372"/>
      <c r="BW53" s="372"/>
      <c r="BX53" s="372"/>
      <c r="BY53" s="372"/>
      <c r="BZ53" s="372"/>
      <c r="CA53" s="372"/>
      <c r="CB53" s="372"/>
      <c r="CC53" s="372"/>
      <c r="CD53" s="372"/>
      <c r="CE53" s="372"/>
      <c r="CF53" s="372"/>
      <c r="CG53" s="372"/>
      <c r="CH53" s="372"/>
      <c r="CI53" s="372"/>
      <c r="CJ53" s="372"/>
      <c r="CK53" s="372"/>
      <c r="CL53" s="372"/>
      <c r="CM53" s="372"/>
      <c r="CN53" s="372"/>
      <c r="CO53" s="372"/>
      <c r="CP53" s="372"/>
      <c r="CQ53" s="372"/>
      <c r="CR53" s="372"/>
      <c r="CS53" s="372"/>
      <c r="CT53" s="372"/>
      <c r="CU53" s="372"/>
      <c r="CV53" s="372"/>
      <c r="CW53" s="372"/>
      <c r="CX53" s="372"/>
      <c r="CY53" s="372"/>
      <c r="CZ53" s="372"/>
      <c r="DA53" s="372"/>
      <c r="DB53" s="372"/>
      <c r="DC53" s="372"/>
      <c r="DD53" s="372"/>
      <c r="DE53" s="372"/>
      <c r="DF53" s="372"/>
      <c r="DG53" s="372"/>
      <c r="DH53" s="372"/>
      <c r="DI53" s="372"/>
      <c r="DJ53" s="372"/>
      <c r="DK53" s="372"/>
      <c r="DL53" s="372"/>
      <c r="DM53" s="372"/>
      <c r="DN53" s="372"/>
      <c r="DO53" s="372"/>
      <c r="DP53" s="372"/>
      <c r="DQ53" s="372"/>
      <c r="DR53" s="372"/>
      <c r="DS53" s="372"/>
      <c r="DT53" s="372"/>
      <c r="DU53" s="372"/>
      <c r="DV53" s="372"/>
      <c r="DW53" s="372"/>
      <c r="DX53" s="372"/>
      <c r="DY53" s="372"/>
      <c r="DZ53" s="372"/>
      <c r="EA53" s="372"/>
      <c r="EB53" s="372"/>
      <c r="EC53" s="372"/>
      <c r="ED53" s="372"/>
      <c r="EE53" s="372"/>
      <c r="EF53" s="372"/>
      <c r="EG53" s="372"/>
      <c r="EH53" s="372"/>
      <c r="EI53" s="372"/>
      <c r="EJ53" s="372"/>
      <c r="EK53" s="372"/>
      <c r="EL53" s="372"/>
      <c r="EM53" s="372"/>
      <c r="EN53" s="372"/>
      <c r="EO53" s="372"/>
      <c r="EP53" s="372"/>
      <c r="EQ53" s="372"/>
      <c r="ER53" s="372"/>
      <c r="ES53" s="372"/>
      <c r="ET53" s="372"/>
      <c r="EU53" s="372"/>
      <c r="EV53" s="372"/>
      <c r="EW53" s="372"/>
      <c r="EX53" s="372"/>
      <c r="EY53" s="372"/>
      <c r="EZ53" s="372"/>
      <c r="FA53" s="372"/>
      <c r="FB53" s="372"/>
      <c r="FC53" s="372"/>
      <c r="FD53" s="372"/>
      <c r="FE53" s="372"/>
      <c r="FF53" s="372"/>
      <c r="FG53" s="372"/>
      <c r="FH53" s="372"/>
      <c r="FI53" s="372"/>
      <c r="FJ53" s="372"/>
      <c r="FK53" s="372"/>
      <c r="FL53" s="372"/>
      <c r="FM53" s="372"/>
      <c r="FN53" s="372"/>
      <c r="FO53" s="372"/>
      <c r="FP53" s="372"/>
      <c r="FQ53" s="372"/>
      <c r="FR53" s="372"/>
      <c r="FS53" s="372"/>
      <c r="FT53" s="372"/>
      <c r="FU53" s="372"/>
      <c r="FV53" s="372"/>
      <c r="FW53" s="372"/>
      <c r="FX53" s="372"/>
      <c r="FY53" s="372"/>
      <c r="FZ53" s="372"/>
      <c r="GA53" s="372"/>
      <c r="GB53" s="372"/>
      <c r="GC53" s="372"/>
      <c r="GD53" s="372"/>
      <c r="GE53" s="372"/>
      <c r="GF53" s="372"/>
      <c r="GG53" s="372"/>
      <c r="GH53" s="372"/>
      <c r="GI53" s="372"/>
      <c r="GJ53" s="372"/>
      <c r="GK53" s="372"/>
      <c r="GL53" s="372"/>
      <c r="GM53" s="372"/>
      <c r="GN53" s="372"/>
      <c r="GO53" s="372"/>
      <c r="GP53" s="372"/>
      <c r="GQ53" s="372"/>
      <c r="GR53" s="372"/>
      <c r="GS53" s="372"/>
      <c r="GT53" s="372"/>
      <c r="GU53" s="372"/>
      <c r="GV53" s="372"/>
      <c r="GW53" s="372"/>
      <c r="GX53" s="372"/>
      <c r="GY53" s="372"/>
      <c r="GZ53" s="372"/>
      <c r="HA53" s="372"/>
      <c r="HB53" s="372"/>
      <c r="HC53" s="372"/>
      <c r="HD53" s="372"/>
      <c r="HE53" s="372"/>
      <c r="HF53" s="372"/>
      <c r="HG53" s="372"/>
      <c r="HH53" s="372"/>
      <c r="HI53" s="372"/>
      <c r="HJ53" s="372"/>
      <c r="HK53" s="372"/>
      <c r="HL53" s="372"/>
      <c r="HM53" s="372"/>
      <c r="HN53" s="372"/>
      <c r="HO53" s="372"/>
      <c r="HP53" s="372"/>
      <c r="HQ53" s="372"/>
      <c r="HR53" s="372"/>
      <c r="HS53" s="372"/>
      <c r="HT53" s="372"/>
      <c r="HU53" s="372"/>
      <c r="HV53" s="372"/>
      <c r="HW53" s="372"/>
      <c r="HX53" s="372"/>
      <c r="HY53" s="372"/>
      <c r="HZ53" s="372"/>
      <c r="IA53" s="372"/>
      <c r="IB53" s="372"/>
    </row>
    <row r="54" s="191" customFormat="1" customHeight="1" spans="1:236">
      <c r="A54" s="439"/>
      <c r="B54" s="479"/>
      <c r="C54" s="480"/>
      <c r="D54" s="439" t="s">
        <v>366</v>
      </c>
      <c r="E54" s="481">
        <v>207.664285714286</v>
      </c>
      <c r="F54" s="481">
        <v>9.34549913119386</v>
      </c>
      <c r="G54" s="482" t="s">
        <v>178</v>
      </c>
      <c r="H54" s="454">
        <v>1</v>
      </c>
      <c r="I54" s="489"/>
      <c r="J54" s="489"/>
      <c r="K54" s="489"/>
      <c r="L54" s="489"/>
      <c r="M54" s="496"/>
      <c r="N54" s="529"/>
      <c r="O54" s="529"/>
      <c r="P54" s="530"/>
      <c r="Q54" s="554"/>
      <c r="R54" s="530"/>
      <c r="S54" s="530"/>
      <c r="T54" s="530"/>
      <c r="U54" s="530"/>
      <c r="V54" s="530"/>
      <c r="W54" s="530"/>
      <c r="X54" s="530"/>
      <c r="Y54" s="530"/>
      <c r="Z54" s="530"/>
      <c r="AA54" s="530"/>
      <c r="AB54" s="569"/>
      <c r="AC54" s="569"/>
      <c r="AD54" s="569"/>
      <c r="AE54" s="577"/>
      <c r="AF54" s="569"/>
      <c r="AG54" s="569"/>
      <c r="AH54" s="569"/>
      <c r="AI54" s="569"/>
      <c r="AJ54" s="569"/>
      <c r="AK54" s="569"/>
      <c r="AL54" s="569"/>
      <c r="AM54" s="569"/>
      <c r="AN54" s="569"/>
      <c r="AO54" s="569"/>
      <c r="AP54" s="372"/>
      <c r="AQ54" s="372"/>
      <c r="AR54" s="372"/>
      <c r="AS54" s="372"/>
      <c r="AT54" s="372"/>
      <c r="AU54" s="372"/>
      <c r="AV54" s="372"/>
      <c r="AW54" s="372"/>
      <c r="AX54" s="372"/>
      <c r="AY54" s="372"/>
      <c r="AZ54" s="372"/>
      <c r="BA54" s="372"/>
      <c r="BB54" s="372"/>
      <c r="BC54" s="372"/>
      <c r="BD54" s="372"/>
      <c r="BE54" s="372"/>
      <c r="BF54" s="372"/>
      <c r="BG54" s="372"/>
      <c r="BH54" s="372"/>
      <c r="BI54" s="372"/>
      <c r="BJ54" s="372"/>
      <c r="BK54" s="372"/>
      <c r="BL54" s="372"/>
      <c r="BM54" s="372"/>
      <c r="BN54" s="372"/>
      <c r="BO54" s="372"/>
      <c r="BP54" s="372"/>
      <c r="BQ54" s="372"/>
      <c r="BR54" s="372"/>
      <c r="BS54" s="372"/>
      <c r="BT54" s="372"/>
      <c r="BU54" s="372"/>
      <c r="BV54" s="372"/>
      <c r="BW54" s="372"/>
      <c r="BX54" s="372"/>
      <c r="BY54" s="372"/>
      <c r="BZ54" s="372"/>
      <c r="CA54" s="372"/>
      <c r="CB54" s="372"/>
      <c r="CC54" s="372"/>
      <c r="CD54" s="372"/>
      <c r="CE54" s="372"/>
      <c r="CF54" s="372"/>
      <c r="CG54" s="372"/>
      <c r="CH54" s="372"/>
      <c r="CI54" s="372"/>
      <c r="CJ54" s="372"/>
      <c r="CK54" s="372"/>
      <c r="CL54" s="372"/>
      <c r="CM54" s="372"/>
      <c r="CN54" s="372"/>
      <c r="CO54" s="372"/>
      <c r="CP54" s="372"/>
      <c r="CQ54" s="372"/>
      <c r="CR54" s="372"/>
      <c r="CS54" s="372"/>
      <c r="CT54" s="372"/>
      <c r="CU54" s="372"/>
      <c r="CV54" s="372"/>
      <c r="CW54" s="372"/>
      <c r="CX54" s="372"/>
      <c r="CY54" s="372"/>
      <c r="CZ54" s="372"/>
      <c r="DA54" s="372"/>
      <c r="DB54" s="372"/>
      <c r="DC54" s="372"/>
      <c r="DD54" s="372"/>
      <c r="DE54" s="372"/>
      <c r="DF54" s="372"/>
      <c r="DG54" s="372"/>
      <c r="DH54" s="372"/>
      <c r="DI54" s="372"/>
      <c r="DJ54" s="372"/>
      <c r="DK54" s="372"/>
      <c r="DL54" s="372"/>
      <c r="DM54" s="372"/>
      <c r="DN54" s="372"/>
      <c r="DO54" s="372"/>
      <c r="DP54" s="372"/>
      <c r="DQ54" s="372"/>
      <c r="DR54" s="372"/>
      <c r="DS54" s="372"/>
      <c r="DT54" s="372"/>
      <c r="DU54" s="372"/>
      <c r="DV54" s="372"/>
      <c r="DW54" s="372"/>
      <c r="DX54" s="372"/>
      <c r="DY54" s="372"/>
      <c r="DZ54" s="372"/>
      <c r="EA54" s="372"/>
      <c r="EB54" s="372"/>
      <c r="EC54" s="372"/>
      <c r="ED54" s="372"/>
      <c r="EE54" s="372"/>
      <c r="EF54" s="372"/>
      <c r="EG54" s="372"/>
      <c r="EH54" s="372"/>
      <c r="EI54" s="372"/>
      <c r="EJ54" s="372"/>
      <c r="EK54" s="372"/>
      <c r="EL54" s="372"/>
      <c r="EM54" s="372"/>
      <c r="EN54" s="372"/>
      <c r="EO54" s="372"/>
      <c r="EP54" s="372"/>
      <c r="EQ54" s="372"/>
      <c r="ER54" s="372"/>
      <c r="ES54" s="372"/>
      <c r="ET54" s="372"/>
      <c r="EU54" s="372"/>
      <c r="EV54" s="372"/>
      <c r="EW54" s="372"/>
      <c r="EX54" s="372"/>
      <c r="EY54" s="372"/>
      <c r="EZ54" s="372"/>
      <c r="FA54" s="372"/>
      <c r="FB54" s="372"/>
      <c r="FC54" s="372"/>
      <c r="FD54" s="372"/>
      <c r="FE54" s="372"/>
      <c r="FF54" s="372"/>
      <c r="FG54" s="372"/>
      <c r="FH54" s="372"/>
      <c r="FI54" s="372"/>
      <c r="FJ54" s="372"/>
      <c r="FK54" s="372"/>
      <c r="FL54" s="372"/>
      <c r="FM54" s="372"/>
      <c r="FN54" s="372"/>
      <c r="FO54" s="372"/>
      <c r="FP54" s="372"/>
      <c r="FQ54" s="372"/>
      <c r="FR54" s="372"/>
      <c r="FS54" s="372"/>
      <c r="FT54" s="372"/>
      <c r="FU54" s="372"/>
      <c r="FV54" s="372"/>
      <c r="FW54" s="372"/>
      <c r="FX54" s="372"/>
      <c r="FY54" s="372"/>
      <c r="FZ54" s="372"/>
      <c r="GA54" s="372"/>
      <c r="GB54" s="372"/>
      <c r="GC54" s="372"/>
      <c r="GD54" s="372"/>
      <c r="GE54" s="372"/>
      <c r="GF54" s="372"/>
      <c r="GG54" s="372"/>
      <c r="GH54" s="372"/>
      <c r="GI54" s="372"/>
      <c r="GJ54" s="372"/>
      <c r="GK54" s="372"/>
      <c r="GL54" s="372"/>
      <c r="GM54" s="372"/>
      <c r="GN54" s="372"/>
      <c r="GO54" s="372"/>
      <c r="GP54" s="372"/>
      <c r="GQ54" s="372"/>
      <c r="GR54" s="372"/>
      <c r="GS54" s="372"/>
      <c r="GT54" s="372"/>
      <c r="GU54" s="372"/>
      <c r="GV54" s="372"/>
      <c r="GW54" s="372"/>
      <c r="GX54" s="372"/>
      <c r="GY54" s="372"/>
      <c r="GZ54" s="372"/>
      <c r="HA54" s="372"/>
      <c r="HB54" s="372"/>
      <c r="HC54" s="372"/>
      <c r="HD54" s="372"/>
      <c r="HE54" s="372"/>
      <c r="HF54" s="372"/>
      <c r="HG54" s="372"/>
      <c r="HH54" s="372"/>
      <c r="HI54" s="372"/>
      <c r="HJ54" s="372"/>
      <c r="HK54" s="372"/>
      <c r="HL54" s="372"/>
      <c r="HM54" s="372"/>
      <c r="HN54" s="372"/>
      <c r="HO54" s="372"/>
      <c r="HP54" s="372"/>
      <c r="HQ54" s="372"/>
      <c r="HR54" s="372"/>
      <c r="HS54" s="372"/>
      <c r="HT54" s="372"/>
      <c r="HU54" s="372"/>
      <c r="HV54" s="372"/>
      <c r="HW54" s="372"/>
      <c r="HX54" s="372"/>
      <c r="HY54" s="372"/>
      <c r="HZ54" s="372"/>
      <c r="IA54" s="372"/>
      <c r="IB54" s="372"/>
    </row>
    <row r="55" s="191" customFormat="1" customHeight="1" spans="1:236">
      <c r="A55" s="483">
        <v>23</v>
      </c>
      <c r="B55" s="484" t="s">
        <v>401</v>
      </c>
      <c r="C55" s="122" t="s">
        <v>402</v>
      </c>
      <c r="D55" s="483" t="s">
        <v>177</v>
      </c>
      <c r="E55" s="485">
        <v>208.709325396825</v>
      </c>
      <c r="F55" s="485">
        <f>(E55-204.16)/204.6*100</f>
        <v>2.22352169932796</v>
      </c>
      <c r="G55" s="486" t="s">
        <v>367</v>
      </c>
      <c r="H55" s="183">
        <v>9</v>
      </c>
      <c r="I55" s="183">
        <v>5</v>
      </c>
      <c r="J55" s="183" t="s">
        <v>179</v>
      </c>
      <c r="K55" s="483">
        <v>6</v>
      </c>
      <c r="L55" s="183" t="s">
        <v>179</v>
      </c>
      <c r="M55" s="183">
        <v>1</v>
      </c>
      <c r="N55" s="485">
        <v>41.7</v>
      </c>
      <c r="O55" s="485">
        <v>21.27</v>
      </c>
      <c r="P55" s="485">
        <f t="shared" si="1"/>
        <v>62.97</v>
      </c>
      <c r="Q55" s="555">
        <v>101</v>
      </c>
      <c r="R55" s="485">
        <v>1</v>
      </c>
      <c r="S55" s="556">
        <v>89.5042857142857</v>
      </c>
      <c r="T55" s="556">
        <v>16.0242857142857</v>
      </c>
      <c r="U55" s="556">
        <v>1.33</v>
      </c>
      <c r="V55" s="556">
        <v>16.45</v>
      </c>
      <c r="W55" s="556">
        <v>36.9185714285714</v>
      </c>
      <c r="X55" s="556">
        <v>80.3995238095238</v>
      </c>
      <c r="Y55" s="556">
        <v>2.25527109853843</v>
      </c>
      <c r="Z55" s="556">
        <v>18.6688126984127</v>
      </c>
      <c r="AA55" s="556">
        <v>24.0519047619048</v>
      </c>
      <c r="AB55" s="483" t="s">
        <v>387</v>
      </c>
      <c r="AC55" s="483" t="s">
        <v>403</v>
      </c>
      <c r="AD55" s="483" t="s">
        <v>389</v>
      </c>
      <c r="AE55" s="575" t="s">
        <v>404</v>
      </c>
      <c r="AF55" s="483" t="s">
        <v>390</v>
      </c>
      <c r="AG55" s="483" t="s">
        <v>391</v>
      </c>
      <c r="AH55" s="579" t="s">
        <v>286</v>
      </c>
      <c r="AI55" s="589" t="s">
        <v>392</v>
      </c>
      <c r="AJ55" s="589" t="s">
        <v>405</v>
      </c>
      <c r="AK55" s="589" t="s">
        <v>394</v>
      </c>
      <c r="AL55" s="589" t="s">
        <v>395</v>
      </c>
      <c r="AM55" s="590" t="s">
        <v>406</v>
      </c>
      <c r="AN55" s="590" t="s">
        <v>407</v>
      </c>
      <c r="AO55" s="590" t="s">
        <v>398</v>
      </c>
      <c r="AP55" s="372"/>
      <c r="AQ55" s="372"/>
      <c r="AR55" s="372"/>
      <c r="AS55" s="372"/>
      <c r="AT55" s="372"/>
      <c r="AU55" s="372"/>
      <c r="AV55" s="372"/>
      <c r="AW55" s="372"/>
      <c r="AX55" s="372"/>
      <c r="AY55" s="372"/>
      <c r="AZ55" s="372"/>
      <c r="BA55" s="372"/>
      <c r="BB55" s="372"/>
      <c r="BC55" s="372"/>
      <c r="BD55" s="372"/>
      <c r="BE55" s="372"/>
      <c r="BF55" s="372"/>
      <c r="BG55" s="372"/>
      <c r="BH55" s="372"/>
      <c r="BI55" s="372"/>
      <c r="BJ55" s="372"/>
      <c r="BK55" s="372"/>
      <c r="BL55" s="372"/>
      <c r="BM55" s="372"/>
      <c r="BN55" s="372"/>
      <c r="BO55" s="372"/>
      <c r="BP55" s="372"/>
      <c r="BQ55" s="372"/>
      <c r="BR55" s="372"/>
      <c r="BS55" s="372"/>
      <c r="BT55" s="372"/>
      <c r="BU55" s="372"/>
      <c r="BV55" s="372"/>
      <c r="BW55" s="372"/>
      <c r="BX55" s="372"/>
      <c r="BY55" s="372"/>
      <c r="BZ55" s="372"/>
      <c r="CA55" s="372"/>
      <c r="CB55" s="372"/>
      <c r="CC55" s="372"/>
      <c r="CD55" s="372"/>
      <c r="CE55" s="372"/>
      <c r="CF55" s="372"/>
      <c r="CG55" s="372"/>
      <c r="CH55" s="372"/>
      <c r="CI55" s="372"/>
      <c r="CJ55" s="372"/>
      <c r="CK55" s="372"/>
      <c r="CL55" s="372"/>
      <c r="CM55" s="372"/>
      <c r="CN55" s="372"/>
      <c r="CO55" s="372"/>
      <c r="CP55" s="372"/>
      <c r="CQ55" s="372"/>
      <c r="CR55" s="372"/>
      <c r="CS55" s="372"/>
      <c r="CT55" s="372"/>
      <c r="CU55" s="372"/>
      <c r="CV55" s="372"/>
      <c r="CW55" s="372"/>
      <c r="CX55" s="372"/>
      <c r="CY55" s="372"/>
      <c r="CZ55" s="372"/>
      <c r="DA55" s="372"/>
      <c r="DB55" s="372"/>
      <c r="DC55" s="372"/>
      <c r="DD55" s="372"/>
      <c r="DE55" s="372"/>
      <c r="DF55" s="372"/>
      <c r="DG55" s="372"/>
      <c r="DH55" s="372"/>
      <c r="DI55" s="372"/>
      <c r="DJ55" s="372"/>
      <c r="DK55" s="372"/>
      <c r="DL55" s="372"/>
      <c r="DM55" s="372"/>
      <c r="DN55" s="372"/>
      <c r="DO55" s="372"/>
      <c r="DP55" s="372"/>
      <c r="DQ55" s="372"/>
      <c r="DR55" s="372"/>
      <c r="DS55" s="372"/>
      <c r="DT55" s="372"/>
      <c r="DU55" s="372"/>
      <c r="DV55" s="372"/>
      <c r="DW55" s="372"/>
      <c r="DX55" s="372"/>
      <c r="DY55" s="372"/>
      <c r="DZ55" s="372"/>
      <c r="EA55" s="372"/>
      <c r="EB55" s="372"/>
      <c r="EC55" s="372"/>
      <c r="ED55" s="372"/>
      <c r="EE55" s="372"/>
      <c r="EF55" s="372"/>
      <c r="EG55" s="372"/>
      <c r="EH55" s="372"/>
      <c r="EI55" s="372"/>
      <c r="EJ55" s="372"/>
      <c r="EK55" s="372"/>
      <c r="EL55" s="372"/>
      <c r="EM55" s="372"/>
      <c r="EN55" s="372"/>
      <c r="EO55" s="372"/>
      <c r="EP55" s="372"/>
      <c r="EQ55" s="372"/>
      <c r="ER55" s="372"/>
      <c r="ES55" s="372"/>
      <c r="ET55" s="372"/>
      <c r="EU55" s="372"/>
      <c r="EV55" s="372"/>
      <c r="EW55" s="372"/>
      <c r="EX55" s="372"/>
      <c r="EY55" s="372"/>
      <c r="EZ55" s="372"/>
      <c r="FA55" s="372"/>
      <c r="FB55" s="372"/>
      <c r="FC55" s="372"/>
      <c r="FD55" s="372"/>
      <c r="FE55" s="372"/>
      <c r="FF55" s="372"/>
      <c r="FG55" s="372"/>
      <c r="FH55" s="372"/>
      <c r="FI55" s="372"/>
      <c r="FJ55" s="372"/>
      <c r="FK55" s="372"/>
      <c r="FL55" s="372"/>
      <c r="FM55" s="372"/>
      <c r="FN55" s="372"/>
      <c r="FO55" s="372"/>
      <c r="FP55" s="372"/>
      <c r="FQ55" s="372"/>
      <c r="FR55" s="372"/>
      <c r="FS55" s="372"/>
      <c r="FT55" s="372"/>
      <c r="FU55" s="372"/>
      <c r="FV55" s="372"/>
      <c r="FW55" s="372"/>
      <c r="FX55" s="372"/>
      <c r="FY55" s="372"/>
      <c r="FZ55" s="372"/>
      <c r="GA55" s="372"/>
      <c r="GB55" s="372"/>
      <c r="GC55" s="372"/>
      <c r="GD55" s="372"/>
      <c r="GE55" s="372"/>
      <c r="GF55" s="372"/>
      <c r="GG55" s="372"/>
      <c r="GH55" s="372"/>
      <c r="GI55" s="372"/>
      <c r="GJ55" s="372"/>
      <c r="GK55" s="372"/>
      <c r="GL55" s="372"/>
      <c r="GM55" s="372"/>
      <c r="GN55" s="372"/>
      <c r="GO55" s="372"/>
      <c r="GP55" s="372"/>
      <c r="GQ55" s="372"/>
      <c r="GR55" s="372"/>
      <c r="GS55" s="372"/>
      <c r="GT55" s="372"/>
      <c r="GU55" s="372"/>
      <c r="GV55" s="372"/>
      <c r="GW55" s="372"/>
      <c r="GX55" s="372"/>
      <c r="GY55" s="372"/>
      <c r="GZ55" s="372"/>
      <c r="HA55" s="372"/>
      <c r="HB55" s="372"/>
      <c r="HC55" s="372"/>
      <c r="HD55" s="372"/>
      <c r="HE55" s="372"/>
      <c r="HF55" s="372"/>
      <c r="HG55" s="372"/>
      <c r="HH55" s="372"/>
      <c r="HI55" s="372"/>
      <c r="HJ55" s="372"/>
      <c r="HK55" s="372"/>
      <c r="HL55" s="372"/>
      <c r="HM55" s="372"/>
      <c r="HN55" s="372"/>
      <c r="HO55" s="372"/>
      <c r="HP55" s="372"/>
      <c r="HQ55" s="372"/>
      <c r="HR55" s="372"/>
      <c r="HS55" s="372"/>
      <c r="HT55" s="372"/>
      <c r="HU55" s="372"/>
      <c r="HV55" s="372"/>
      <c r="HW55" s="372"/>
      <c r="HX55" s="372"/>
      <c r="HY55" s="372"/>
      <c r="HZ55" s="372"/>
      <c r="IA55" s="372"/>
      <c r="IB55" s="372"/>
    </row>
    <row r="56" s="191" customFormat="1" customHeight="1" spans="1:236">
      <c r="A56" s="109"/>
      <c r="B56" s="483"/>
      <c r="C56" s="483"/>
      <c r="D56" s="483" t="s">
        <v>187</v>
      </c>
      <c r="E56" s="156">
        <v>218.575295138889</v>
      </c>
      <c r="F56" s="485">
        <f>(E56-205.8)/205.8*100</f>
        <v>6.20762640373615</v>
      </c>
      <c r="G56" s="486" t="s">
        <v>231</v>
      </c>
      <c r="H56" s="183">
        <v>4</v>
      </c>
      <c r="I56" s="108">
        <v>12</v>
      </c>
      <c r="J56" s="483" t="s">
        <v>179</v>
      </c>
      <c r="K56" s="483">
        <v>4</v>
      </c>
      <c r="L56" s="483" t="s">
        <v>179</v>
      </c>
      <c r="M56" s="183">
        <v>1</v>
      </c>
      <c r="N56" s="485">
        <v>43.11</v>
      </c>
      <c r="O56" s="485">
        <v>20.17</v>
      </c>
      <c r="P56" s="485">
        <f t="shared" si="1"/>
        <v>63.28</v>
      </c>
      <c r="Q56" s="555">
        <v>109</v>
      </c>
      <c r="R56" s="555">
        <v>3</v>
      </c>
      <c r="S56" s="556">
        <v>89.1555555555556</v>
      </c>
      <c r="T56" s="556">
        <v>12.6722222222222</v>
      </c>
      <c r="U56" s="556">
        <v>2.75</v>
      </c>
      <c r="V56" s="556">
        <v>17.6833333333333</v>
      </c>
      <c r="W56" s="556">
        <v>47.7777777777778</v>
      </c>
      <c r="X56" s="556">
        <v>91.9</v>
      </c>
      <c r="Y56" s="556">
        <v>1.91667635658915</v>
      </c>
      <c r="Z56" s="556">
        <v>21.585094</v>
      </c>
      <c r="AA56" s="556">
        <v>24.2275</v>
      </c>
      <c r="AB56" s="483" t="s">
        <v>387</v>
      </c>
      <c r="AC56" s="483" t="s">
        <v>403</v>
      </c>
      <c r="AD56" s="483" t="s">
        <v>389</v>
      </c>
      <c r="AE56" s="578" t="s">
        <v>408</v>
      </c>
      <c r="AF56" s="483" t="s">
        <v>390</v>
      </c>
      <c r="AG56" s="483" t="s">
        <v>409</v>
      </c>
      <c r="AH56" s="580" t="s">
        <v>286</v>
      </c>
      <c r="AI56" s="589" t="s">
        <v>392</v>
      </c>
      <c r="AJ56" s="589" t="s">
        <v>405</v>
      </c>
      <c r="AK56" s="589" t="s">
        <v>394</v>
      </c>
      <c r="AL56" s="589" t="s">
        <v>395</v>
      </c>
      <c r="AM56" s="248" t="s">
        <v>406</v>
      </c>
      <c r="AN56" s="248" t="s">
        <v>397</v>
      </c>
      <c r="AO56" s="248" t="s">
        <v>398</v>
      </c>
      <c r="AP56" s="372"/>
      <c r="AQ56" s="372"/>
      <c r="AR56" s="372"/>
      <c r="AS56" s="372"/>
      <c r="AT56" s="372"/>
      <c r="AU56" s="372"/>
      <c r="AV56" s="372"/>
      <c r="AW56" s="372"/>
      <c r="AX56" s="372"/>
      <c r="AY56" s="372"/>
      <c r="AZ56" s="372"/>
      <c r="BA56" s="372"/>
      <c r="BB56" s="372"/>
      <c r="BC56" s="372"/>
      <c r="BD56" s="372"/>
      <c r="BE56" s="372"/>
      <c r="BF56" s="372"/>
      <c r="BG56" s="372"/>
      <c r="BH56" s="372"/>
      <c r="BI56" s="372"/>
      <c r="BJ56" s="372"/>
      <c r="BK56" s="372"/>
      <c r="BL56" s="372"/>
      <c r="BM56" s="372"/>
      <c r="BN56" s="372"/>
      <c r="BO56" s="372"/>
      <c r="BP56" s="372"/>
      <c r="BQ56" s="372"/>
      <c r="BR56" s="372"/>
      <c r="BS56" s="372"/>
      <c r="BT56" s="372"/>
      <c r="BU56" s="372"/>
      <c r="BV56" s="372"/>
      <c r="BW56" s="372"/>
      <c r="BX56" s="372"/>
      <c r="BY56" s="372"/>
      <c r="BZ56" s="372"/>
      <c r="CA56" s="372"/>
      <c r="CB56" s="372"/>
      <c r="CC56" s="372"/>
      <c r="CD56" s="372"/>
      <c r="CE56" s="372"/>
      <c r="CF56" s="372"/>
      <c r="CG56" s="372"/>
      <c r="CH56" s="372"/>
      <c r="CI56" s="372"/>
      <c r="CJ56" s="372"/>
      <c r="CK56" s="372"/>
      <c r="CL56" s="372"/>
      <c r="CM56" s="372"/>
      <c r="CN56" s="372"/>
      <c r="CO56" s="372"/>
      <c r="CP56" s="372"/>
      <c r="CQ56" s="372"/>
      <c r="CR56" s="372"/>
      <c r="CS56" s="372"/>
      <c r="CT56" s="372"/>
      <c r="CU56" s="372"/>
      <c r="CV56" s="372"/>
      <c r="CW56" s="372"/>
      <c r="CX56" s="372"/>
      <c r="CY56" s="372"/>
      <c r="CZ56" s="372"/>
      <c r="DA56" s="372"/>
      <c r="DB56" s="372"/>
      <c r="DC56" s="372"/>
      <c r="DD56" s="372"/>
      <c r="DE56" s="372"/>
      <c r="DF56" s="372"/>
      <c r="DG56" s="372"/>
      <c r="DH56" s="372"/>
      <c r="DI56" s="372"/>
      <c r="DJ56" s="372"/>
      <c r="DK56" s="372"/>
      <c r="DL56" s="372"/>
      <c r="DM56" s="372"/>
      <c r="DN56" s="372"/>
      <c r="DO56" s="372"/>
      <c r="DP56" s="372"/>
      <c r="DQ56" s="372"/>
      <c r="DR56" s="372"/>
      <c r="DS56" s="372"/>
      <c r="DT56" s="372"/>
      <c r="DU56" s="372"/>
      <c r="DV56" s="372"/>
      <c r="DW56" s="372"/>
      <c r="DX56" s="372"/>
      <c r="DY56" s="372"/>
      <c r="DZ56" s="372"/>
      <c r="EA56" s="372"/>
      <c r="EB56" s="372"/>
      <c r="EC56" s="372"/>
      <c r="ED56" s="372"/>
      <c r="EE56" s="372"/>
      <c r="EF56" s="372"/>
      <c r="EG56" s="372"/>
      <c r="EH56" s="372"/>
      <c r="EI56" s="372"/>
      <c r="EJ56" s="372"/>
      <c r="EK56" s="372"/>
      <c r="EL56" s="372"/>
      <c r="EM56" s="372"/>
      <c r="EN56" s="372"/>
      <c r="EO56" s="372"/>
      <c r="EP56" s="372"/>
      <c r="EQ56" s="372"/>
      <c r="ER56" s="372"/>
      <c r="ES56" s="372"/>
      <c r="ET56" s="372"/>
      <c r="EU56" s="372"/>
      <c r="EV56" s="372"/>
      <c r="EW56" s="372"/>
      <c r="EX56" s="372"/>
      <c r="EY56" s="372"/>
      <c r="EZ56" s="372"/>
      <c r="FA56" s="372"/>
      <c r="FB56" s="372"/>
      <c r="FC56" s="372"/>
      <c r="FD56" s="372"/>
      <c r="FE56" s="372"/>
      <c r="FF56" s="372"/>
      <c r="FG56" s="372"/>
      <c r="FH56" s="372"/>
      <c r="FI56" s="372"/>
      <c r="FJ56" s="372"/>
      <c r="FK56" s="372"/>
      <c r="FL56" s="372"/>
      <c r="FM56" s="372"/>
      <c r="FN56" s="372"/>
      <c r="FO56" s="372"/>
      <c r="FP56" s="372"/>
      <c r="FQ56" s="372"/>
      <c r="FR56" s="372"/>
      <c r="FS56" s="372"/>
      <c r="FT56" s="372"/>
      <c r="FU56" s="372"/>
      <c r="FV56" s="372"/>
      <c r="FW56" s="372"/>
      <c r="FX56" s="372"/>
      <c r="FY56" s="372"/>
      <c r="FZ56" s="372"/>
      <c r="GA56" s="372"/>
      <c r="GB56" s="372"/>
      <c r="GC56" s="372"/>
      <c r="GD56" s="372"/>
      <c r="GE56" s="372"/>
      <c r="GF56" s="372"/>
      <c r="GG56" s="372"/>
      <c r="GH56" s="372"/>
      <c r="GI56" s="372"/>
      <c r="GJ56" s="372"/>
      <c r="GK56" s="372"/>
      <c r="GL56" s="372"/>
      <c r="GM56" s="372"/>
      <c r="GN56" s="372"/>
      <c r="GO56" s="372"/>
      <c r="GP56" s="372"/>
      <c r="GQ56" s="372"/>
      <c r="GR56" s="372"/>
      <c r="GS56" s="372"/>
      <c r="GT56" s="372"/>
      <c r="GU56" s="372"/>
      <c r="GV56" s="372"/>
      <c r="GW56" s="372"/>
      <c r="GX56" s="372"/>
      <c r="GY56" s="372"/>
      <c r="GZ56" s="372"/>
      <c r="HA56" s="372"/>
      <c r="HB56" s="372"/>
      <c r="HC56" s="372"/>
      <c r="HD56" s="372"/>
      <c r="HE56" s="372"/>
      <c r="HF56" s="372"/>
      <c r="HG56" s="372"/>
      <c r="HH56" s="372"/>
      <c r="HI56" s="372"/>
      <c r="HJ56" s="372"/>
      <c r="HK56" s="372"/>
      <c r="HL56" s="372"/>
      <c r="HM56" s="372"/>
      <c r="HN56" s="372"/>
      <c r="HO56" s="372"/>
      <c r="HP56" s="372"/>
      <c r="HQ56" s="372"/>
      <c r="HR56" s="372"/>
      <c r="HS56" s="372"/>
      <c r="HT56" s="372"/>
      <c r="HU56" s="372"/>
      <c r="HV56" s="372"/>
      <c r="HW56" s="372"/>
      <c r="HX56" s="372"/>
      <c r="HY56" s="372"/>
      <c r="HZ56" s="372"/>
      <c r="IA56" s="372"/>
      <c r="IB56" s="372"/>
    </row>
    <row r="57" s="191" customFormat="1" customHeight="1" spans="1:236">
      <c r="A57" s="118"/>
      <c r="B57" s="176"/>
      <c r="C57" s="483"/>
      <c r="D57" s="123" t="s">
        <v>298</v>
      </c>
      <c r="E57" s="487">
        <v>213.642310267857</v>
      </c>
      <c r="F57" s="487">
        <f>(E57-E65)/E65*100</f>
        <v>4.11316764121372</v>
      </c>
      <c r="G57" s="488"/>
      <c r="H57" s="176">
        <v>5</v>
      </c>
      <c r="I57" s="176"/>
      <c r="J57" s="123" t="s">
        <v>303</v>
      </c>
      <c r="K57" s="528"/>
      <c r="L57" s="123" t="s">
        <v>303</v>
      </c>
      <c r="M57" s="176">
        <v>1</v>
      </c>
      <c r="N57" s="487">
        <f t="shared" ref="N57:Q57" si="4">(N55+N56)/2</f>
        <v>42.405</v>
      </c>
      <c r="O57" s="487">
        <f t="shared" si="4"/>
        <v>20.72</v>
      </c>
      <c r="P57" s="487">
        <f t="shared" si="4"/>
        <v>63.125</v>
      </c>
      <c r="Q57" s="487">
        <f t="shared" si="4"/>
        <v>105</v>
      </c>
      <c r="R57" s="487">
        <v>2</v>
      </c>
      <c r="S57" s="553">
        <f t="shared" ref="S57:AA57" si="5">AVERAGE(S55:S56)</f>
        <v>89.3299206349207</v>
      </c>
      <c r="T57" s="553">
        <f t="shared" si="5"/>
        <v>14.3482539682539</v>
      </c>
      <c r="U57" s="553">
        <f t="shared" si="5"/>
        <v>2.04</v>
      </c>
      <c r="V57" s="553">
        <f t="shared" si="5"/>
        <v>17.0666666666666</v>
      </c>
      <c r="W57" s="553">
        <f t="shared" si="5"/>
        <v>42.3481746031746</v>
      </c>
      <c r="X57" s="553">
        <f t="shared" si="5"/>
        <v>86.1497619047619</v>
      </c>
      <c r="Y57" s="553">
        <f t="shared" si="5"/>
        <v>2.08597372756379</v>
      </c>
      <c r="Z57" s="553">
        <f t="shared" si="5"/>
        <v>20.1269533492064</v>
      </c>
      <c r="AA57" s="553">
        <f t="shared" si="5"/>
        <v>24.1397023809524</v>
      </c>
      <c r="AB57" s="123" t="s">
        <v>181</v>
      </c>
      <c r="AC57" s="123" t="s">
        <v>201</v>
      </c>
      <c r="AD57" s="123" t="s">
        <v>283</v>
      </c>
      <c r="AE57" s="576" t="s">
        <v>408</v>
      </c>
      <c r="AF57" s="123" t="s">
        <v>193</v>
      </c>
      <c r="AG57" s="123" t="s">
        <v>285</v>
      </c>
      <c r="AH57" s="581" t="s">
        <v>286</v>
      </c>
      <c r="AI57" s="591" t="s">
        <v>287</v>
      </c>
      <c r="AJ57" s="591" t="s">
        <v>288</v>
      </c>
      <c r="AK57" s="591" t="s">
        <v>296</v>
      </c>
      <c r="AL57" s="591" t="s">
        <v>290</v>
      </c>
      <c r="AM57" s="592" t="s">
        <v>305</v>
      </c>
      <c r="AN57" s="592" t="s">
        <v>292</v>
      </c>
      <c r="AO57" s="592" t="s">
        <v>290</v>
      </c>
      <c r="AP57" s="372"/>
      <c r="AQ57" s="372"/>
      <c r="AR57" s="372"/>
      <c r="AS57" s="372"/>
      <c r="AT57" s="372"/>
      <c r="AU57" s="372"/>
      <c r="AV57" s="372"/>
      <c r="AW57" s="372"/>
      <c r="AX57" s="372"/>
      <c r="AY57" s="372"/>
      <c r="AZ57" s="372"/>
      <c r="BA57" s="372"/>
      <c r="BB57" s="372"/>
      <c r="BC57" s="372"/>
      <c r="BD57" s="372"/>
      <c r="BE57" s="372"/>
      <c r="BF57" s="372"/>
      <c r="BG57" s="372"/>
      <c r="BH57" s="372"/>
      <c r="BI57" s="372"/>
      <c r="BJ57" s="372"/>
      <c r="BK57" s="372"/>
      <c r="BL57" s="372"/>
      <c r="BM57" s="372"/>
      <c r="BN57" s="372"/>
      <c r="BO57" s="372"/>
      <c r="BP57" s="372"/>
      <c r="BQ57" s="372"/>
      <c r="BR57" s="372"/>
      <c r="BS57" s="372"/>
      <c r="BT57" s="372"/>
      <c r="BU57" s="372"/>
      <c r="BV57" s="372"/>
      <c r="BW57" s="372"/>
      <c r="BX57" s="372"/>
      <c r="BY57" s="372"/>
      <c r="BZ57" s="372"/>
      <c r="CA57" s="372"/>
      <c r="CB57" s="372"/>
      <c r="CC57" s="372"/>
      <c r="CD57" s="372"/>
      <c r="CE57" s="372"/>
      <c r="CF57" s="372"/>
      <c r="CG57" s="372"/>
      <c r="CH57" s="372"/>
      <c r="CI57" s="372"/>
      <c r="CJ57" s="372"/>
      <c r="CK57" s="372"/>
      <c r="CL57" s="372"/>
      <c r="CM57" s="372"/>
      <c r="CN57" s="372"/>
      <c r="CO57" s="372"/>
      <c r="CP57" s="372"/>
      <c r="CQ57" s="372"/>
      <c r="CR57" s="372"/>
      <c r="CS57" s="372"/>
      <c r="CT57" s="372"/>
      <c r="CU57" s="372"/>
      <c r="CV57" s="372"/>
      <c r="CW57" s="372"/>
      <c r="CX57" s="372"/>
      <c r="CY57" s="372"/>
      <c r="CZ57" s="372"/>
      <c r="DA57" s="372"/>
      <c r="DB57" s="372"/>
      <c r="DC57" s="372"/>
      <c r="DD57" s="372"/>
      <c r="DE57" s="372"/>
      <c r="DF57" s="372"/>
      <c r="DG57" s="372"/>
      <c r="DH57" s="372"/>
      <c r="DI57" s="372"/>
      <c r="DJ57" s="372"/>
      <c r="DK57" s="372"/>
      <c r="DL57" s="372"/>
      <c r="DM57" s="372"/>
      <c r="DN57" s="372"/>
      <c r="DO57" s="372"/>
      <c r="DP57" s="372"/>
      <c r="DQ57" s="372"/>
      <c r="DR57" s="372"/>
      <c r="DS57" s="372"/>
      <c r="DT57" s="372"/>
      <c r="DU57" s="372"/>
      <c r="DV57" s="372"/>
      <c r="DW57" s="372"/>
      <c r="DX57" s="372"/>
      <c r="DY57" s="372"/>
      <c r="DZ57" s="372"/>
      <c r="EA57" s="372"/>
      <c r="EB57" s="372"/>
      <c r="EC57" s="372"/>
      <c r="ED57" s="372"/>
      <c r="EE57" s="372"/>
      <c r="EF57" s="372"/>
      <c r="EG57" s="372"/>
      <c r="EH57" s="372"/>
      <c r="EI57" s="372"/>
      <c r="EJ57" s="372"/>
      <c r="EK57" s="372"/>
      <c r="EL57" s="372"/>
      <c r="EM57" s="372"/>
      <c r="EN57" s="372"/>
      <c r="EO57" s="372"/>
      <c r="EP57" s="372"/>
      <c r="EQ57" s="372"/>
      <c r="ER57" s="372"/>
      <c r="ES57" s="372"/>
      <c r="ET57" s="372"/>
      <c r="EU57" s="372"/>
      <c r="EV57" s="372"/>
      <c r="EW57" s="372"/>
      <c r="EX57" s="372"/>
      <c r="EY57" s="372"/>
      <c r="EZ57" s="372"/>
      <c r="FA57" s="372"/>
      <c r="FB57" s="372"/>
      <c r="FC57" s="372"/>
      <c r="FD57" s="372"/>
      <c r="FE57" s="372"/>
      <c r="FF57" s="372"/>
      <c r="FG57" s="372"/>
      <c r="FH57" s="372"/>
      <c r="FI57" s="372"/>
      <c r="FJ57" s="372"/>
      <c r="FK57" s="372"/>
      <c r="FL57" s="372"/>
      <c r="FM57" s="372"/>
      <c r="FN57" s="372"/>
      <c r="FO57" s="372"/>
      <c r="FP57" s="372"/>
      <c r="FQ57" s="372"/>
      <c r="FR57" s="372"/>
      <c r="FS57" s="372"/>
      <c r="FT57" s="372"/>
      <c r="FU57" s="372"/>
      <c r="FV57" s="372"/>
      <c r="FW57" s="372"/>
      <c r="FX57" s="372"/>
      <c r="FY57" s="372"/>
      <c r="FZ57" s="372"/>
      <c r="GA57" s="372"/>
      <c r="GB57" s="372"/>
      <c r="GC57" s="372"/>
      <c r="GD57" s="372"/>
      <c r="GE57" s="372"/>
      <c r="GF57" s="372"/>
      <c r="GG57" s="372"/>
      <c r="GH57" s="372"/>
      <c r="GI57" s="372"/>
      <c r="GJ57" s="372"/>
      <c r="GK57" s="372"/>
      <c r="GL57" s="372"/>
      <c r="GM57" s="372"/>
      <c r="GN57" s="372"/>
      <c r="GO57" s="372"/>
      <c r="GP57" s="372"/>
      <c r="GQ57" s="372"/>
      <c r="GR57" s="372"/>
      <c r="GS57" s="372"/>
      <c r="GT57" s="372"/>
      <c r="GU57" s="372"/>
      <c r="GV57" s="372"/>
      <c r="GW57" s="372"/>
      <c r="GX57" s="372"/>
      <c r="GY57" s="372"/>
      <c r="GZ57" s="372"/>
      <c r="HA57" s="372"/>
      <c r="HB57" s="372"/>
      <c r="HC57" s="372"/>
      <c r="HD57" s="372"/>
      <c r="HE57" s="372"/>
      <c r="HF57" s="372"/>
      <c r="HG57" s="372"/>
      <c r="HH57" s="372"/>
      <c r="HI57" s="372"/>
      <c r="HJ57" s="372"/>
      <c r="HK57" s="372"/>
      <c r="HL57" s="372"/>
      <c r="HM57" s="372"/>
      <c r="HN57" s="372"/>
      <c r="HO57" s="372"/>
      <c r="HP57" s="372"/>
      <c r="HQ57" s="372"/>
      <c r="HR57" s="372"/>
      <c r="HS57" s="372"/>
      <c r="HT57" s="372"/>
      <c r="HU57" s="372"/>
      <c r="HV57" s="372"/>
      <c r="HW57" s="372"/>
      <c r="HX57" s="372"/>
      <c r="HY57" s="372"/>
      <c r="HZ57" s="372"/>
      <c r="IA57" s="372"/>
      <c r="IB57" s="372"/>
    </row>
    <row r="58" s="191" customFormat="1" customHeight="1" spans="1:236">
      <c r="A58" s="439"/>
      <c r="B58" s="489"/>
      <c r="C58" s="489"/>
      <c r="D58" s="489" t="s">
        <v>410</v>
      </c>
      <c r="E58" s="453">
        <v>202.712857142857</v>
      </c>
      <c r="F58" s="453">
        <f>(E58-E66)/E66*100</f>
        <v>6.73832752875344</v>
      </c>
      <c r="G58" s="490" t="s">
        <v>178</v>
      </c>
      <c r="H58" s="454">
        <v>3</v>
      </c>
      <c r="I58" s="489"/>
      <c r="J58" s="489"/>
      <c r="K58" s="489"/>
      <c r="L58" s="489"/>
      <c r="M58" s="496"/>
      <c r="N58" s="530"/>
      <c r="O58" s="530"/>
      <c r="P58" s="530"/>
      <c r="Q58" s="453"/>
      <c r="R58" s="530"/>
      <c r="S58" s="530"/>
      <c r="T58" s="530"/>
      <c r="U58" s="530"/>
      <c r="V58" s="530"/>
      <c r="W58" s="530"/>
      <c r="X58" s="530"/>
      <c r="Y58" s="530"/>
      <c r="Z58" s="530"/>
      <c r="AA58" s="530"/>
      <c r="AB58" s="569"/>
      <c r="AC58" s="569"/>
      <c r="AD58" s="569"/>
      <c r="AE58" s="577"/>
      <c r="AF58" s="569"/>
      <c r="AG58" s="569"/>
      <c r="AH58" s="569"/>
      <c r="AI58" s="569"/>
      <c r="AJ58" s="569"/>
      <c r="AK58" s="569"/>
      <c r="AL58" s="569"/>
      <c r="AM58" s="569"/>
      <c r="AN58" s="569"/>
      <c r="AO58" s="569"/>
      <c r="AP58" s="372"/>
      <c r="AQ58" s="372"/>
      <c r="AR58" s="372"/>
      <c r="AS58" s="372"/>
      <c r="AT58" s="372"/>
      <c r="AU58" s="372"/>
      <c r="AV58" s="372"/>
      <c r="AW58" s="372"/>
      <c r="AX58" s="372"/>
      <c r="AY58" s="372"/>
      <c r="AZ58" s="372"/>
      <c r="BA58" s="372"/>
      <c r="BB58" s="372"/>
      <c r="BC58" s="372"/>
      <c r="BD58" s="372"/>
      <c r="BE58" s="372"/>
      <c r="BF58" s="372"/>
      <c r="BG58" s="372"/>
      <c r="BH58" s="372"/>
      <c r="BI58" s="372"/>
      <c r="BJ58" s="372"/>
      <c r="BK58" s="372"/>
      <c r="BL58" s="372"/>
      <c r="BM58" s="372"/>
      <c r="BN58" s="372"/>
      <c r="BO58" s="372"/>
      <c r="BP58" s="372"/>
      <c r="BQ58" s="372"/>
      <c r="BR58" s="372"/>
      <c r="BS58" s="372"/>
      <c r="BT58" s="372"/>
      <c r="BU58" s="372"/>
      <c r="BV58" s="372"/>
      <c r="BW58" s="372"/>
      <c r="BX58" s="372"/>
      <c r="BY58" s="372"/>
      <c r="BZ58" s="372"/>
      <c r="CA58" s="372"/>
      <c r="CB58" s="372"/>
      <c r="CC58" s="372"/>
      <c r="CD58" s="372"/>
      <c r="CE58" s="372"/>
      <c r="CF58" s="372"/>
      <c r="CG58" s="372"/>
      <c r="CH58" s="372"/>
      <c r="CI58" s="372"/>
      <c r="CJ58" s="372"/>
      <c r="CK58" s="372"/>
      <c r="CL58" s="372"/>
      <c r="CM58" s="372"/>
      <c r="CN58" s="372"/>
      <c r="CO58" s="372"/>
      <c r="CP58" s="372"/>
      <c r="CQ58" s="372"/>
      <c r="CR58" s="372"/>
      <c r="CS58" s="372"/>
      <c r="CT58" s="372"/>
      <c r="CU58" s="372"/>
      <c r="CV58" s="372"/>
      <c r="CW58" s="372"/>
      <c r="CX58" s="372"/>
      <c r="CY58" s="372"/>
      <c r="CZ58" s="372"/>
      <c r="DA58" s="372"/>
      <c r="DB58" s="372"/>
      <c r="DC58" s="372"/>
      <c r="DD58" s="372"/>
      <c r="DE58" s="372"/>
      <c r="DF58" s="372"/>
      <c r="DG58" s="372"/>
      <c r="DH58" s="372"/>
      <c r="DI58" s="372"/>
      <c r="DJ58" s="372"/>
      <c r="DK58" s="372"/>
      <c r="DL58" s="372"/>
      <c r="DM58" s="372"/>
      <c r="DN58" s="372"/>
      <c r="DO58" s="372"/>
      <c r="DP58" s="372"/>
      <c r="DQ58" s="372"/>
      <c r="DR58" s="372"/>
      <c r="DS58" s="372"/>
      <c r="DT58" s="372"/>
      <c r="DU58" s="372"/>
      <c r="DV58" s="372"/>
      <c r="DW58" s="372"/>
      <c r="DX58" s="372"/>
      <c r="DY58" s="372"/>
      <c r="DZ58" s="372"/>
      <c r="EA58" s="372"/>
      <c r="EB58" s="372"/>
      <c r="EC58" s="372"/>
      <c r="ED58" s="372"/>
      <c r="EE58" s="372"/>
      <c r="EF58" s="372"/>
      <c r="EG58" s="372"/>
      <c r="EH58" s="372"/>
      <c r="EI58" s="372"/>
      <c r="EJ58" s="372"/>
      <c r="EK58" s="372"/>
      <c r="EL58" s="372"/>
      <c r="EM58" s="372"/>
      <c r="EN58" s="372"/>
      <c r="EO58" s="372"/>
      <c r="EP58" s="372"/>
      <c r="EQ58" s="372"/>
      <c r="ER58" s="372"/>
      <c r="ES58" s="372"/>
      <c r="ET58" s="372"/>
      <c r="EU58" s="372"/>
      <c r="EV58" s="372"/>
      <c r="EW58" s="372"/>
      <c r="EX58" s="372"/>
      <c r="EY58" s="372"/>
      <c r="EZ58" s="372"/>
      <c r="FA58" s="372"/>
      <c r="FB58" s="372"/>
      <c r="FC58" s="372"/>
      <c r="FD58" s="372"/>
      <c r="FE58" s="372"/>
      <c r="FF58" s="372"/>
      <c r="FG58" s="372"/>
      <c r="FH58" s="372"/>
      <c r="FI58" s="372"/>
      <c r="FJ58" s="372"/>
      <c r="FK58" s="372"/>
      <c r="FL58" s="372"/>
      <c r="FM58" s="372"/>
      <c r="FN58" s="372"/>
      <c r="FO58" s="372"/>
      <c r="FP58" s="372"/>
      <c r="FQ58" s="372"/>
      <c r="FR58" s="372"/>
      <c r="FS58" s="372"/>
      <c r="FT58" s="372"/>
      <c r="FU58" s="372"/>
      <c r="FV58" s="372"/>
      <c r="FW58" s="372"/>
      <c r="FX58" s="372"/>
      <c r="FY58" s="372"/>
      <c r="FZ58" s="372"/>
      <c r="GA58" s="372"/>
      <c r="GB58" s="372"/>
      <c r="GC58" s="372"/>
      <c r="GD58" s="372"/>
      <c r="GE58" s="372"/>
      <c r="GF58" s="372"/>
      <c r="GG58" s="372"/>
      <c r="GH58" s="372"/>
      <c r="GI58" s="372"/>
      <c r="GJ58" s="372"/>
      <c r="GK58" s="372"/>
      <c r="GL58" s="372"/>
      <c r="GM58" s="372"/>
      <c r="GN58" s="372"/>
      <c r="GO58" s="372"/>
      <c r="GP58" s="372"/>
      <c r="GQ58" s="372"/>
      <c r="GR58" s="372"/>
      <c r="GS58" s="372"/>
      <c r="GT58" s="372"/>
      <c r="GU58" s="372"/>
      <c r="GV58" s="372"/>
      <c r="GW58" s="372"/>
      <c r="GX58" s="372"/>
      <c r="GY58" s="372"/>
      <c r="GZ58" s="372"/>
      <c r="HA58" s="372"/>
      <c r="HB58" s="372"/>
      <c r="HC58" s="372"/>
      <c r="HD58" s="372"/>
      <c r="HE58" s="372"/>
      <c r="HF58" s="372"/>
      <c r="HG58" s="372"/>
      <c r="HH58" s="372"/>
      <c r="HI58" s="372"/>
      <c r="HJ58" s="372"/>
      <c r="HK58" s="372"/>
      <c r="HL58" s="372"/>
      <c r="HM58" s="372"/>
      <c r="HN58" s="372"/>
      <c r="HO58" s="372"/>
      <c r="HP58" s="372"/>
      <c r="HQ58" s="372"/>
      <c r="HR58" s="372"/>
      <c r="HS58" s="372"/>
      <c r="HT58" s="372"/>
      <c r="HU58" s="372"/>
      <c r="HV58" s="372"/>
      <c r="HW58" s="372"/>
      <c r="HX58" s="372"/>
      <c r="HY58" s="372"/>
      <c r="HZ58" s="372"/>
      <c r="IA58" s="372"/>
      <c r="IB58" s="372"/>
    </row>
    <row r="59" s="191" customFormat="1" customHeight="1" spans="1:236">
      <c r="A59" s="491">
        <v>24</v>
      </c>
      <c r="B59" s="119" t="s">
        <v>411</v>
      </c>
      <c r="C59" s="119" t="s">
        <v>411</v>
      </c>
      <c r="D59" s="491" t="s">
        <v>177</v>
      </c>
      <c r="E59" s="492">
        <v>216.652033730159</v>
      </c>
      <c r="F59" s="493">
        <f>(E59-204.16)/204.6*100</f>
        <v>6.10558833341104</v>
      </c>
      <c r="G59" s="494" t="s">
        <v>178</v>
      </c>
      <c r="H59" s="474">
        <v>5</v>
      </c>
      <c r="I59" s="491">
        <v>0</v>
      </c>
      <c r="J59" s="474" t="s">
        <v>412</v>
      </c>
      <c r="K59" s="491">
        <v>1</v>
      </c>
      <c r="L59" s="474" t="s">
        <v>179</v>
      </c>
      <c r="M59" s="474">
        <v>1</v>
      </c>
      <c r="N59" s="493">
        <v>43.52</v>
      </c>
      <c r="O59" s="493">
        <v>20.22</v>
      </c>
      <c r="P59" s="493">
        <f t="shared" ref="P59:P64" si="6">N59+O59</f>
        <v>63.74</v>
      </c>
      <c r="Q59" s="548">
        <v>99</v>
      </c>
      <c r="R59" s="548">
        <v>-1</v>
      </c>
      <c r="S59" s="549">
        <v>61.962380952381</v>
      </c>
      <c r="T59" s="549">
        <v>14.537619047619</v>
      </c>
      <c r="U59" s="549">
        <v>2.55</v>
      </c>
      <c r="V59" s="549">
        <v>13.59</v>
      </c>
      <c r="W59" s="549">
        <v>33.6471428571429</v>
      </c>
      <c r="X59" s="549">
        <v>80.2757142857143</v>
      </c>
      <c r="Y59" s="549">
        <v>2.37141166525782</v>
      </c>
      <c r="Z59" s="549">
        <v>19.724280952381</v>
      </c>
      <c r="AA59" s="549">
        <v>25.152380952381</v>
      </c>
      <c r="AB59" s="491" t="s">
        <v>387</v>
      </c>
      <c r="AC59" s="491" t="s">
        <v>388</v>
      </c>
      <c r="AD59" s="491" t="s">
        <v>389</v>
      </c>
      <c r="AE59" s="574" t="s">
        <v>186</v>
      </c>
      <c r="AF59" s="491" t="s">
        <v>390</v>
      </c>
      <c r="AG59" s="491" t="s">
        <v>391</v>
      </c>
      <c r="AH59" s="579" t="s">
        <v>286</v>
      </c>
      <c r="AI59" s="587" t="s">
        <v>392</v>
      </c>
      <c r="AJ59" s="587" t="s">
        <v>393</v>
      </c>
      <c r="AK59" s="587" t="s">
        <v>413</v>
      </c>
      <c r="AL59" s="587" t="s">
        <v>395</v>
      </c>
      <c r="AM59" s="588" t="s">
        <v>406</v>
      </c>
      <c r="AN59" s="588" t="s">
        <v>407</v>
      </c>
      <c r="AO59" s="588" t="s">
        <v>398</v>
      </c>
      <c r="AP59" s="372"/>
      <c r="AQ59" s="372"/>
      <c r="AR59" s="372"/>
      <c r="AS59" s="372"/>
      <c r="AT59" s="372"/>
      <c r="AU59" s="372"/>
      <c r="AV59" s="372"/>
      <c r="AW59" s="372"/>
      <c r="AX59" s="372"/>
      <c r="AY59" s="372"/>
      <c r="AZ59" s="372"/>
      <c r="BA59" s="372"/>
      <c r="BB59" s="372"/>
      <c r="BC59" s="372"/>
      <c r="BD59" s="372"/>
      <c r="BE59" s="372"/>
      <c r="BF59" s="372"/>
      <c r="BG59" s="372"/>
      <c r="BH59" s="372"/>
      <c r="BI59" s="372"/>
      <c r="BJ59" s="372"/>
      <c r="BK59" s="372"/>
      <c r="BL59" s="372"/>
      <c r="BM59" s="372"/>
      <c r="BN59" s="372"/>
      <c r="BO59" s="372"/>
      <c r="BP59" s="372"/>
      <c r="BQ59" s="372"/>
      <c r="BR59" s="372"/>
      <c r="BS59" s="372"/>
      <c r="BT59" s="372"/>
      <c r="BU59" s="372"/>
      <c r="BV59" s="372"/>
      <c r="BW59" s="372"/>
      <c r="BX59" s="372"/>
      <c r="BY59" s="372"/>
      <c r="BZ59" s="372"/>
      <c r="CA59" s="372"/>
      <c r="CB59" s="372"/>
      <c r="CC59" s="372"/>
      <c r="CD59" s="372"/>
      <c r="CE59" s="372"/>
      <c r="CF59" s="372"/>
      <c r="CG59" s="372"/>
      <c r="CH59" s="372"/>
      <c r="CI59" s="372"/>
      <c r="CJ59" s="372"/>
      <c r="CK59" s="372"/>
      <c r="CL59" s="372"/>
      <c r="CM59" s="372"/>
      <c r="CN59" s="372"/>
      <c r="CO59" s="372"/>
      <c r="CP59" s="372"/>
      <c r="CQ59" s="372"/>
      <c r="CR59" s="372"/>
      <c r="CS59" s="372"/>
      <c r="CT59" s="372"/>
      <c r="CU59" s="372"/>
      <c r="CV59" s="372"/>
      <c r="CW59" s="372"/>
      <c r="CX59" s="372"/>
      <c r="CY59" s="372"/>
      <c r="CZ59" s="372"/>
      <c r="DA59" s="372"/>
      <c r="DB59" s="372"/>
      <c r="DC59" s="372"/>
      <c r="DD59" s="372"/>
      <c r="DE59" s="372"/>
      <c r="DF59" s="372"/>
      <c r="DG59" s="372"/>
      <c r="DH59" s="372"/>
      <c r="DI59" s="372"/>
      <c r="DJ59" s="372"/>
      <c r="DK59" s="372"/>
      <c r="DL59" s="372"/>
      <c r="DM59" s="372"/>
      <c r="DN59" s="372"/>
      <c r="DO59" s="372"/>
      <c r="DP59" s="372"/>
      <c r="DQ59" s="372"/>
      <c r="DR59" s="372"/>
      <c r="DS59" s="372"/>
      <c r="DT59" s="372"/>
      <c r="DU59" s="372"/>
      <c r="DV59" s="372"/>
      <c r="DW59" s="372"/>
      <c r="DX59" s="372"/>
      <c r="DY59" s="372"/>
      <c r="DZ59" s="372"/>
      <c r="EA59" s="372"/>
      <c r="EB59" s="372"/>
      <c r="EC59" s="372"/>
      <c r="ED59" s="372"/>
      <c r="EE59" s="372"/>
      <c r="EF59" s="372"/>
      <c r="EG59" s="372"/>
      <c r="EH59" s="372"/>
      <c r="EI59" s="372"/>
      <c r="EJ59" s="372"/>
      <c r="EK59" s="372"/>
      <c r="EL59" s="372"/>
      <c r="EM59" s="372"/>
      <c r="EN59" s="372"/>
      <c r="EO59" s="372"/>
      <c r="EP59" s="372"/>
      <c r="EQ59" s="372"/>
      <c r="ER59" s="372"/>
      <c r="ES59" s="372"/>
      <c r="ET59" s="372"/>
      <c r="EU59" s="372"/>
      <c r="EV59" s="372"/>
      <c r="EW59" s="372"/>
      <c r="EX59" s="372"/>
      <c r="EY59" s="372"/>
      <c r="EZ59" s="372"/>
      <c r="FA59" s="372"/>
      <c r="FB59" s="372"/>
      <c r="FC59" s="372"/>
      <c r="FD59" s="372"/>
      <c r="FE59" s="372"/>
      <c r="FF59" s="372"/>
      <c r="FG59" s="372"/>
      <c r="FH59" s="372"/>
      <c r="FI59" s="372"/>
      <c r="FJ59" s="372"/>
      <c r="FK59" s="372"/>
      <c r="FL59" s="372"/>
      <c r="FM59" s="372"/>
      <c r="FN59" s="372"/>
      <c r="FO59" s="372"/>
      <c r="FP59" s="372"/>
      <c r="FQ59" s="372"/>
      <c r="FR59" s="372"/>
      <c r="FS59" s="372"/>
      <c r="FT59" s="372"/>
      <c r="FU59" s="372"/>
      <c r="FV59" s="372"/>
      <c r="FW59" s="372"/>
      <c r="FX59" s="372"/>
      <c r="FY59" s="372"/>
      <c r="FZ59" s="372"/>
      <c r="GA59" s="372"/>
      <c r="GB59" s="372"/>
      <c r="GC59" s="372"/>
      <c r="GD59" s="372"/>
      <c r="GE59" s="372"/>
      <c r="GF59" s="372"/>
      <c r="GG59" s="372"/>
      <c r="GH59" s="372"/>
      <c r="GI59" s="372"/>
      <c r="GJ59" s="372"/>
      <c r="GK59" s="372"/>
      <c r="GL59" s="372"/>
      <c r="GM59" s="372"/>
      <c r="GN59" s="372"/>
      <c r="GO59" s="372"/>
      <c r="GP59" s="372"/>
      <c r="GQ59" s="372"/>
      <c r="GR59" s="372"/>
      <c r="GS59" s="372"/>
      <c r="GT59" s="372"/>
      <c r="GU59" s="372"/>
      <c r="GV59" s="372"/>
      <c r="GW59" s="372"/>
      <c r="GX59" s="372"/>
      <c r="GY59" s="372"/>
      <c r="GZ59" s="372"/>
      <c r="HA59" s="372"/>
      <c r="HB59" s="372"/>
      <c r="HC59" s="372"/>
      <c r="HD59" s="372"/>
      <c r="HE59" s="372"/>
      <c r="HF59" s="372"/>
      <c r="HG59" s="372"/>
      <c r="HH59" s="372"/>
      <c r="HI59" s="372"/>
      <c r="HJ59" s="372"/>
      <c r="HK59" s="372"/>
      <c r="HL59" s="372"/>
      <c r="HM59" s="372"/>
      <c r="HN59" s="372"/>
      <c r="HO59" s="372"/>
      <c r="HP59" s="372"/>
      <c r="HQ59" s="372"/>
      <c r="HR59" s="372"/>
      <c r="HS59" s="372"/>
      <c r="HT59" s="372"/>
      <c r="HU59" s="372"/>
      <c r="HV59" s="372"/>
      <c r="HW59" s="372"/>
      <c r="HX59" s="372"/>
      <c r="HY59" s="372"/>
      <c r="HZ59" s="372"/>
      <c r="IA59" s="372"/>
      <c r="IB59" s="372"/>
    </row>
    <row r="60" s="191" customFormat="1" customHeight="1" spans="1:236">
      <c r="A60" s="109"/>
      <c r="B60" s="183"/>
      <c r="C60" s="183"/>
      <c r="D60" s="483" t="s">
        <v>187</v>
      </c>
      <c r="E60" s="156">
        <v>230.293333333333</v>
      </c>
      <c r="F60" s="485">
        <f>(E60-205.8)/205.8*100</f>
        <v>11.9015225137672</v>
      </c>
      <c r="G60" s="486" t="s">
        <v>231</v>
      </c>
      <c r="H60" s="183">
        <v>1</v>
      </c>
      <c r="I60" s="483">
        <v>2</v>
      </c>
      <c r="J60" s="483" t="s">
        <v>179</v>
      </c>
      <c r="K60" s="483">
        <v>0</v>
      </c>
      <c r="L60" s="483" t="s">
        <v>412</v>
      </c>
      <c r="M60" s="183">
        <v>0</v>
      </c>
      <c r="N60" s="485">
        <v>39.59</v>
      </c>
      <c r="O60" s="485">
        <v>20.84</v>
      </c>
      <c r="P60" s="485">
        <f t="shared" si="6"/>
        <v>60.43</v>
      </c>
      <c r="Q60" s="555">
        <v>104</v>
      </c>
      <c r="R60" s="555">
        <v>-2</v>
      </c>
      <c r="S60" s="556">
        <v>63.5333333333333</v>
      </c>
      <c r="T60" s="556">
        <v>12.4166666666667</v>
      </c>
      <c r="U60" s="556">
        <v>2.54444444444444</v>
      </c>
      <c r="V60" s="556">
        <v>12.9222222222222</v>
      </c>
      <c r="W60" s="556">
        <v>38.45</v>
      </c>
      <c r="X60" s="556">
        <v>87.8111111111111</v>
      </c>
      <c r="Y60" s="556">
        <v>2.26224031849439</v>
      </c>
      <c r="Z60" s="556">
        <v>20.4384262222222</v>
      </c>
      <c r="AA60" s="556">
        <v>25.5994444444445</v>
      </c>
      <c r="AB60" s="483" t="s">
        <v>387</v>
      </c>
      <c r="AC60" s="483" t="s">
        <v>388</v>
      </c>
      <c r="AD60" s="483" t="s">
        <v>389</v>
      </c>
      <c r="AE60" s="575" t="s">
        <v>186</v>
      </c>
      <c r="AF60" s="483" t="s">
        <v>390</v>
      </c>
      <c r="AG60" s="483" t="s">
        <v>399</v>
      </c>
      <c r="AH60" s="580" t="s">
        <v>286</v>
      </c>
      <c r="AI60" s="589" t="s">
        <v>392</v>
      </c>
      <c r="AJ60" s="589" t="s">
        <v>405</v>
      </c>
      <c r="AK60" s="589" t="s">
        <v>413</v>
      </c>
      <c r="AL60" s="589" t="s">
        <v>395</v>
      </c>
      <c r="AM60" s="590" t="s">
        <v>406</v>
      </c>
      <c r="AN60" s="590" t="s">
        <v>407</v>
      </c>
      <c r="AO60" s="590" t="s">
        <v>398</v>
      </c>
      <c r="AP60" s="372"/>
      <c r="AQ60" s="372"/>
      <c r="AR60" s="372"/>
      <c r="AS60" s="372"/>
      <c r="AT60" s="372"/>
      <c r="AU60" s="372"/>
      <c r="AV60" s="372"/>
      <c r="AW60" s="372"/>
      <c r="AX60" s="372"/>
      <c r="AY60" s="372"/>
      <c r="AZ60" s="372"/>
      <c r="BA60" s="372"/>
      <c r="BB60" s="372"/>
      <c r="BC60" s="372"/>
      <c r="BD60" s="372"/>
      <c r="BE60" s="372"/>
      <c r="BF60" s="372"/>
      <c r="BG60" s="372"/>
      <c r="BH60" s="372"/>
      <c r="BI60" s="372"/>
      <c r="BJ60" s="372"/>
      <c r="BK60" s="372"/>
      <c r="BL60" s="372"/>
      <c r="BM60" s="372"/>
      <c r="BN60" s="372"/>
      <c r="BO60" s="372"/>
      <c r="BP60" s="372"/>
      <c r="BQ60" s="372"/>
      <c r="BR60" s="372"/>
      <c r="BS60" s="372"/>
      <c r="BT60" s="372"/>
      <c r="BU60" s="372"/>
      <c r="BV60" s="372"/>
      <c r="BW60" s="372"/>
      <c r="BX60" s="372"/>
      <c r="BY60" s="372"/>
      <c r="BZ60" s="372"/>
      <c r="CA60" s="372"/>
      <c r="CB60" s="372"/>
      <c r="CC60" s="372"/>
      <c r="CD60" s="372"/>
      <c r="CE60" s="372"/>
      <c r="CF60" s="372"/>
      <c r="CG60" s="372"/>
      <c r="CH60" s="372"/>
      <c r="CI60" s="372"/>
      <c r="CJ60" s="372"/>
      <c r="CK60" s="372"/>
      <c r="CL60" s="372"/>
      <c r="CM60" s="372"/>
      <c r="CN60" s="372"/>
      <c r="CO60" s="372"/>
      <c r="CP60" s="372"/>
      <c r="CQ60" s="372"/>
      <c r="CR60" s="372"/>
      <c r="CS60" s="372"/>
      <c r="CT60" s="372"/>
      <c r="CU60" s="372"/>
      <c r="CV60" s="372"/>
      <c r="CW60" s="372"/>
      <c r="CX60" s="372"/>
      <c r="CY60" s="372"/>
      <c r="CZ60" s="372"/>
      <c r="DA60" s="372"/>
      <c r="DB60" s="372"/>
      <c r="DC60" s="372"/>
      <c r="DD60" s="372"/>
      <c r="DE60" s="372"/>
      <c r="DF60" s="372"/>
      <c r="DG60" s="372"/>
      <c r="DH60" s="372"/>
      <c r="DI60" s="372"/>
      <c r="DJ60" s="372"/>
      <c r="DK60" s="372"/>
      <c r="DL60" s="372"/>
      <c r="DM60" s="372"/>
      <c r="DN60" s="372"/>
      <c r="DO60" s="372"/>
      <c r="DP60" s="372"/>
      <c r="DQ60" s="372"/>
      <c r="DR60" s="372"/>
      <c r="DS60" s="372"/>
      <c r="DT60" s="372"/>
      <c r="DU60" s="372"/>
      <c r="DV60" s="372"/>
      <c r="DW60" s="372"/>
      <c r="DX60" s="372"/>
      <c r="DY60" s="372"/>
      <c r="DZ60" s="372"/>
      <c r="EA60" s="372"/>
      <c r="EB60" s="372"/>
      <c r="EC60" s="372"/>
      <c r="ED60" s="372"/>
      <c r="EE60" s="372"/>
      <c r="EF60" s="372"/>
      <c r="EG60" s="372"/>
      <c r="EH60" s="372"/>
      <c r="EI60" s="372"/>
      <c r="EJ60" s="372"/>
      <c r="EK60" s="372"/>
      <c r="EL60" s="372"/>
      <c r="EM60" s="372"/>
      <c r="EN60" s="372"/>
      <c r="EO60" s="372"/>
      <c r="EP60" s="372"/>
      <c r="EQ60" s="372"/>
      <c r="ER60" s="372"/>
      <c r="ES60" s="372"/>
      <c r="ET60" s="372"/>
      <c r="EU60" s="372"/>
      <c r="EV60" s="372"/>
      <c r="EW60" s="372"/>
      <c r="EX60" s="372"/>
      <c r="EY60" s="372"/>
      <c r="EZ60" s="372"/>
      <c r="FA60" s="372"/>
      <c r="FB60" s="372"/>
      <c r="FC60" s="372"/>
      <c r="FD60" s="372"/>
      <c r="FE60" s="372"/>
      <c r="FF60" s="372"/>
      <c r="FG60" s="372"/>
      <c r="FH60" s="372"/>
      <c r="FI60" s="372"/>
      <c r="FJ60" s="372"/>
      <c r="FK60" s="372"/>
      <c r="FL60" s="372"/>
      <c r="FM60" s="372"/>
      <c r="FN60" s="372"/>
      <c r="FO60" s="372"/>
      <c r="FP60" s="372"/>
      <c r="FQ60" s="372"/>
      <c r="FR60" s="372"/>
      <c r="FS60" s="372"/>
      <c r="FT60" s="372"/>
      <c r="FU60" s="372"/>
      <c r="FV60" s="372"/>
      <c r="FW60" s="372"/>
      <c r="FX60" s="372"/>
      <c r="FY60" s="372"/>
      <c r="FZ60" s="372"/>
      <c r="GA60" s="372"/>
      <c r="GB60" s="372"/>
      <c r="GC60" s="372"/>
      <c r="GD60" s="372"/>
      <c r="GE60" s="372"/>
      <c r="GF60" s="372"/>
      <c r="GG60" s="372"/>
      <c r="GH60" s="372"/>
      <c r="GI60" s="372"/>
      <c r="GJ60" s="372"/>
      <c r="GK60" s="372"/>
      <c r="GL60" s="372"/>
      <c r="GM60" s="372"/>
      <c r="GN60" s="372"/>
      <c r="GO60" s="372"/>
      <c r="GP60" s="372"/>
      <c r="GQ60" s="372"/>
      <c r="GR60" s="372"/>
      <c r="GS60" s="372"/>
      <c r="GT60" s="372"/>
      <c r="GU60" s="372"/>
      <c r="GV60" s="372"/>
      <c r="GW60" s="372"/>
      <c r="GX60" s="372"/>
      <c r="GY60" s="372"/>
      <c r="GZ60" s="372"/>
      <c r="HA60" s="372"/>
      <c r="HB60" s="372"/>
      <c r="HC60" s="372"/>
      <c r="HD60" s="372"/>
      <c r="HE60" s="372"/>
      <c r="HF60" s="372"/>
      <c r="HG60" s="372"/>
      <c r="HH60" s="372"/>
      <c r="HI60" s="372"/>
      <c r="HJ60" s="372"/>
      <c r="HK60" s="372"/>
      <c r="HL60" s="372"/>
      <c r="HM60" s="372"/>
      <c r="HN60" s="372"/>
      <c r="HO60" s="372"/>
      <c r="HP60" s="372"/>
      <c r="HQ60" s="372"/>
      <c r="HR60" s="372"/>
      <c r="HS60" s="372"/>
      <c r="HT60" s="372"/>
      <c r="HU60" s="372"/>
      <c r="HV60" s="372"/>
      <c r="HW60" s="372"/>
      <c r="HX60" s="372"/>
      <c r="HY60" s="372"/>
      <c r="HZ60" s="372"/>
      <c r="IA60" s="372"/>
      <c r="IB60" s="372"/>
    </row>
    <row r="61" s="191" customFormat="1" customHeight="1" spans="1:236">
      <c r="A61" s="118"/>
      <c r="B61" s="183"/>
      <c r="C61" s="183"/>
      <c r="D61" s="123" t="s">
        <v>298</v>
      </c>
      <c r="E61" s="495">
        <v>223.472683531746</v>
      </c>
      <c r="F61" s="495">
        <f>(E61-E65)/E65*100</f>
        <v>8.90375101543294</v>
      </c>
      <c r="G61" s="488"/>
      <c r="H61" s="176">
        <v>2</v>
      </c>
      <c r="I61" s="528"/>
      <c r="J61" s="123" t="s">
        <v>303</v>
      </c>
      <c r="K61" s="528"/>
      <c r="L61" s="150" t="s">
        <v>303</v>
      </c>
      <c r="M61" s="176">
        <v>1</v>
      </c>
      <c r="N61" s="487">
        <f t="shared" ref="N61:Q61" si="7">(N59+N60)/2</f>
        <v>41.555</v>
      </c>
      <c r="O61" s="487">
        <f t="shared" si="7"/>
        <v>20.53</v>
      </c>
      <c r="P61" s="487">
        <f t="shared" si="7"/>
        <v>62.085</v>
      </c>
      <c r="Q61" s="487">
        <f t="shared" si="7"/>
        <v>101.5</v>
      </c>
      <c r="R61" s="557">
        <v>-1.5</v>
      </c>
      <c r="S61" s="553">
        <f t="shared" ref="S61:AA61" si="8">AVERAGE(S59:S60)</f>
        <v>62.7478571428571</v>
      </c>
      <c r="T61" s="553">
        <f t="shared" si="8"/>
        <v>13.4771428571428</v>
      </c>
      <c r="U61" s="553">
        <f t="shared" si="8"/>
        <v>2.54722222222222</v>
      </c>
      <c r="V61" s="553">
        <f t="shared" si="8"/>
        <v>13.2561111111111</v>
      </c>
      <c r="W61" s="553">
        <f t="shared" si="8"/>
        <v>36.0485714285714</v>
      </c>
      <c r="X61" s="553">
        <f t="shared" si="8"/>
        <v>84.0434126984127</v>
      </c>
      <c r="Y61" s="553">
        <f t="shared" si="8"/>
        <v>2.3168259918761</v>
      </c>
      <c r="Z61" s="553">
        <f t="shared" si="8"/>
        <v>20.0813535873016</v>
      </c>
      <c r="AA61" s="553">
        <f t="shared" si="8"/>
        <v>25.3759126984128</v>
      </c>
      <c r="AB61" s="123" t="s">
        <v>181</v>
      </c>
      <c r="AC61" s="123" t="s">
        <v>182</v>
      </c>
      <c r="AD61" s="123" t="s">
        <v>283</v>
      </c>
      <c r="AE61" s="576" t="s">
        <v>186</v>
      </c>
      <c r="AF61" s="123" t="s">
        <v>193</v>
      </c>
      <c r="AG61" s="123" t="s">
        <v>285</v>
      </c>
      <c r="AH61" s="581" t="s">
        <v>286</v>
      </c>
      <c r="AI61" s="591" t="s">
        <v>287</v>
      </c>
      <c r="AJ61" s="591" t="s">
        <v>288</v>
      </c>
      <c r="AK61" s="591" t="s">
        <v>289</v>
      </c>
      <c r="AL61" s="591" t="s">
        <v>290</v>
      </c>
      <c r="AM61" s="592" t="s">
        <v>305</v>
      </c>
      <c r="AN61" s="592" t="s">
        <v>306</v>
      </c>
      <c r="AO61" s="592" t="s">
        <v>290</v>
      </c>
      <c r="AP61" s="372"/>
      <c r="AQ61" s="372"/>
      <c r="AR61" s="372"/>
      <c r="AS61" s="372"/>
      <c r="AT61" s="372"/>
      <c r="AU61" s="372"/>
      <c r="AV61" s="372"/>
      <c r="AW61" s="372"/>
      <c r="AX61" s="372"/>
      <c r="AY61" s="372"/>
      <c r="AZ61" s="372"/>
      <c r="BA61" s="372"/>
      <c r="BB61" s="372"/>
      <c r="BC61" s="372"/>
      <c r="BD61" s="372"/>
      <c r="BE61" s="372"/>
      <c r="BF61" s="372"/>
      <c r="BG61" s="372"/>
      <c r="BH61" s="372"/>
      <c r="BI61" s="372"/>
      <c r="BJ61" s="372"/>
      <c r="BK61" s="372"/>
      <c r="BL61" s="372"/>
      <c r="BM61" s="372"/>
      <c r="BN61" s="372"/>
      <c r="BO61" s="372"/>
      <c r="BP61" s="372"/>
      <c r="BQ61" s="372"/>
      <c r="BR61" s="372"/>
      <c r="BS61" s="372"/>
      <c r="BT61" s="372"/>
      <c r="BU61" s="372"/>
      <c r="BV61" s="372"/>
      <c r="BW61" s="372"/>
      <c r="BX61" s="372"/>
      <c r="BY61" s="372"/>
      <c r="BZ61" s="372"/>
      <c r="CA61" s="372"/>
      <c r="CB61" s="372"/>
      <c r="CC61" s="372"/>
      <c r="CD61" s="372"/>
      <c r="CE61" s="372"/>
      <c r="CF61" s="372"/>
      <c r="CG61" s="372"/>
      <c r="CH61" s="372"/>
      <c r="CI61" s="372"/>
      <c r="CJ61" s="372"/>
      <c r="CK61" s="372"/>
      <c r="CL61" s="372"/>
      <c r="CM61" s="372"/>
      <c r="CN61" s="372"/>
      <c r="CO61" s="372"/>
      <c r="CP61" s="372"/>
      <c r="CQ61" s="372"/>
      <c r="CR61" s="372"/>
      <c r="CS61" s="372"/>
      <c r="CT61" s="372"/>
      <c r="CU61" s="372"/>
      <c r="CV61" s="372"/>
      <c r="CW61" s="372"/>
      <c r="CX61" s="372"/>
      <c r="CY61" s="372"/>
      <c r="CZ61" s="372"/>
      <c r="DA61" s="372"/>
      <c r="DB61" s="372"/>
      <c r="DC61" s="372"/>
      <c r="DD61" s="372"/>
      <c r="DE61" s="372"/>
      <c r="DF61" s="372"/>
      <c r="DG61" s="372"/>
      <c r="DH61" s="372"/>
      <c r="DI61" s="372"/>
      <c r="DJ61" s="372"/>
      <c r="DK61" s="372"/>
      <c r="DL61" s="372"/>
      <c r="DM61" s="372"/>
      <c r="DN61" s="372"/>
      <c r="DO61" s="372"/>
      <c r="DP61" s="372"/>
      <c r="DQ61" s="372"/>
      <c r="DR61" s="372"/>
      <c r="DS61" s="372"/>
      <c r="DT61" s="372"/>
      <c r="DU61" s="372"/>
      <c r="DV61" s="372"/>
      <c r="DW61" s="372"/>
      <c r="DX61" s="372"/>
      <c r="DY61" s="372"/>
      <c r="DZ61" s="372"/>
      <c r="EA61" s="372"/>
      <c r="EB61" s="372"/>
      <c r="EC61" s="372"/>
      <c r="ED61" s="372"/>
      <c r="EE61" s="372"/>
      <c r="EF61" s="372"/>
      <c r="EG61" s="372"/>
      <c r="EH61" s="372"/>
      <c r="EI61" s="372"/>
      <c r="EJ61" s="372"/>
      <c r="EK61" s="372"/>
      <c r="EL61" s="372"/>
      <c r="EM61" s="372"/>
      <c r="EN61" s="372"/>
      <c r="EO61" s="372"/>
      <c r="EP61" s="372"/>
      <c r="EQ61" s="372"/>
      <c r="ER61" s="372"/>
      <c r="ES61" s="372"/>
      <c r="ET61" s="372"/>
      <c r="EU61" s="372"/>
      <c r="EV61" s="372"/>
      <c r="EW61" s="372"/>
      <c r="EX61" s="372"/>
      <c r="EY61" s="372"/>
      <c r="EZ61" s="372"/>
      <c r="FA61" s="372"/>
      <c r="FB61" s="372"/>
      <c r="FC61" s="372"/>
      <c r="FD61" s="372"/>
      <c r="FE61" s="372"/>
      <c r="FF61" s="372"/>
      <c r="FG61" s="372"/>
      <c r="FH61" s="372"/>
      <c r="FI61" s="372"/>
      <c r="FJ61" s="372"/>
      <c r="FK61" s="372"/>
      <c r="FL61" s="372"/>
      <c r="FM61" s="372"/>
      <c r="FN61" s="372"/>
      <c r="FO61" s="372"/>
      <c r="FP61" s="372"/>
      <c r="FQ61" s="372"/>
      <c r="FR61" s="372"/>
      <c r="FS61" s="372"/>
      <c r="FT61" s="372"/>
      <c r="FU61" s="372"/>
      <c r="FV61" s="372"/>
      <c r="FW61" s="372"/>
      <c r="FX61" s="372"/>
      <c r="FY61" s="372"/>
      <c r="FZ61" s="372"/>
      <c r="GA61" s="372"/>
      <c r="GB61" s="372"/>
      <c r="GC61" s="372"/>
      <c r="GD61" s="372"/>
      <c r="GE61" s="372"/>
      <c r="GF61" s="372"/>
      <c r="GG61" s="372"/>
      <c r="GH61" s="372"/>
      <c r="GI61" s="372"/>
      <c r="GJ61" s="372"/>
      <c r="GK61" s="372"/>
      <c r="GL61" s="372"/>
      <c r="GM61" s="372"/>
      <c r="GN61" s="372"/>
      <c r="GO61" s="372"/>
      <c r="GP61" s="372"/>
      <c r="GQ61" s="372"/>
      <c r="GR61" s="372"/>
      <c r="GS61" s="372"/>
      <c r="GT61" s="372"/>
      <c r="GU61" s="372"/>
      <c r="GV61" s="372"/>
      <c r="GW61" s="372"/>
      <c r="GX61" s="372"/>
      <c r="GY61" s="372"/>
      <c r="GZ61" s="372"/>
      <c r="HA61" s="372"/>
      <c r="HB61" s="372"/>
      <c r="HC61" s="372"/>
      <c r="HD61" s="372"/>
      <c r="HE61" s="372"/>
      <c r="HF61" s="372"/>
      <c r="HG61" s="372"/>
      <c r="HH61" s="372"/>
      <c r="HI61" s="372"/>
      <c r="HJ61" s="372"/>
      <c r="HK61" s="372"/>
      <c r="HL61" s="372"/>
      <c r="HM61" s="372"/>
      <c r="HN61" s="372"/>
      <c r="HO61" s="372"/>
      <c r="HP61" s="372"/>
      <c r="HQ61" s="372"/>
      <c r="HR61" s="372"/>
      <c r="HS61" s="372"/>
      <c r="HT61" s="372"/>
      <c r="HU61" s="372"/>
      <c r="HV61" s="372"/>
      <c r="HW61" s="372"/>
      <c r="HX61" s="372"/>
      <c r="HY61" s="372"/>
      <c r="HZ61" s="372"/>
      <c r="IA61" s="372"/>
      <c r="IB61" s="372"/>
    </row>
    <row r="62" s="191" customFormat="1" customHeight="1" spans="1:236">
      <c r="A62" s="439"/>
      <c r="B62" s="496"/>
      <c r="C62" s="496"/>
      <c r="D62" s="489" t="s">
        <v>410</v>
      </c>
      <c r="E62" s="453">
        <v>203.022857142857</v>
      </c>
      <c r="F62" s="453">
        <f>(E62-E66)/E66*100</f>
        <v>6.90155783392642</v>
      </c>
      <c r="G62" s="490" t="s">
        <v>178</v>
      </c>
      <c r="H62" s="454">
        <v>2</v>
      </c>
      <c r="I62" s="489"/>
      <c r="J62" s="489"/>
      <c r="K62" s="489"/>
      <c r="L62" s="489"/>
      <c r="M62" s="496"/>
      <c r="N62" s="530"/>
      <c r="O62" s="530"/>
      <c r="P62" s="530"/>
      <c r="Q62" s="453"/>
      <c r="R62" s="530"/>
      <c r="S62" s="530"/>
      <c r="T62" s="530"/>
      <c r="U62" s="530"/>
      <c r="V62" s="530"/>
      <c r="W62" s="530"/>
      <c r="X62" s="530"/>
      <c r="Y62" s="530"/>
      <c r="Z62" s="530"/>
      <c r="AA62" s="530"/>
      <c r="AB62" s="569"/>
      <c r="AC62" s="569"/>
      <c r="AD62" s="569"/>
      <c r="AE62" s="577"/>
      <c r="AF62" s="569"/>
      <c r="AG62" s="569"/>
      <c r="AH62" s="569"/>
      <c r="AI62" s="569"/>
      <c r="AJ62" s="479"/>
      <c r="AK62" s="569"/>
      <c r="AL62" s="569"/>
      <c r="AM62" s="569"/>
      <c r="AN62" s="569"/>
      <c r="AO62" s="569"/>
      <c r="AP62" s="372"/>
      <c r="AQ62" s="372"/>
      <c r="AR62" s="372"/>
      <c r="AS62" s="372"/>
      <c r="AT62" s="372"/>
      <c r="AU62" s="372"/>
      <c r="AV62" s="372"/>
      <c r="AW62" s="372"/>
      <c r="AX62" s="372"/>
      <c r="AY62" s="372"/>
      <c r="AZ62" s="372"/>
      <c r="BA62" s="372"/>
      <c r="BB62" s="372"/>
      <c r="BC62" s="372"/>
      <c r="BD62" s="372"/>
      <c r="BE62" s="372"/>
      <c r="BF62" s="372"/>
      <c r="BG62" s="372"/>
      <c r="BH62" s="372"/>
      <c r="BI62" s="372"/>
      <c r="BJ62" s="372"/>
      <c r="BK62" s="372"/>
      <c r="BL62" s="372"/>
      <c r="BM62" s="372"/>
      <c r="BN62" s="372"/>
      <c r="BO62" s="372"/>
      <c r="BP62" s="372"/>
      <c r="BQ62" s="372"/>
      <c r="BR62" s="372"/>
      <c r="BS62" s="372"/>
      <c r="BT62" s="372"/>
      <c r="BU62" s="372"/>
      <c r="BV62" s="372"/>
      <c r="BW62" s="372"/>
      <c r="BX62" s="372"/>
      <c r="BY62" s="372"/>
      <c r="BZ62" s="372"/>
      <c r="CA62" s="372"/>
      <c r="CB62" s="372"/>
      <c r="CC62" s="372"/>
      <c r="CD62" s="372"/>
      <c r="CE62" s="372"/>
      <c r="CF62" s="372"/>
      <c r="CG62" s="372"/>
      <c r="CH62" s="372"/>
      <c r="CI62" s="372"/>
      <c r="CJ62" s="372"/>
      <c r="CK62" s="372"/>
      <c r="CL62" s="372"/>
      <c r="CM62" s="372"/>
      <c r="CN62" s="372"/>
      <c r="CO62" s="372"/>
      <c r="CP62" s="372"/>
      <c r="CQ62" s="372"/>
      <c r="CR62" s="372"/>
      <c r="CS62" s="372"/>
      <c r="CT62" s="372"/>
      <c r="CU62" s="372"/>
      <c r="CV62" s="372"/>
      <c r="CW62" s="372"/>
      <c r="CX62" s="372"/>
      <c r="CY62" s="372"/>
      <c r="CZ62" s="372"/>
      <c r="DA62" s="372"/>
      <c r="DB62" s="372"/>
      <c r="DC62" s="372"/>
      <c r="DD62" s="372"/>
      <c r="DE62" s="372"/>
      <c r="DF62" s="372"/>
      <c r="DG62" s="372"/>
      <c r="DH62" s="372"/>
      <c r="DI62" s="372"/>
      <c r="DJ62" s="372"/>
      <c r="DK62" s="372"/>
      <c r="DL62" s="372"/>
      <c r="DM62" s="372"/>
      <c r="DN62" s="372"/>
      <c r="DO62" s="372"/>
      <c r="DP62" s="372"/>
      <c r="DQ62" s="372"/>
      <c r="DR62" s="372"/>
      <c r="DS62" s="372"/>
      <c r="DT62" s="372"/>
      <c r="DU62" s="372"/>
      <c r="DV62" s="372"/>
      <c r="DW62" s="372"/>
      <c r="DX62" s="372"/>
      <c r="DY62" s="372"/>
      <c r="DZ62" s="372"/>
      <c r="EA62" s="372"/>
      <c r="EB62" s="372"/>
      <c r="EC62" s="372"/>
      <c r="ED62" s="372"/>
      <c r="EE62" s="372"/>
      <c r="EF62" s="372"/>
      <c r="EG62" s="372"/>
      <c r="EH62" s="372"/>
      <c r="EI62" s="372"/>
      <c r="EJ62" s="372"/>
      <c r="EK62" s="372"/>
      <c r="EL62" s="372"/>
      <c r="EM62" s="372"/>
      <c r="EN62" s="372"/>
      <c r="EO62" s="372"/>
      <c r="EP62" s="372"/>
      <c r="EQ62" s="372"/>
      <c r="ER62" s="372"/>
      <c r="ES62" s="372"/>
      <c r="ET62" s="372"/>
      <c r="EU62" s="372"/>
      <c r="EV62" s="372"/>
      <c r="EW62" s="372"/>
      <c r="EX62" s="372"/>
      <c r="EY62" s="372"/>
      <c r="EZ62" s="372"/>
      <c r="FA62" s="372"/>
      <c r="FB62" s="372"/>
      <c r="FC62" s="372"/>
      <c r="FD62" s="372"/>
      <c r="FE62" s="372"/>
      <c r="FF62" s="372"/>
      <c r="FG62" s="372"/>
      <c r="FH62" s="372"/>
      <c r="FI62" s="372"/>
      <c r="FJ62" s="372"/>
      <c r="FK62" s="372"/>
      <c r="FL62" s="372"/>
      <c r="FM62" s="372"/>
      <c r="FN62" s="372"/>
      <c r="FO62" s="372"/>
      <c r="FP62" s="372"/>
      <c r="FQ62" s="372"/>
      <c r="FR62" s="372"/>
      <c r="FS62" s="372"/>
      <c r="FT62" s="372"/>
      <c r="FU62" s="372"/>
      <c r="FV62" s="372"/>
      <c r="FW62" s="372"/>
      <c r="FX62" s="372"/>
      <c r="FY62" s="372"/>
      <c r="FZ62" s="372"/>
      <c r="GA62" s="372"/>
      <c r="GB62" s="372"/>
      <c r="GC62" s="372"/>
      <c r="GD62" s="372"/>
      <c r="GE62" s="372"/>
      <c r="GF62" s="372"/>
      <c r="GG62" s="372"/>
      <c r="GH62" s="372"/>
      <c r="GI62" s="372"/>
      <c r="GJ62" s="372"/>
      <c r="GK62" s="372"/>
      <c r="GL62" s="372"/>
      <c r="GM62" s="372"/>
      <c r="GN62" s="372"/>
      <c r="GO62" s="372"/>
      <c r="GP62" s="372"/>
      <c r="GQ62" s="372"/>
      <c r="GR62" s="372"/>
      <c r="GS62" s="372"/>
      <c r="GT62" s="372"/>
      <c r="GU62" s="372"/>
      <c r="GV62" s="372"/>
      <c r="GW62" s="372"/>
      <c r="GX62" s="372"/>
      <c r="GY62" s="372"/>
      <c r="GZ62" s="372"/>
      <c r="HA62" s="372"/>
      <c r="HB62" s="372"/>
      <c r="HC62" s="372"/>
      <c r="HD62" s="372"/>
      <c r="HE62" s="372"/>
      <c r="HF62" s="372"/>
      <c r="HG62" s="372"/>
      <c r="HH62" s="372"/>
      <c r="HI62" s="372"/>
      <c r="HJ62" s="372"/>
      <c r="HK62" s="372"/>
      <c r="HL62" s="372"/>
      <c r="HM62" s="372"/>
      <c r="HN62" s="372"/>
      <c r="HO62" s="372"/>
      <c r="HP62" s="372"/>
      <c r="HQ62" s="372"/>
      <c r="HR62" s="372"/>
      <c r="HS62" s="372"/>
      <c r="HT62" s="372"/>
      <c r="HU62" s="372"/>
      <c r="HV62" s="372"/>
      <c r="HW62" s="372"/>
      <c r="HX62" s="372"/>
      <c r="HY62" s="372"/>
      <c r="HZ62" s="372"/>
      <c r="IA62" s="372"/>
      <c r="IB62" s="372"/>
    </row>
    <row r="63" s="191" customFormat="1" customHeight="1" spans="1:236">
      <c r="A63" s="497" t="s">
        <v>312</v>
      </c>
      <c r="B63" s="498" t="s">
        <v>381</v>
      </c>
      <c r="C63" s="119" t="s">
        <v>414</v>
      </c>
      <c r="D63" s="471" t="s">
        <v>363</v>
      </c>
      <c r="E63" s="493">
        <v>204.603616071429</v>
      </c>
      <c r="F63" s="493">
        <v>0</v>
      </c>
      <c r="G63" s="492"/>
      <c r="H63" s="474">
        <v>13</v>
      </c>
      <c r="I63" s="473" t="s">
        <v>415</v>
      </c>
      <c r="J63" s="474" t="s">
        <v>208</v>
      </c>
      <c r="K63" s="491">
        <v>50</v>
      </c>
      <c r="L63" s="474" t="s">
        <v>208</v>
      </c>
      <c r="M63" s="474">
        <v>0</v>
      </c>
      <c r="N63" s="493">
        <v>38.19</v>
      </c>
      <c r="O63" s="493">
        <v>21.94</v>
      </c>
      <c r="P63" s="493">
        <f t="shared" si="6"/>
        <v>60.13</v>
      </c>
      <c r="Q63" s="548">
        <v>100</v>
      </c>
      <c r="R63" s="493"/>
      <c r="S63" s="549">
        <v>71.6995238095238</v>
      </c>
      <c r="T63" s="549">
        <v>12.0671428571429</v>
      </c>
      <c r="U63" s="549">
        <v>1.7</v>
      </c>
      <c r="V63" s="549">
        <v>15.6</v>
      </c>
      <c r="W63" s="549">
        <v>41.3428571428571</v>
      </c>
      <c r="X63" s="549">
        <v>86.8285714285714</v>
      </c>
      <c r="Y63" s="549">
        <v>2.15966453071994</v>
      </c>
      <c r="Z63" s="549">
        <v>20.0683714285714</v>
      </c>
      <c r="AA63" s="549">
        <v>24.3438095238095</v>
      </c>
      <c r="AB63" s="491" t="s">
        <v>387</v>
      </c>
      <c r="AC63" s="491" t="s">
        <v>388</v>
      </c>
      <c r="AD63" s="491" t="s">
        <v>389</v>
      </c>
      <c r="AE63" s="574" t="s">
        <v>408</v>
      </c>
      <c r="AF63" s="491" t="s">
        <v>390</v>
      </c>
      <c r="AG63" s="491" t="s">
        <v>391</v>
      </c>
      <c r="AH63" s="579" t="s">
        <v>286</v>
      </c>
      <c r="AI63" s="587" t="s">
        <v>392</v>
      </c>
      <c r="AJ63" s="587" t="s">
        <v>405</v>
      </c>
      <c r="AK63" s="587" t="s">
        <v>413</v>
      </c>
      <c r="AL63" s="587" t="s">
        <v>395</v>
      </c>
      <c r="AM63" s="588" t="s">
        <v>406</v>
      </c>
      <c r="AN63" s="588" t="s">
        <v>397</v>
      </c>
      <c r="AO63" s="588" t="s">
        <v>398</v>
      </c>
      <c r="AP63" s="372"/>
      <c r="AQ63" s="372"/>
      <c r="AR63" s="372"/>
      <c r="AS63" s="372"/>
      <c r="AT63" s="372"/>
      <c r="AU63" s="372"/>
      <c r="AV63" s="372"/>
      <c r="AW63" s="372"/>
      <c r="AX63" s="372"/>
      <c r="AY63" s="372"/>
      <c r="AZ63" s="372"/>
      <c r="BA63" s="372"/>
      <c r="BB63" s="372"/>
      <c r="BC63" s="372"/>
      <c r="BD63" s="372"/>
      <c r="BE63" s="372"/>
      <c r="BF63" s="372"/>
      <c r="BG63" s="372"/>
      <c r="BH63" s="372"/>
      <c r="BI63" s="372"/>
      <c r="BJ63" s="372"/>
      <c r="BK63" s="372"/>
      <c r="BL63" s="372"/>
      <c r="BM63" s="372"/>
      <c r="BN63" s="372"/>
      <c r="BO63" s="372"/>
      <c r="BP63" s="372"/>
      <c r="BQ63" s="372"/>
      <c r="BR63" s="372"/>
      <c r="BS63" s="372"/>
      <c r="BT63" s="372"/>
      <c r="BU63" s="372"/>
      <c r="BV63" s="372"/>
      <c r="BW63" s="372"/>
      <c r="BX63" s="372"/>
      <c r="BY63" s="372"/>
      <c r="BZ63" s="372"/>
      <c r="CA63" s="372"/>
      <c r="CB63" s="372"/>
      <c r="CC63" s="372"/>
      <c r="CD63" s="372"/>
      <c r="CE63" s="372"/>
      <c r="CF63" s="372"/>
      <c r="CG63" s="372"/>
      <c r="CH63" s="372"/>
      <c r="CI63" s="372"/>
      <c r="CJ63" s="372"/>
      <c r="CK63" s="372"/>
      <c r="CL63" s="372"/>
      <c r="CM63" s="372"/>
      <c r="CN63" s="372"/>
      <c r="CO63" s="372"/>
      <c r="CP63" s="372"/>
      <c r="CQ63" s="372"/>
      <c r="CR63" s="372"/>
      <c r="CS63" s="372"/>
      <c r="CT63" s="372"/>
      <c r="CU63" s="372"/>
      <c r="CV63" s="372"/>
      <c r="CW63" s="372"/>
      <c r="CX63" s="372"/>
      <c r="CY63" s="372"/>
      <c r="CZ63" s="372"/>
      <c r="DA63" s="372"/>
      <c r="DB63" s="372"/>
      <c r="DC63" s="372"/>
      <c r="DD63" s="372"/>
      <c r="DE63" s="372"/>
      <c r="DF63" s="372"/>
      <c r="DG63" s="372"/>
      <c r="DH63" s="372"/>
      <c r="DI63" s="372"/>
      <c r="DJ63" s="372"/>
      <c r="DK63" s="372"/>
      <c r="DL63" s="372"/>
      <c r="DM63" s="372"/>
      <c r="DN63" s="372"/>
      <c r="DO63" s="372"/>
      <c r="DP63" s="372"/>
      <c r="DQ63" s="372"/>
      <c r="DR63" s="372"/>
      <c r="DS63" s="372"/>
      <c r="DT63" s="372"/>
      <c r="DU63" s="372"/>
      <c r="DV63" s="372"/>
      <c r="DW63" s="372"/>
      <c r="DX63" s="372"/>
      <c r="DY63" s="372"/>
      <c r="DZ63" s="372"/>
      <c r="EA63" s="372"/>
      <c r="EB63" s="372"/>
      <c r="EC63" s="372"/>
      <c r="ED63" s="372"/>
      <c r="EE63" s="372"/>
      <c r="EF63" s="372"/>
      <c r="EG63" s="372"/>
      <c r="EH63" s="372"/>
      <c r="EI63" s="372"/>
      <c r="EJ63" s="372"/>
      <c r="EK63" s="372"/>
      <c r="EL63" s="372"/>
      <c r="EM63" s="372"/>
      <c r="EN63" s="372"/>
      <c r="EO63" s="372"/>
      <c r="EP63" s="372"/>
      <c r="EQ63" s="372"/>
      <c r="ER63" s="372"/>
      <c r="ES63" s="372"/>
      <c r="ET63" s="372"/>
      <c r="EU63" s="372"/>
      <c r="EV63" s="372"/>
      <c r="EW63" s="372"/>
      <c r="EX63" s="372"/>
      <c r="EY63" s="372"/>
      <c r="EZ63" s="372"/>
      <c r="FA63" s="372"/>
      <c r="FB63" s="372"/>
      <c r="FC63" s="372"/>
      <c r="FD63" s="372"/>
      <c r="FE63" s="372"/>
      <c r="FF63" s="372"/>
      <c r="FG63" s="372"/>
      <c r="FH63" s="372"/>
      <c r="FI63" s="372"/>
      <c r="FJ63" s="372"/>
      <c r="FK63" s="372"/>
      <c r="FL63" s="372"/>
      <c r="FM63" s="372"/>
      <c r="FN63" s="372"/>
      <c r="FO63" s="372"/>
      <c r="FP63" s="372"/>
      <c r="FQ63" s="372"/>
      <c r="FR63" s="372"/>
      <c r="FS63" s="372"/>
      <c r="FT63" s="372"/>
      <c r="FU63" s="372"/>
      <c r="FV63" s="372"/>
      <c r="FW63" s="372"/>
      <c r="FX63" s="372"/>
      <c r="FY63" s="372"/>
      <c r="FZ63" s="372"/>
      <c r="GA63" s="372"/>
      <c r="GB63" s="372"/>
      <c r="GC63" s="372"/>
      <c r="GD63" s="372"/>
      <c r="GE63" s="372"/>
      <c r="GF63" s="372"/>
      <c r="GG63" s="372"/>
      <c r="GH63" s="372"/>
      <c r="GI63" s="372"/>
      <c r="GJ63" s="372"/>
      <c r="GK63" s="372"/>
      <c r="GL63" s="372"/>
      <c r="GM63" s="372"/>
      <c r="GN63" s="372"/>
      <c r="GO63" s="372"/>
      <c r="GP63" s="372"/>
      <c r="GQ63" s="372"/>
      <c r="GR63" s="372"/>
      <c r="GS63" s="372"/>
      <c r="GT63" s="372"/>
      <c r="GU63" s="372"/>
      <c r="GV63" s="372"/>
      <c r="GW63" s="372"/>
      <c r="GX63" s="372"/>
      <c r="GY63" s="372"/>
      <c r="GZ63" s="372"/>
      <c r="HA63" s="372"/>
      <c r="HB63" s="372"/>
      <c r="HC63" s="372"/>
      <c r="HD63" s="372"/>
      <c r="HE63" s="372"/>
      <c r="HF63" s="372"/>
      <c r="HG63" s="372"/>
      <c r="HH63" s="372"/>
      <c r="HI63" s="372"/>
      <c r="HJ63" s="372"/>
      <c r="HK63" s="372"/>
      <c r="HL63" s="372"/>
      <c r="HM63" s="372"/>
      <c r="HN63" s="372"/>
      <c r="HO63" s="372"/>
      <c r="HP63" s="372"/>
      <c r="HQ63" s="372"/>
      <c r="HR63" s="372"/>
      <c r="HS63" s="372"/>
      <c r="HT63" s="372"/>
      <c r="HU63" s="372"/>
      <c r="HV63" s="372"/>
      <c r="HW63" s="372"/>
      <c r="HX63" s="372"/>
      <c r="HY63" s="372"/>
      <c r="HZ63" s="372"/>
      <c r="IA63" s="372"/>
      <c r="IB63" s="372"/>
    </row>
    <row r="64" s="191" customFormat="1" customHeight="1" spans="1:236">
      <c r="A64" s="109"/>
      <c r="B64" s="498"/>
      <c r="C64" s="108"/>
      <c r="D64" s="109" t="s">
        <v>364</v>
      </c>
      <c r="E64" s="156">
        <v>205.800399305556</v>
      </c>
      <c r="F64" s="156">
        <v>0</v>
      </c>
      <c r="G64" s="157"/>
      <c r="H64" s="108">
        <v>14</v>
      </c>
      <c r="I64" s="108">
        <v>32</v>
      </c>
      <c r="J64" s="483" t="s">
        <v>200</v>
      </c>
      <c r="K64" s="483">
        <v>38</v>
      </c>
      <c r="L64" s="483" t="s">
        <v>208</v>
      </c>
      <c r="M64" s="183">
        <v>1</v>
      </c>
      <c r="N64" s="485">
        <v>43.22</v>
      </c>
      <c r="O64" s="485">
        <v>19.77</v>
      </c>
      <c r="P64" s="485">
        <f t="shared" si="6"/>
        <v>62.99</v>
      </c>
      <c r="Q64" s="555">
        <v>106</v>
      </c>
      <c r="R64" s="555"/>
      <c r="S64" s="556">
        <v>71.4722222222222</v>
      </c>
      <c r="T64" s="556">
        <v>9.48888888888889</v>
      </c>
      <c r="U64" s="556">
        <v>2.48888888888889</v>
      </c>
      <c r="V64" s="556">
        <v>14.8777777777778</v>
      </c>
      <c r="W64" s="556">
        <v>43.4166666666667</v>
      </c>
      <c r="X64" s="556">
        <v>82.3333333333333</v>
      </c>
      <c r="Y64" s="556">
        <v>1.88950980392157</v>
      </c>
      <c r="Z64" s="556">
        <v>19.2719</v>
      </c>
      <c r="AA64" s="556">
        <v>25.2466666666667</v>
      </c>
      <c r="AB64" s="483" t="s">
        <v>387</v>
      </c>
      <c r="AC64" s="483" t="s">
        <v>388</v>
      </c>
      <c r="AD64" s="483" t="s">
        <v>389</v>
      </c>
      <c r="AE64" s="575" t="s">
        <v>186</v>
      </c>
      <c r="AF64" s="483" t="s">
        <v>390</v>
      </c>
      <c r="AG64" s="483" t="s">
        <v>399</v>
      </c>
      <c r="AH64" s="580" t="s">
        <v>286</v>
      </c>
      <c r="AI64" s="589" t="s">
        <v>392</v>
      </c>
      <c r="AJ64" s="589" t="s">
        <v>416</v>
      </c>
      <c r="AK64" s="589" t="s">
        <v>413</v>
      </c>
      <c r="AL64" s="589" t="s">
        <v>395</v>
      </c>
      <c r="AM64" s="590" t="s">
        <v>406</v>
      </c>
      <c r="AN64" s="590" t="s">
        <v>417</v>
      </c>
      <c r="AO64" s="590" t="s">
        <v>398</v>
      </c>
      <c r="AP64" s="372"/>
      <c r="AQ64" s="372"/>
      <c r="AR64" s="372"/>
      <c r="AS64" s="372"/>
      <c r="AT64" s="372"/>
      <c r="AU64" s="372"/>
      <c r="AV64" s="372"/>
      <c r="AW64" s="372"/>
      <c r="AX64" s="372"/>
      <c r="AY64" s="372"/>
      <c r="AZ64" s="372"/>
      <c r="BA64" s="372"/>
      <c r="BB64" s="372"/>
      <c r="BC64" s="372"/>
      <c r="BD64" s="372"/>
      <c r="BE64" s="372"/>
      <c r="BF64" s="372"/>
      <c r="BG64" s="372"/>
      <c r="BH64" s="372"/>
      <c r="BI64" s="372"/>
      <c r="BJ64" s="372"/>
      <c r="BK64" s="372"/>
      <c r="BL64" s="372"/>
      <c r="BM64" s="372"/>
      <c r="BN64" s="372"/>
      <c r="BO64" s="372"/>
      <c r="BP64" s="372"/>
      <c r="BQ64" s="372"/>
      <c r="BR64" s="372"/>
      <c r="BS64" s="372"/>
      <c r="BT64" s="372"/>
      <c r="BU64" s="372"/>
      <c r="BV64" s="372"/>
      <c r="BW64" s="372"/>
      <c r="BX64" s="372"/>
      <c r="BY64" s="372"/>
      <c r="BZ64" s="372"/>
      <c r="CA64" s="372"/>
      <c r="CB64" s="372"/>
      <c r="CC64" s="372"/>
      <c r="CD64" s="372"/>
      <c r="CE64" s="372"/>
      <c r="CF64" s="372"/>
      <c r="CG64" s="372"/>
      <c r="CH64" s="372"/>
      <c r="CI64" s="372"/>
      <c r="CJ64" s="372"/>
      <c r="CK64" s="372"/>
      <c r="CL64" s="372"/>
      <c r="CM64" s="372"/>
      <c r="CN64" s="372"/>
      <c r="CO64" s="372"/>
      <c r="CP64" s="372"/>
      <c r="CQ64" s="372"/>
      <c r="CR64" s="372"/>
      <c r="CS64" s="372"/>
      <c r="CT64" s="372"/>
      <c r="CU64" s="372"/>
      <c r="CV64" s="372"/>
      <c r="CW64" s="372"/>
      <c r="CX64" s="372"/>
      <c r="CY64" s="372"/>
      <c r="CZ64" s="372"/>
      <c r="DA64" s="372"/>
      <c r="DB64" s="372"/>
      <c r="DC64" s="372"/>
      <c r="DD64" s="372"/>
      <c r="DE64" s="372"/>
      <c r="DF64" s="372"/>
      <c r="DG64" s="372"/>
      <c r="DH64" s="372"/>
      <c r="DI64" s="372"/>
      <c r="DJ64" s="372"/>
      <c r="DK64" s="372"/>
      <c r="DL64" s="372"/>
      <c r="DM64" s="372"/>
      <c r="DN64" s="372"/>
      <c r="DO64" s="372"/>
      <c r="DP64" s="372"/>
      <c r="DQ64" s="372"/>
      <c r="DR64" s="372"/>
      <c r="DS64" s="372"/>
      <c r="DT64" s="372"/>
      <c r="DU64" s="372"/>
      <c r="DV64" s="372"/>
      <c r="DW64" s="372"/>
      <c r="DX64" s="372"/>
      <c r="DY64" s="372"/>
      <c r="DZ64" s="372"/>
      <c r="EA64" s="372"/>
      <c r="EB64" s="372"/>
      <c r="EC64" s="372"/>
      <c r="ED64" s="372"/>
      <c r="EE64" s="372"/>
      <c r="EF64" s="372"/>
      <c r="EG64" s="372"/>
      <c r="EH64" s="372"/>
      <c r="EI64" s="372"/>
      <c r="EJ64" s="372"/>
      <c r="EK64" s="372"/>
      <c r="EL64" s="372"/>
      <c r="EM64" s="372"/>
      <c r="EN64" s="372"/>
      <c r="EO64" s="372"/>
      <c r="EP64" s="372"/>
      <c r="EQ64" s="372"/>
      <c r="ER64" s="372"/>
      <c r="ES64" s="372"/>
      <c r="ET64" s="372"/>
      <c r="EU64" s="372"/>
      <c r="EV64" s="372"/>
      <c r="EW64" s="372"/>
      <c r="EX64" s="372"/>
      <c r="EY64" s="372"/>
      <c r="EZ64" s="372"/>
      <c r="FA64" s="372"/>
      <c r="FB64" s="372"/>
      <c r="FC64" s="372"/>
      <c r="FD64" s="372"/>
      <c r="FE64" s="372"/>
      <c r="FF64" s="372"/>
      <c r="FG64" s="372"/>
      <c r="FH64" s="372"/>
      <c r="FI64" s="372"/>
      <c r="FJ64" s="372"/>
      <c r="FK64" s="372"/>
      <c r="FL64" s="372"/>
      <c r="FM64" s="372"/>
      <c r="FN64" s="372"/>
      <c r="FO64" s="372"/>
      <c r="FP64" s="372"/>
      <c r="FQ64" s="372"/>
      <c r="FR64" s="372"/>
      <c r="FS64" s="372"/>
      <c r="FT64" s="372"/>
      <c r="FU64" s="372"/>
      <c r="FV64" s="372"/>
      <c r="FW64" s="372"/>
      <c r="FX64" s="372"/>
      <c r="FY64" s="372"/>
      <c r="FZ64" s="372"/>
      <c r="GA64" s="372"/>
      <c r="GB64" s="372"/>
      <c r="GC64" s="372"/>
      <c r="GD64" s="372"/>
      <c r="GE64" s="372"/>
      <c r="GF64" s="372"/>
      <c r="GG64" s="372"/>
      <c r="GH64" s="372"/>
      <c r="GI64" s="372"/>
      <c r="GJ64" s="372"/>
      <c r="GK64" s="372"/>
      <c r="GL64" s="372"/>
      <c r="GM64" s="372"/>
      <c r="GN64" s="372"/>
      <c r="GO64" s="372"/>
      <c r="GP64" s="372"/>
      <c r="GQ64" s="372"/>
      <c r="GR64" s="372"/>
      <c r="GS64" s="372"/>
      <c r="GT64" s="372"/>
      <c r="GU64" s="372"/>
      <c r="GV64" s="372"/>
      <c r="GW64" s="372"/>
      <c r="GX64" s="372"/>
      <c r="GY64" s="372"/>
      <c r="GZ64" s="372"/>
      <c r="HA64" s="372"/>
      <c r="HB64" s="372"/>
      <c r="HC64" s="372"/>
      <c r="HD64" s="372"/>
      <c r="HE64" s="372"/>
      <c r="HF64" s="372"/>
      <c r="HG64" s="372"/>
      <c r="HH64" s="372"/>
      <c r="HI64" s="372"/>
      <c r="HJ64" s="372"/>
      <c r="HK64" s="372"/>
      <c r="HL64" s="372"/>
      <c r="HM64" s="372"/>
      <c r="HN64" s="372"/>
      <c r="HO64" s="372"/>
      <c r="HP64" s="372"/>
      <c r="HQ64" s="372"/>
      <c r="HR64" s="372"/>
      <c r="HS64" s="372"/>
      <c r="HT64" s="372"/>
      <c r="HU64" s="372"/>
      <c r="HV64" s="372"/>
      <c r="HW64" s="372"/>
      <c r="HX64" s="372"/>
      <c r="HY64" s="372"/>
      <c r="HZ64" s="372"/>
      <c r="IA64" s="372"/>
      <c r="IB64" s="372"/>
    </row>
    <row r="65" s="191" customFormat="1" customHeight="1" spans="1:236">
      <c r="A65" s="118"/>
      <c r="B65" s="498"/>
      <c r="C65" s="159"/>
      <c r="D65" s="123" t="s">
        <v>298</v>
      </c>
      <c r="E65" s="487">
        <v>205.202007688493</v>
      </c>
      <c r="F65" s="487">
        <v>0</v>
      </c>
      <c r="G65" s="599"/>
      <c r="H65" s="176">
        <v>6</v>
      </c>
      <c r="I65" s="176"/>
      <c r="J65" s="150" t="s">
        <v>282</v>
      </c>
      <c r="K65" s="528"/>
      <c r="L65" s="150" t="s">
        <v>282</v>
      </c>
      <c r="M65" s="176">
        <v>1</v>
      </c>
      <c r="N65" s="487">
        <f t="shared" ref="N65:Q65" si="9">(N63+N64)/2</f>
        <v>40.705</v>
      </c>
      <c r="O65" s="487">
        <f t="shared" si="9"/>
        <v>20.855</v>
      </c>
      <c r="P65" s="487">
        <f t="shared" si="9"/>
        <v>61.56</v>
      </c>
      <c r="Q65" s="487">
        <f t="shared" si="9"/>
        <v>103</v>
      </c>
      <c r="R65" s="487"/>
      <c r="S65" s="553">
        <f t="shared" ref="S65:AA65" si="10">AVERAGE(S63:S64)</f>
        <v>71.585873015873</v>
      </c>
      <c r="T65" s="553">
        <f t="shared" si="10"/>
        <v>10.7780158730159</v>
      </c>
      <c r="U65" s="553">
        <f t="shared" si="10"/>
        <v>2.09444444444444</v>
      </c>
      <c r="V65" s="553">
        <f t="shared" si="10"/>
        <v>15.2388888888889</v>
      </c>
      <c r="W65" s="553">
        <f t="shared" si="10"/>
        <v>42.3797619047619</v>
      </c>
      <c r="X65" s="553">
        <f t="shared" si="10"/>
        <v>84.5809523809523</v>
      </c>
      <c r="Y65" s="553">
        <f t="shared" si="10"/>
        <v>2.02458716732075</v>
      </c>
      <c r="Z65" s="553">
        <f t="shared" si="10"/>
        <v>19.6701357142857</v>
      </c>
      <c r="AA65" s="553">
        <f t="shared" si="10"/>
        <v>24.7952380952381</v>
      </c>
      <c r="AB65" s="123" t="s">
        <v>181</v>
      </c>
      <c r="AC65" s="123" t="s">
        <v>182</v>
      </c>
      <c r="AD65" s="123" t="s">
        <v>283</v>
      </c>
      <c r="AE65" s="576" t="s">
        <v>186</v>
      </c>
      <c r="AF65" s="123" t="s">
        <v>193</v>
      </c>
      <c r="AG65" s="123" t="s">
        <v>285</v>
      </c>
      <c r="AH65" s="581" t="s">
        <v>286</v>
      </c>
      <c r="AI65" s="591" t="s">
        <v>287</v>
      </c>
      <c r="AJ65" s="591" t="s">
        <v>311</v>
      </c>
      <c r="AK65" s="591" t="s">
        <v>289</v>
      </c>
      <c r="AL65" s="591" t="s">
        <v>290</v>
      </c>
      <c r="AM65" s="592" t="s">
        <v>305</v>
      </c>
      <c r="AN65" s="592" t="s">
        <v>418</v>
      </c>
      <c r="AO65" s="592" t="s">
        <v>290</v>
      </c>
      <c r="AP65" s="372"/>
      <c r="AQ65" s="372"/>
      <c r="AR65" s="372"/>
      <c r="AS65" s="372"/>
      <c r="AT65" s="372"/>
      <c r="AU65" s="372"/>
      <c r="AV65" s="372"/>
      <c r="AW65" s="372"/>
      <c r="AX65" s="372"/>
      <c r="AY65" s="372"/>
      <c r="AZ65" s="372"/>
      <c r="BA65" s="372"/>
      <c r="BB65" s="372"/>
      <c r="BC65" s="372"/>
      <c r="BD65" s="372"/>
      <c r="BE65" s="372"/>
      <c r="BF65" s="372"/>
      <c r="BG65" s="372"/>
      <c r="BH65" s="372"/>
      <c r="BI65" s="372"/>
      <c r="BJ65" s="372"/>
      <c r="BK65" s="372"/>
      <c r="BL65" s="372"/>
      <c r="BM65" s="372"/>
      <c r="BN65" s="372"/>
      <c r="BO65" s="372"/>
      <c r="BP65" s="372"/>
      <c r="BQ65" s="372"/>
      <c r="BR65" s="372"/>
      <c r="BS65" s="372"/>
      <c r="BT65" s="372"/>
      <c r="BU65" s="372"/>
      <c r="BV65" s="372"/>
      <c r="BW65" s="372"/>
      <c r="BX65" s="372"/>
      <c r="BY65" s="372"/>
      <c r="BZ65" s="372"/>
      <c r="CA65" s="372"/>
      <c r="CB65" s="372"/>
      <c r="CC65" s="372"/>
      <c r="CD65" s="372"/>
      <c r="CE65" s="372"/>
      <c r="CF65" s="372"/>
      <c r="CG65" s="372"/>
      <c r="CH65" s="372"/>
      <c r="CI65" s="372"/>
      <c r="CJ65" s="372"/>
      <c r="CK65" s="372"/>
      <c r="CL65" s="372"/>
      <c r="CM65" s="372"/>
      <c r="CN65" s="372"/>
      <c r="CO65" s="372"/>
      <c r="CP65" s="372"/>
      <c r="CQ65" s="372"/>
      <c r="CR65" s="372"/>
      <c r="CS65" s="372"/>
      <c r="CT65" s="372"/>
      <c r="CU65" s="372"/>
      <c r="CV65" s="372"/>
      <c r="CW65" s="372"/>
      <c r="CX65" s="372"/>
      <c r="CY65" s="372"/>
      <c r="CZ65" s="372"/>
      <c r="DA65" s="372"/>
      <c r="DB65" s="372"/>
      <c r="DC65" s="372"/>
      <c r="DD65" s="372"/>
      <c r="DE65" s="372"/>
      <c r="DF65" s="372"/>
      <c r="DG65" s="372"/>
      <c r="DH65" s="372"/>
      <c r="DI65" s="372"/>
      <c r="DJ65" s="372"/>
      <c r="DK65" s="372"/>
      <c r="DL65" s="372"/>
      <c r="DM65" s="372"/>
      <c r="DN65" s="372"/>
      <c r="DO65" s="372"/>
      <c r="DP65" s="372"/>
      <c r="DQ65" s="372"/>
      <c r="DR65" s="372"/>
      <c r="DS65" s="372"/>
      <c r="DT65" s="372"/>
      <c r="DU65" s="372"/>
      <c r="DV65" s="372"/>
      <c r="DW65" s="372"/>
      <c r="DX65" s="372"/>
      <c r="DY65" s="372"/>
      <c r="DZ65" s="372"/>
      <c r="EA65" s="372"/>
      <c r="EB65" s="372"/>
      <c r="EC65" s="372"/>
      <c r="ED65" s="372"/>
      <c r="EE65" s="372"/>
      <c r="EF65" s="372"/>
      <c r="EG65" s="372"/>
      <c r="EH65" s="372"/>
      <c r="EI65" s="372"/>
      <c r="EJ65" s="372"/>
      <c r="EK65" s="372"/>
      <c r="EL65" s="372"/>
      <c r="EM65" s="372"/>
      <c r="EN65" s="372"/>
      <c r="EO65" s="372"/>
      <c r="EP65" s="372"/>
      <c r="EQ65" s="372"/>
      <c r="ER65" s="372"/>
      <c r="ES65" s="372"/>
      <c r="ET65" s="372"/>
      <c r="EU65" s="372"/>
      <c r="EV65" s="372"/>
      <c r="EW65" s="372"/>
      <c r="EX65" s="372"/>
      <c r="EY65" s="372"/>
      <c r="EZ65" s="372"/>
      <c r="FA65" s="372"/>
      <c r="FB65" s="372"/>
      <c r="FC65" s="372"/>
      <c r="FD65" s="372"/>
      <c r="FE65" s="372"/>
      <c r="FF65" s="372"/>
      <c r="FG65" s="372"/>
      <c r="FH65" s="372"/>
      <c r="FI65" s="372"/>
      <c r="FJ65" s="372"/>
      <c r="FK65" s="372"/>
      <c r="FL65" s="372"/>
      <c r="FM65" s="372"/>
      <c r="FN65" s="372"/>
      <c r="FO65" s="372"/>
      <c r="FP65" s="372"/>
      <c r="FQ65" s="372"/>
      <c r="FR65" s="372"/>
      <c r="FS65" s="372"/>
      <c r="FT65" s="372"/>
      <c r="FU65" s="372"/>
      <c r="FV65" s="372"/>
      <c r="FW65" s="372"/>
      <c r="FX65" s="372"/>
      <c r="FY65" s="372"/>
      <c r="FZ65" s="372"/>
      <c r="GA65" s="372"/>
      <c r="GB65" s="372"/>
      <c r="GC65" s="372"/>
      <c r="GD65" s="372"/>
      <c r="GE65" s="372"/>
      <c r="GF65" s="372"/>
      <c r="GG65" s="372"/>
      <c r="GH65" s="372"/>
      <c r="GI65" s="372"/>
      <c r="GJ65" s="372"/>
      <c r="GK65" s="372"/>
      <c r="GL65" s="372"/>
      <c r="GM65" s="372"/>
      <c r="GN65" s="372"/>
      <c r="GO65" s="372"/>
      <c r="GP65" s="372"/>
      <c r="GQ65" s="372"/>
      <c r="GR65" s="372"/>
      <c r="GS65" s="372"/>
      <c r="GT65" s="372"/>
      <c r="GU65" s="372"/>
      <c r="GV65" s="372"/>
      <c r="GW65" s="372"/>
      <c r="GX65" s="372"/>
      <c r="GY65" s="372"/>
      <c r="GZ65" s="372"/>
      <c r="HA65" s="372"/>
      <c r="HB65" s="372"/>
      <c r="HC65" s="372"/>
      <c r="HD65" s="372"/>
      <c r="HE65" s="372"/>
      <c r="HF65" s="372"/>
      <c r="HG65" s="372"/>
      <c r="HH65" s="372"/>
      <c r="HI65" s="372"/>
      <c r="HJ65" s="372"/>
      <c r="HK65" s="372"/>
      <c r="HL65" s="372"/>
      <c r="HM65" s="372"/>
      <c r="HN65" s="372"/>
      <c r="HO65" s="372"/>
      <c r="HP65" s="372"/>
      <c r="HQ65" s="372"/>
      <c r="HR65" s="372"/>
      <c r="HS65" s="372"/>
      <c r="HT65" s="372"/>
      <c r="HU65" s="372"/>
      <c r="HV65" s="372"/>
      <c r="HW65" s="372"/>
      <c r="HX65" s="372"/>
      <c r="HY65" s="372"/>
      <c r="HZ65" s="372"/>
      <c r="IA65" s="372"/>
      <c r="IB65" s="372"/>
    </row>
    <row r="66" s="191" customFormat="1" customHeight="1" spans="1:236">
      <c r="A66" s="439"/>
      <c r="B66" s="600"/>
      <c r="C66" s="601"/>
      <c r="D66" s="439" t="s">
        <v>366</v>
      </c>
      <c r="E66" s="453">
        <v>189.915714285714</v>
      </c>
      <c r="F66" s="453">
        <v>0</v>
      </c>
      <c r="G66" s="453"/>
      <c r="H66" s="454">
        <v>4</v>
      </c>
      <c r="I66" s="489"/>
      <c r="J66" s="489"/>
      <c r="K66" s="489"/>
      <c r="L66" s="489"/>
      <c r="M66" s="496"/>
      <c r="N66" s="530"/>
      <c r="O66" s="530"/>
      <c r="P66" s="530"/>
      <c r="Q66" s="453"/>
      <c r="R66" s="530"/>
      <c r="S66" s="530"/>
      <c r="T66" s="530"/>
      <c r="U66" s="530"/>
      <c r="V66" s="530"/>
      <c r="W66" s="530"/>
      <c r="X66" s="530"/>
      <c r="Y66" s="530"/>
      <c r="Z66" s="530"/>
      <c r="AA66" s="530"/>
      <c r="AB66" s="569"/>
      <c r="AC66" s="569"/>
      <c r="AD66" s="569"/>
      <c r="AE66" s="577"/>
      <c r="AF66" s="569"/>
      <c r="AG66" s="569"/>
      <c r="AH66" s="569"/>
      <c r="AI66" s="569"/>
      <c r="AJ66" s="569"/>
      <c r="AK66" s="569"/>
      <c r="AL66" s="569"/>
      <c r="AM66" s="569"/>
      <c r="AN66" s="479"/>
      <c r="AO66" s="569"/>
      <c r="AP66" s="372"/>
      <c r="AQ66" s="372"/>
      <c r="AR66" s="372"/>
      <c r="AS66" s="372"/>
      <c r="AT66" s="372"/>
      <c r="AU66" s="372"/>
      <c r="AV66" s="372"/>
      <c r="AW66" s="372"/>
      <c r="AX66" s="372"/>
      <c r="AY66" s="372"/>
      <c r="AZ66" s="372"/>
      <c r="BA66" s="372"/>
      <c r="BB66" s="372"/>
      <c r="BC66" s="372"/>
      <c r="BD66" s="372"/>
      <c r="BE66" s="372"/>
      <c r="BF66" s="372"/>
      <c r="BG66" s="372"/>
      <c r="BH66" s="372"/>
      <c r="BI66" s="372"/>
      <c r="BJ66" s="372"/>
      <c r="BK66" s="372"/>
      <c r="BL66" s="372"/>
      <c r="BM66" s="372"/>
      <c r="BN66" s="372"/>
      <c r="BO66" s="372"/>
      <c r="BP66" s="372"/>
      <c r="BQ66" s="372"/>
      <c r="BR66" s="372"/>
      <c r="BS66" s="372"/>
      <c r="BT66" s="372"/>
      <c r="BU66" s="372"/>
      <c r="BV66" s="372"/>
      <c r="BW66" s="372"/>
      <c r="BX66" s="372"/>
      <c r="BY66" s="372"/>
      <c r="BZ66" s="372"/>
      <c r="CA66" s="372"/>
      <c r="CB66" s="372"/>
      <c r="CC66" s="372"/>
      <c r="CD66" s="372"/>
      <c r="CE66" s="372"/>
      <c r="CF66" s="372"/>
      <c r="CG66" s="372"/>
      <c r="CH66" s="372"/>
      <c r="CI66" s="372"/>
      <c r="CJ66" s="372"/>
      <c r="CK66" s="372"/>
      <c r="CL66" s="372"/>
      <c r="CM66" s="372"/>
      <c r="CN66" s="372"/>
      <c r="CO66" s="372"/>
      <c r="CP66" s="372"/>
      <c r="CQ66" s="372"/>
      <c r="CR66" s="372"/>
      <c r="CS66" s="372"/>
      <c r="CT66" s="372"/>
      <c r="CU66" s="372"/>
      <c r="CV66" s="372"/>
      <c r="CW66" s="372"/>
      <c r="CX66" s="372"/>
      <c r="CY66" s="372"/>
      <c r="CZ66" s="372"/>
      <c r="DA66" s="372"/>
      <c r="DB66" s="372"/>
      <c r="DC66" s="372"/>
      <c r="DD66" s="372"/>
      <c r="DE66" s="372"/>
      <c r="DF66" s="372"/>
      <c r="DG66" s="372"/>
      <c r="DH66" s="372"/>
      <c r="DI66" s="372"/>
      <c r="DJ66" s="372"/>
      <c r="DK66" s="372"/>
      <c r="DL66" s="372"/>
      <c r="DM66" s="372"/>
      <c r="DN66" s="372"/>
      <c r="DO66" s="372"/>
      <c r="DP66" s="372"/>
      <c r="DQ66" s="372"/>
      <c r="DR66" s="372"/>
      <c r="DS66" s="372"/>
      <c r="DT66" s="372"/>
      <c r="DU66" s="372"/>
      <c r="DV66" s="372"/>
      <c r="DW66" s="372"/>
      <c r="DX66" s="372"/>
      <c r="DY66" s="372"/>
      <c r="DZ66" s="372"/>
      <c r="EA66" s="372"/>
      <c r="EB66" s="372"/>
      <c r="EC66" s="372"/>
      <c r="ED66" s="372"/>
      <c r="EE66" s="372"/>
      <c r="EF66" s="372"/>
      <c r="EG66" s="372"/>
      <c r="EH66" s="372"/>
      <c r="EI66" s="372"/>
      <c r="EJ66" s="372"/>
      <c r="EK66" s="372"/>
      <c r="EL66" s="372"/>
      <c r="EM66" s="372"/>
      <c r="EN66" s="372"/>
      <c r="EO66" s="372"/>
      <c r="EP66" s="372"/>
      <c r="EQ66" s="372"/>
      <c r="ER66" s="372"/>
      <c r="ES66" s="372"/>
      <c r="ET66" s="372"/>
      <c r="EU66" s="372"/>
      <c r="EV66" s="372"/>
      <c r="EW66" s="372"/>
      <c r="EX66" s="372"/>
      <c r="EY66" s="372"/>
      <c r="EZ66" s="372"/>
      <c r="FA66" s="372"/>
      <c r="FB66" s="372"/>
      <c r="FC66" s="372"/>
      <c r="FD66" s="372"/>
      <c r="FE66" s="372"/>
      <c r="FF66" s="372"/>
      <c r="FG66" s="372"/>
      <c r="FH66" s="372"/>
      <c r="FI66" s="372"/>
      <c r="FJ66" s="372"/>
      <c r="FK66" s="372"/>
      <c r="FL66" s="372"/>
      <c r="FM66" s="372"/>
      <c r="FN66" s="372"/>
      <c r="FO66" s="372"/>
      <c r="FP66" s="372"/>
      <c r="FQ66" s="372"/>
      <c r="FR66" s="372"/>
      <c r="FS66" s="372"/>
      <c r="FT66" s="372"/>
      <c r="FU66" s="372"/>
      <c r="FV66" s="372"/>
      <c r="FW66" s="372"/>
      <c r="FX66" s="372"/>
      <c r="FY66" s="372"/>
      <c r="FZ66" s="372"/>
      <c r="GA66" s="372"/>
      <c r="GB66" s="372"/>
      <c r="GC66" s="372"/>
      <c r="GD66" s="372"/>
      <c r="GE66" s="372"/>
      <c r="GF66" s="372"/>
      <c r="GG66" s="372"/>
      <c r="GH66" s="372"/>
      <c r="GI66" s="372"/>
      <c r="GJ66" s="372"/>
      <c r="GK66" s="372"/>
      <c r="GL66" s="372"/>
      <c r="GM66" s="372"/>
      <c r="GN66" s="372"/>
      <c r="GO66" s="372"/>
      <c r="GP66" s="372"/>
      <c r="GQ66" s="372"/>
      <c r="GR66" s="372"/>
      <c r="GS66" s="372"/>
      <c r="GT66" s="372"/>
      <c r="GU66" s="372"/>
      <c r="GV66" s="372"/>
      <c r="GW66" s="372"/>
      <c r="GX66" s="372"/>
      <c r="GY66" s="372"/>
      <c r="GZ66" s="372"/>
      <c r="HA66" s="372"/>
      <c r="HB66" s="372"/>
      <c r="HC66" s="372"/>
      <c r="HD66" s="372"/>
      <c r="HE66" s="372"/>
      <c r="HF66" s="372"/>
      <c r="HG66" s="372"/>
      <c r="HH66" s="372"/>
      <c r="HI66" s="372"/>
      <c r="HJ66" s="372"/>
      <c r="HK66" s="372"/>
      <c r="HL66" s="372"/>
      <c r="HM66" s="372"/>
      <c r="HN66" s="372"/>
      <c r="HO66" s="372"/>
      <c r="HP66" s="372"/>
      <c r="HQ66" s="372"/>
      <c r="HR66" s="372"/>
      <c r="HS66" s="372"/>
      <c r="HT66" s="372"/>
      <c r="HU66" s="372"/>
      <c r="HV66" s="372"/>
      <c r="HW66" s="372"/>
      <c r="HX66" s="372"/>
      <c r="HY66" s="372"/>
      <c r="HZ66" s="372"/>
      <c r="IA66" s="372"/>
      <c r="IB66" s="372"/>
    </row>
    <row r="68" s="191" customFormat="1" customHeight="1" spans="1:236">
      <c r="A68" s="602" t="s">
        <v>419</v>
      </c>
      <c r="B68" s="602"/>
      <c r="C68" s="602"/>
      <c r="D68" s="602"/>
      <c r="E68" s="603"/>
      <c r="F68" s="603"/>
      <c r="G68" s="602"/>
      <c r="H68" s="602"/>
      <c r="I68" s="602"/>
      <c r="J68" s="602"/>
      <c r="K68" s="602"/>
      <c r="L68" s="602"/>
      <c r="M68" s="602"/>
      <c r="N68" s="604"/>
      <c r="O68" s="604"/>
      <c r="P68" s="605"/>
      <c r="Q68" s="605"/>
      <c r="R68" s="605"/>
      <c r="S68" s="602"/>
      <c r="T68" s="602"/>
      <c r="U68" s="603"/>
      <c r="V68" s="603"/>
      <c r="W68" s="603"/>
      <c r="X68" s="603"/>
      <c r="Y68" s="603"/>
      <c r="Z68" s="603"/>
      <c r="AA68" s="603"/>
      <c r="AB68" s="602"/>
      <c r="AC68" s="602"/>
      <c r="AD68" s="602"/>
      <c r="AE68" s="602"/>
      <c r="AF68" s="602"/>
      <c r="AG68" s="602"/>
      <c r="AH68" s="602"/>
      <c r="AI68" s="602"/>
      <c r="AJ68" s="602"/>
      <c r="AK68" s="602"/>
      <c r="AL68" s="602"/>
      <c r="AM68" s="602"/>
      <c r="AN68" s="602"/>
      <c r="AO68" s="602"/>
      <c r="AP68" s="372"/>
      <c r="AQ68" s="372"/>
      <c r="AR68" s="372"/>
      <c r="AS68" s="372"/>
      <c r="AT68" s="372"/>
      <c r="AU68" s="372"/>
      <c r="AV68" s="372"/>
      <c r="AW68" s="372"/>
      <c r="AX68" s="372"/>
      <c r="AY68" s="372"/>
      <c r="AZ68" s="372"/>
      <c r="BA68" s="372"/>
      <c r="BB68" s="372"/>
      <c r="BC68" s="372"/>
      <c r="BD68" s="372"/>
      <c r="BE68" s="372"/>
      <c r="BF68" s="372"/>
      <c r="BG68" s="372"/>
      <c r="BH68" s="372"/>
      <c r="BI68" s="372"/>
      <c r="BJ68" s="372"/>
      <c r="BK68" s="372"/>
      <c r="BL68" s="372"/>
      <c r="BM68" s="372"/>
      <c r="BN68" s="372"/>
      <c r="BO68" s="372"/>
      <c r="BP68" s="372"/>
      <c r="BQ68" s="372"/>
      <c r="BR68" s="372"/>
      <c r="BS68" s="372"/>
      <c r="BT68" s="372"/>
      <c r="BU68" s="372"/>
      <c r="BV68" s="372"/>
      <c r="BW68" s="372"/>
      <c r="BX68" s="372"/>
      <c r="BY68" s="372"/>
      <c r="BZ68" s="372"/>
      <c r="CA68" s="372"/>
      <c r="CB68" s="372"/>
      <c r="CC68" s="372"/>
      <c r="CD68" s="372"/>
      <c r="CE68" s="372"/>
      <c r="CF68" s="372"/>
      <c r="CG68" s="372"/>
      <c r="CH68" s="372"/>
      <c r="CI68" s="372"/>
      <c r="CJ68" s="372"/>
      <c r="CK68" s="372"/>
      <c r="CL68" s="372"/>
      <c r="CM68" s="372"/>
      <c r="CN68" s="372"/>
      <c r="CO68" s="372"/>
      <c r="CP68" s="372"/>
      <c r="CQ68" s="372"/>
      <c r="CR68" s="372"/>
      <c r="CS68" s="372"/>
      <c r="CT68" s="372"/>
      <c r="CU68" s="372"/>
      <c r="CV68" s="372"/>
      <c r="CW68" s="372"/>
      <c r="CX68" s="372"/>
      <c r="CY68" s="372"/>
      <c r="CZ68" s="372"/>
      <c r="DA68" s="372"/>
      <c r="DB68" s="372"/>
      <c r="DC68" s="372"/>
      <c r="DD68" s="372"/>
      <c r="DE68" s="372"/>
      <c r="DF68" s="372"/>
      <c r="DG68" s="372"/>
      <c r="DH68" s="372"/>
      <c r="DI68" s="372"/>
      <c r="DJ68" s="372"/>
      <c r="DK68" s="372"/>
      <c r="DL68" s="372"/>
      <c r="DM68" s="372"/>
      <c r="DN68" s="372"/>
      <c r="DO68" s="372"/>
      <c r="DP68" s="372"/>
      <c r="DQ68" s="372"/>
      <c r="DR68" s="372"/>
      <c r="DS68" s="372"/>
      <c r="DT68" s="372"/>
      <c r="DU68" s="372"/>
      <c r="DV68" s="372"/>
      <c r="DW68" s="372"/>
      <c r="DX68" s="372"/>
      <c r="DY68" s="372"/>
      <c r="DZ68" s="372"/>
      <c r="EA68" s="372"/>
      <c r="EB68" s="372"/>
      <c r="EC68" s="372"/>
      <c r="ED68" s="372"/>
      <c r="EE68" s="372"/>
      <c r="EF68" s="372"/>
      <c r="EG68" s="372"/>
      <c r="EH68" s="372"/>
      <c r="EI68" s="372"/>
      <c r="EJ68" s="372"/>
      <c r="EK68" s="372"/>
      <c r="EL68" s="372"/>
      <c r="EM68" s="372"/>
      <c r="EN68" s="372"/>
      <c r="EO68" s="372"/>
      <c r="EP68" s="372"/>
      <c r="EQ68" s="372"/>
      <c r="ER68" s="372"/>
      <c r="ES68" s="372"/>
      <c r="ET68" s="372"/>
      <c r="EU68" s="372"/>
      <c r="EV68" s="372"/>
      <c r="EW68" s="372"/>
      <c r="EX68" s="372"/>
      <c r="EY68" s="372"/>
      <c r="EZ68" s="372"/>
      <c r="FA68" s="372"/>
      <c r="FB68" s="372"/>
      <c r="FC68" s="372"/>
      <c r="FD68" s="372"/>
      <c r="FE68" s="372"/>
      <c r="FF68" s="372"/>
      <c r="FG68" s="372"/>
      <c r="FH68" s="372"/>
      <c r="FI68" s="372"/>
      <c r="FJ68" s="372"/>
      <c r="FK68" s="372"/>
      <c r="FL68" s="372"/>
      <c r="FM68" s="372"/>
      <c r="FN68" s="372"/>
      <c r="FO68" s="372"/>
      <c r="FP68" s="372"/>
      <c r="FQ68" s="372"/>
      <c r="FR68" s="372"/>
      <c r="FS68" s="372"/>
      <c r="FT68" s="372"/>
      <c r="FU68" s="372"/>
      <c r="FV68" s="372"/>
      <c r="FW68" s="372"/>
      <c r="FX68" s="372"/>
      <c r="FY68" s="372"/>
      <c r="FZ68" s="372"/>
      <c r="GA68" s="372"/>
      <c r="GB68" s="372"/>
      <c r="GC68" s="372"/>
      <c r="GD68" s="372"/>
      <c r="GE68" s="372"/>
      <c r="GF68" s="372"/>
      <c r="GG68" s="372"/>
      <c r="GH68" s="372"/>
      <c r="GI68" s="372"/>
      <c r="GJ68" s="372"/>
      <c r="GK68" s="372"/>
      <c r="GL68" s="372"/>
      <c r="GM68" s="372"/>
      <c r="GN68" s="372"/>
      <c r="GO68" s="372"/>
      <c r="GP68" s="372"/>
      <c r="GQ68" s="372"/>
      <c r="GR68" s="372"/>
      <c r="GS68" s="372"/>
      <c r="GT68" s="372"/>
      <c r="GU68" s="372"/>
      <c r="GV68" s="372"/>
      <c r="GW68" s="372"/>
      <c r="GX68" s="372"/>
      <c r="GY68" s="372"/>
      <c r="GZ68" s="372"/>
      <c r="HA68" s="372"/>
      <c r="HB68" s="372"/>
      <c r="HC68" s="372"/>
      <c r="HD68" s="372"/>
      <c r="HE68" s="372"/>
      <c r="HF68" s="372"/>
      <c r="HG68" s="372"/>
      <c r="HH68" s="372"/>
      <c r="HI68" s="372"/>
      <c r="HJ68" s="372"/>
      <c r="HK68" s="372"/>
      <c r="HL68" s="372"/>
      <c r="HM68" s="372"/>
      <c r="HN68" s="372"/>
      <c r="HO68" s="372"/>
      <c r="HP68" s="372"/>
      <c r="HQ68" s="372"/>
      <c r="HR68" s="372"/>
      <c r="HS68" s="372"/>
      <c r="HT68" s="372"/>
      <c r="HU68" s="372"/>
      <c r="HV68" s="372"/>
      <c r="HW68" s="372"/>
      <c r="HX68" s="372"/>
      <c r="HY68" s="372"/>
      <c r="HZ68" s="372"/>
      <c r="IA68" s="372"/>
      <c r="IB68" s="372"/>
    </row>
    <row r="69" s="191" customFormat="1" customHeight="1" spans="1:236">
      <c r="A69" s="465" t="s">
        <v>1</v>
      </c>
      <c r="B69" s="376" t="s">
        <v>249</v>
      </c>
      <c r="C69" s="376" t="s">
        <v>5</v>
      </c>
      <c r="D69" s="376" t="s">
        <v>116</v>
      </c>
      <c r="E69" s="466" t="s">
        <v>250</v>
      </c>
      <c r="F69" s="466"/>
      <c r="G69" s="466"/>
      <c r="H69" s="466"/>
      <c r="I69" s="526" t="s">
        <v>251</v>
      </c>
      <c r="J69" s="526"/>
      <c r="K69" s="526" t="s">
        <v>252</v>
      </c>
      <c r="L69" s="526"/>
      <c r="M69" s="443" t="s">
        <v>253</v>
      </c>
      <c r="N69" s="377" t="s">
        <v>254</v>
      </c>
      <c r="O69" s="390"/>
      <c r="P69" s="390"/>
      <c r="Q69" s="531" t="s">
        <v>255</v>
      </c>
      <c r="R69" s="374"/>
      <c r="S69" s="532" t="s">
        <v>256</v>
      </c>
      <c r="T69" s="532" t="s">
        <v>257</v>
      </c>
      <c r="U69" s="376" t="s">
        <v>258</v>
      </c>
      <c r="V69" s="376" t="s">
        <v>259</v>
      </c>
      <c r="W69" s="376" t="s">
        <v>260</v>
      </c>
      <c r="X69" s="376" t="s">
        <v>261</v>
      </c>
      <c r="Y69" s="558" t="s">
        <v>262</v>
      </c>
      <c r="Z69" s="559" t="s">
        <v>263</v>
      </c>
      <c r="AA69" s="559" t="s">
        <v>264</v>
      </c>
      <c r="AB69" s="376" t="s">
        <v>137</v>
      </c>
      <c r="AC69" s="374" t="s">
        <v>138</v>
      </c>
      <c r="AD69" s="374" t="s">
        <v>139</v>
      </c>
      <c r="AE69" s="376" t="s">
        <v>142</v>
      </c>
      <c r="AF69" s="376" t="s">
        <v>141</v>
      </c>
      <c r="AG69" s="376" t="s">
        <v>265</v>
      </c>
      <c r="AH69" s="376" t="s">
        <v>266</v>
      </c>
      <c r="AI69" s="376" t="s">
        <v>267</v>
      </c>
      <c r="AJ69" s="376" t="s">
        <v>268</v>
      </c>
      <c r="AK69" s="376" t="s">
        <v>269</v>
      </c>
      <c r="AL69" s="376" t="s">
        <v>270</v>
      </c>
      <c r="AM69" s="376" t="s">
        <v>271</v>
      </c>
      <c r="AN69" s="376" t="s">
        <v>272</v>
      </c>
      <c r="AO69" s="376" t="s">
        <v>273</v>
      </c>
      <c r="AP69" s="372"/>
      <c r="AQ69" s="372"/>
      <c r="AR69" s="372"/>
      <c r="AS69" s="372"/>
      <c r="AT69" s="372"/>
      <c r="AU69" s="372"/>
      <c r="AV69" s="372"/>
      <c r="AW69" s="372"/>
      <c r="AX69" s="372"/>
      <c r="AY69" s="372"/>
      <c r="AZ69" s="372"/>
      <c r="BA69" s="372"/>
      <c r="BB69" s="372"/>
      <c r="BC69" s="372"/>
      <c r="BD69" s="372"/>
      <c r="BE69" s="372"/>
      <c r="BF69" s="372"/>
      <c r="BG69" s="372"/>
      <c r="BH69" s="372"/>
      <c r="BI69" s="372"/>
      <c r="BJ69" s="372"/>
      <c r="BK69" s="372"/>
      <c r="BL69" s="372"/>
      <c r="BM69" s="372"/>
      <c r="BN69" s="372"/>
      <c r="BO69" s="372"/>
      <c r="BP69" s="372"/>
      <c r="BQ69" s="372"/>
      <c r="BR69" s="372"/>
      <c r="BS69" s="372"/>
      <c r="BT69" s="372"/>
      <c r="BU69" s="372"/>
      <c r="BV69" s="372"/>
      <c r="BW69" s="372"/>
      <c r="BX69" s="372"/>
      <c r="BY69" s="372"/>
      <c r="BZ69" s="372"/>
      <c r="CA69" s="372"/>
      <c r="CB69" s="372"/>
      <c r="CC69" s="372"/>
      <c r="CD69" s="372"/>
      <c r="CE69" s="372"/>
      <c r="CF69" s="372"/>
      <c r="CG69" s="372"/>
      <c r="CH69" s="372"/>
      <c r="CI69" s="372"/>
      <c r="CJ69" s="372"/>
      <c r="CK69" s="372"/>
      <c r="CL69" s="372"/>
      <c r="CM69" s="372"/>
      <c r="CN69" s="372"/>
      <c r="CO69" s="372"/>
      <c r="CP69" s="372"/>
      <c r="CQ69" s="372"/>
      <c r="CR69" s="372"/>
      <c r="CS69" s="372"/>
      <c r="CT69" s="372"/>
      <c r="CU69" s="372"/>
      <c r="CV69" s="372"/>
      <c r="CW69" s="372"/>
      <c r="CX69" s="372"/>
      <c r="CY69" s="372"/>
      <c r="CZ69" s="372"/>
      <c r="DA69" s="372"/>
      <c r="DB69" s="372"/>
      <c r="DC69" s="372"/>
      <c r="DD69" s="372"/>
      <c r="DE69" s="372"/>
      <c r="DF69" s="372"/>
      <c r="DG69" s="372"/>
      <c r="DH69" s="372"/>
      <c r="DI69" s="372"/>
      <c r="DJ69" s="372"/>
      <c r="DK69" s="372"/>
      <c r="DL69" s="372"/>
      <c r="DM69" s="372"/>
      <c r="DN69" s="372"/>
      <c r="DO69" s="372"/>
      <c r="DP69" s="372"/>
      <c r="DQ69" s="372"/>
      <c r="DR69" s="372"/>
      <c r="DS69" s="372"/>
      <c r="DT69" s="372"/>
      <c r="DU69" s="372"/>
      <c r="DV69" s="372"/>
      <c r="DW69" s="372"/>
      <c r="DX69" s="372"/>
      <c r="DY69" s="372"/>
      <c r="DZ69" s="372"/>
      <c r="EA69" s="372"/>
      <c r="EB69" s="372"/>
      <c r="EC69" s="372"/>
      <c r="ED69" s="372"/>
      <c r="EE69" s="372"/>
      <c r="EF69" s="372"/>
      <c r="EG69" s="372"/>
      <c r="EH69" s="372"/>
      <c r="EI69" s="372"/>
      <c r="EJ69" s="372"/>
      <c r="EK69" s="372"/>
      <c r="EL69" s="372"/>
      <c r="EM69" s="372"/>
      <c r="EN69" s="372"/>
      <c r="EO69" s="372"/>
      <c r="EP69" s="372"/>
      <c r="EQ69" s="372"/>
      <c r="ER69" s="372"/>
      <c r="ES69" s="372"/>
      <c r="ET69" s="372"/>
      <c r="EU69" s="372"/>
      <c r="EV69" s="372"/>
      <c r="EW69" s="372"/>
      <c r="EX69" s="372"/>
      <c r="EY69" s="372"/>
      <c r="EZ69" s="372"/>
      <c r="FA69" s="372"/>
      <c r="FB69" s="372"/>
      <c r="FC69" s="372"/>
      <c r="FD69" s="372"/>
      <c r="FE69" s="372"/>
      <c r="FF69" s="372"/>
      <c r="FG69" s="372"/>
      <c r="FH69" s="372"/>
      <c r="FI69" s="372"/>
      <c r="FJ69" s="372"/>
      <c r="FK69" s="372"/>
      <c r="FL69" s="372"/>
      <c r="FM69" s="372"/>
      <c r="FN69" s="372"/>
      <c r="FO69" s="372"/>
      <c r="FP69" s="372"/>
      <c r="FQ69" s="372"/>
      <c r="FR69" s="372"/>
      <c r="FS69" s="372"/>
      <c r="FT69" s="372"/>
      <c r="FU69" s="372"/>
      <c r="FV69" s="372"/>
      <c r="FW69" s="372"/>
      <c r="FX69" s="372"/>
      <c r="FY69" s="372"/>
      <c r="FZ69" s="372"/>
      <c r="GA69" s="372"/>
      <c r="GB69" s="372"/>
      <c r="GC69" s="372"/>
      <c r="GD69" s="372"/>
      <c r="GE69" s="372"/>
      <c r="GF69" s="372"/>
      <c r="GG69" s="372"/>
      <c r="GH69" s="372"/>
      <c r="GI69" s="372"/>
      <c r="GJ69" s="372"/>
      <c r="GK69" s="372"/>
      <c r="GL69" s="372"/>
      <c r="GM69" s="372"/>
      <c r="GN69" s="372"/>
      <c r="GO69" s="372"/>
      <c r="GP69" s="372"/>
      <c r="GQ69" s="372"/>
      <c r="GR69" s="372"/>
      <c r="GS69" s="372"/>
      <c r="GT69" s="372"/>
      <c r="GU69" s="372"/>
      <c r="GV69" s="372"/>
      <c r="GW69" s="372"/>
      <c r="GX69" s="372"/>
      <c r="GY69" s="372"/>
      <c r="GZ69" s="372"/>
      <c r="HA69" s="372"/>
      <c r="HB69" s="372"/>
      <c r="HC69" s="372"/>
      <c r="HD69" s="372"/>
      <c r="HE69" s="372"/>
      <c r="HF69" s="372"/>
      <c r="HG69" s="372"/>
      <c r="HH69" s="372"/>
      <c r="HI69" s="372"/>
      <c r="HJ69" s="372"/>
      <c r="HK69" s="372"/>
      <c r="HL69" s="372"/>
      <c r="HM69" s="372"/>
      <c r="HN69" s="372"/>
      <c r="HO69" s="372"/>
      <c r="HP69" s="372"/>
      <c r="HQ69" s="372"/>
      <c r="HR69" s="372"/>
      <c r="HS69" s="372"/>
      <c r="HT69" s="372"/>
      <c r="HU69" s="372"/>
      <c r="HV69" s="372"/>
      <c r="HW69" s="372"/>
      <c r="HX69" s="372"/>
      <c r="HY69" s="372"/>
      <c r="HZ69" s="372"/>
      <c r="IA69" s="372"/>
      <c r="IB69" s="372"/>
    </row>
    <row r="70" s="191" customFormat="1" ht="67" customHeight="1" spans="1:236">
      <c r="A70" s="467"/>
      <c r="B70" s="382"/>
      <c r="C70" s="382"/>
      <c r="D70" s="421"/>
      <c r="E70" s="468" t="s">
        <v>148</v>
      </c>
      <c r="F70" s="382" t="s">
        <v>383</v>
      </c>
      <c r="G70" s="469" t="s">
        <v>384</v>
      </c>
      <c r="H70" s="382" t="s">
        <v>152</v>
      </c>
      <c r="I70" s="382" t="s">
        <v>157</v>
      </c>
      <c r="J70" s="382" t="s">
        <v>158</v>
      </c>
      <c r="K70" s="382" t="s">
        <v>157</v>
      </c>
      <c r="L70" s="382" t="s">
        <v>158</v>
      </c>
      <c r="M70" s="527"/>
      <c r="N70" s="384" t="s">
        <v>277</v>
      </c>
      <c r="O70" s="384" t="s">
        <v>278</v>
      </c>
      <c r="P70" s="384" t="s">
        <v>279</v>
      </c>
      <c r="Q70" s="533" t="s">
        <v>159</v>
      </c>
      <c r="R70" s="380" t="s">
        <v>160</v>
      </c>
      <c r="S70" s="534"/>
      <c r="T70" s="534"/>
      <c r="U70" s="535"/>
      <c r="V70" s="535"/>
      <c r="W70" s="535"/>
      <c r="X70" s="535"/>
      <c r="Y70" s="560"/>
      <c r="Z70" s="561"/>
      <c r="AA70" s="561"/>
      <c r="AB70" s="421"/>
      <c r="AC70" s="383"/>
      <c r="AD70" s="383"/>
      <c r="AE70" s="421"/>
      <c r="AF70" s="421"/>
      <c r="AG70" s="421"/>
      <c r="AH70" s="421"/>
      <c r="AI70" s="382"/>
      <c r="AJ70" s="382"/>
      <c r="AK70" s="382"/>
      <c r="AL70" s="382"/>
      <c r="AM70" s="382"/>
      <c r="AN70" s="382"/>
      <c r="AO70" s="382"/>
      <c r="AP70" s="372"/>
      <c r="AQ70" s="372"/>
      <c r="AR70" s="372"/>
      <c r="AS70" s="372"/>
      <c r="AT70" s="372"/>
      <c r="AU70" s="372"/>
      <c r="AV70" s="372"/>
      <c r="AW70" s="372"/>
      <c r="AX70" s="372"/>
      <c r="AY70" s="372"/>
      <c r="AZ70" s="372"/>
      <c r="BA70" s="372"/>
      <c r="BB70" s="372"/>
      <c r="BC70" s="372"/>
      <c r="BD70" s="372"/>
      <c r="BE70" s="372"/>
      <c r="BF70" s="372"/>
      <c r="BG70" s="372"/>
      <c r="BH70" s="372"/>
      <c r="BI70" s="372"/>
      <c r="BJ70" s="372"/>
      <c r="BK70" s="372"/>
      <c r="BL70" s="372"/>
      <c r="BM70" s="372"/>
      <c r="BN70" s="372"/>
      <c r="BO70" s="372"/>
      <c r="BP70" s="372"/>
      <c r="BQ70" s="372"/>
      <c r="BR70" s="372"/>
      <c r="BS70" s="372"/>
      <c r="BT70" s="372"/>
      <c r="BU70" s="372"/>
      <c r="BV70" s="372"/>
      <c r="BW70" s="372"/>
      <c r="BX70" s="372"/>
      <c r="BY70" s="372"/>
      <c r="BZ70" s="372"/>
      <c r="CA70" s="372"/>
      <c r="CB70" s="372"/>
      <c r="CC70" s="372"/>
      <c r="CD70" s="372"/>
      <c r="CE70" s="372"/>
      <c r="CF70" s="372"/>
      <c r="CG70" s="372"/>
      <c r="CH70" s="372"/>
      <c r="CI70" s="372"/>
      <c r="CJ70" s="372"/>
      <c r="CK70" s="372"/>
      <c r="CL70" s="372"/>
      <c r="CM70" s="372"/>
      <c r="CN70" s="372"/>
      <c r="CO70" s="372"/>
      <c r="CP70" s="372"/>
      <c r="CQ70" s="372"/>
      <c r="CR70" s="372"/>
      <c r="CS70" s="372"/>
      <c r="CT70" s="372"/>
      <c r="CU70" s="372"/>
      <c r="CV70" s="372"/>
      <c r="CW70" s="372"/>
      <c r="CX70" s="372"/>
      <c r="CY70" s="372"/>
      <c r="CZ70" s="372"/>
      <c r="DA70" s="372"/>
      <c r="DB70" s="372"/>
      <c r="DC70" s="372"/>
      <c r="DD70" s="372"/>
      <c r="DE70" s="372"/>
      <c r="DF70" s="372"/>
      <c r="DG70" s="372"/>
      <c r="DH70" s="372"/>
      <c r="DI70" s="372"/>
      <c r="DJ70" s="372"/>
      <c r="DK70" s="372"/>
      <c r="DL70" s="372"/>
      <c r="DM70" s="372"/>
      <c r="DN70" s="372"/>
      <c r="DO70" s="372"/>
      <c r="DP70" s="372"/>
      <c r="DQ70" s="372"/>
      <c r="DR70" s="372"/>
      <c r="DS70" s="372"/>
      <c r="DT70" s="372"/>
      <c r="DU70" s="372"/>
      <c r="DV70" s="372"/>
      <c r="DW70" s="372"/>
      <c r="DX70" s="372"/>
      <c r="DY70" s="372"/>
      <c r="DZ70" s="372"/>
      <c r="EA70" s="372"/>
      <c r="EB70" s="372"/>
      <c r="EC70" s="372"/>
      <c r="ED70" s="372"/>
      <c r="EE70" s="372"/>
      <c r="EF70" s="372"/>
      <c r="EG70" s="372"/>
      <c r="EH70" s="372"/>
      <c r="EI70" s="372"/>
      <c r="EJ70" s="372"/>
      <c r="EK70" s="372"/>
      <c r="EL70" s="372"/>
      <c r="EM70" s="372"/>
      <c r="EN70" s="372"/>
      <c r="EO70" s="372"/>
      <c r="EP70" s="372"/>
      <c r="EQ70" s="372"/>
      <c r="ER70" s="372"/>
      <c r="ES70" s="372"/>
      <c r="ET70" s="372"/>
      <c r="EU70" s="372"/>
      <c r="EV70" s="372"/>
      <c r="EW70" s="372"/>
      <c r="EX70" s="372"/>
      <c r="EY70" s="372"/>
      <c r="EZ70" s="372"/>
      <c r="FA70" s="372"/>
      <c r="FB70" s="372"/>
      <c r="FC70" s="372"/>
      <c r="FD70" s="372"/>
      <c r="FE70" s="372"/>
      <c r="FF70" s="372"/>
      <c r="FG70" s="372"/>
      <c r="FH70" s="372"/>
      <c r="FI70" s="372"/>
      <c r="FJ70" s="372"/>
      <c r="FK70" s="372"/>
      <c r="FL70" s="372"/>
      <c r="FM70" s="372"/>
      <c r="FN70" s="372"/>
      <c r="FO70" s="372"/>
      <c r="FP70" s="372"/>
      <c r="FQ70" s="372"/>
      <c r="FR70" s="372"/>
      <c r="FS70" s="372"/>
      <c r="FT70" s="372"/>
      <c r="FU70" s="372"/>
      <c r="FV70" s="372"/>
      <c r="FW70" s="372"/>
      <c r="FX70" s="372"/>
      <c r="FY70" s="372"/>
      <c r="FZ70" s="372"/>
      <c r="GA70" s="372"/>
      <c r="GB70" s="372"/>
      <c r="GC70" s="372"/>
      <c r="GD70" s="372"/>
      <c r="GE70" s="372"/>
      <c r="GF70" s="372"/>
      <c r="GG70" s="372"/>
      <c r="GH70" s="372"/>
      <c r="GI70" s="372"/>
      <c r="GJ70" s="372"/>
      <c r="GK70" s="372"/>
      <c r="GL70" s="372"/>
      <c r="GM70" s="372"/>
      <c r="GN70" s="372"/>
      <c r="GO70" s="372"/>
      <c r="GP70" s="372"/>
      <c r="GQ70" s="372"/>
      <c r="GR70" s="372"/>
      <c r="GS70" s="372"/>
      <c r="GT70" s="372"/>
      <c r="GU70" s="372"/>
      <c r="GV70" s="372"/>
      <c r="GW70" s="372"/>
      <c r="GX70" s="372"/>
      <c r="GY70" s="372"/>
      <c r="GZ70" s="372"/>
      <c r="HA70" s="372"/>
      <c r="HB70" s="372"/>
      <c r="HC70" s="372"/>
      <c r="HD70" s="372"/>
      <c r="HE70" s="372"/>
      <c r="HF70" s="372"/>
      <c r="HG70" s="372"/>
      <c r="HH70" s="372"/>
      <c r="HI70" s="372"/>
      <c r="HJ70" s="372"/>
      <c r="HK70" s="372"/>
      <c r="HL70" s="372"/>
      <c r="HM70" s="372"/>
      <c r="HN70" s="372"/>
      <c r="HO70" s="372"/>
      <c r="HP70" s="372"/>
      <c r="HQ70" s="372"/>
      <c r="HR70" s="372"/>
      <c r="HS70" s="372"/>
      <c r="HT70" s="372"/>
      <c r="HU70" s="372"/>
      <c r="HV70" s="372"/>
      <c r="HW70" s="372"/>
      <c r="HX70" s="372"/>
      <c r="HY70" s="372"/>
      <c r="HZ70" s="372"/>
      <c r="IA70" s="372"/>
      <c r="IB70" s="372"/>
    </row>
    <row r="71" s="360" customFormat="1" customHeight="1" spans="1:113">
      <c r="A71" s="109">
        <v>25</v>
      </c>
      <c r="B71" s="109" t="s">
        <v>420</v>
      </c>
      <c r="C71" s="109" t="s">
        <v>420</v>
      </c>
      <c r="D71" s="483" t="s">
        <v>421</v>
      </c>
      <c r="E71" s="109">
        <v>200.5</v>
      </c>
      <c r="F71" s="109">
        <v>6.4</v>
      </c>
      <c r="G71" s="483" t="s">
        <v>231</v>
      </c>
      <c r="H71" s="109">
        <v>1</v>
      </c>
      <c r="I71" s="109">
        <v>25</v>
      </c>
      <c r="J71" s="109" t="s">
        <v>200</v>
      </c>
      <c r="K71" s="109">
        <v>25</v>
      </c>
      <c r="L71" s="109" t="s">
        <v>200</v>
      </c>
      <c r="M71" s="483" t="s">
        <v>220</v>
      </c>
      <c r="N71" s="109">
        <v>41.9</v>
      </c>
      <c r="O71" s="109">
        <v>21.1</v>
      </c>
      <c r="P71" s="157">
        <v>63</v>
      </c>
      <c r="Q71" s="109">
        <v>98</v>
      </c>
      <c r="R71" s="109">
        <v>0</v>
      </c>
      <c r="S71" s="157">
        <v>64.88</v>
      </c>
      <c r="T71" s="157">
        <v>10.4783333333333</v>
      </c>
      <c r="U71" s="157">
        <v>3.31166666666667</v>
      </c>
      <c r="V71" s="157">
        <v>15.1833333333333</v>
      </c>
      <c r="W71" s="157">
        <v>41.3883333333333</v>
      </c>
      <c r="X71" s="157">
        <v>94.9</v>
      </c>
      <c r="Y71" s="157">
        <v>2.25833333333333</v>
      </c>
      <c r="Z71" s="157">
        <v>22.7</v>
      </c>
      <c r="AA71" s="157">
        <v>24.6</v>
      </c>
      <c r="AB71" s="108" t="s">
        <v>387</v>
      </c>
      <c r="AC71" s="108" t="s">
        <v>388</v>
      </c>
      <c r="AD71" s="108" t="s">
        <v>389</v>
      </c>
      <c r="AE71" s="108" t="s">
        <v>422</v>
      </c>
      <c r="AF71" s="108" t="s">
        <v>390</v>
      </c>
      <c r="AG71" s="108" t="s">
        <v>391</v>
      </c>
      <c r="AH71" s="108" t="s">
        <v>423</v>
      </c>
      <c r="AI71" s="109" t="s">
        <v>392</v>
      </c>
      <c r="AJ71" s="109" t="s">
        <v>405</v>
      </c>
      <c r="AK71" s="109" t="s">
        <v>413</v>
      </c>
      <c r="AL71" s="109" t="s">
        <v>395</v>
      </c>
      <c r="AM71" s="109" t="s">
        <v>424</v>
      </c>
      <c r="AN71" s="109" t="s">
        <v>425</v>
      </c>
      <c r="AO71" s="109" t="s">
        <v>395</v>
      </c>
      <c r="AP71" s="372"/>
      <c r="AQ71" s="372"/>
      <c r="AR71" s="372"/>
      <c r="CL71" s="361"/>
      <c r="CM71" s="361"/>
      <c r="CN71" s="361"/>
      <c r="CO71" s="361"/>
      <c r="CP71" s="361"/>
      <c r="CQ71" s="361"/>
      <c r="CR71" s="361"/>
      <c r="CS71" s="361"/>
      <c r="CT71" s="361"/>
      <c r="CU71" s="361"/>
      <c r="CV71" s="361"/>
      <c r="CW71" s="361"/>
      <c r="CX71" s="361"/>
      <c r="CY71" s="361"/>
      <c r="CZ71" s="361"/>
      <c r="DA71" s="361"/>
      <c r="DB71" s="361"/>
      <c r="DC71" s="361"/>
      <c r="DD71" s="361"/>
      <c r="DE71" s="361"/>
      <c r="DF71" s="361"/>
      <c r="DG71" s="361"/>
      <c r="DH71" s="361"/>
      <c r="DI71" s="361"/>
    </row>
    <row r="72" s="361" customFormat="1" ht="25.5" customHeight="1" spans="1:79">
      <c r="A72" s="483" t="s">
        <v>426</v>
      </c>
      <c r="B72" s="109" t="s">
        <v>427</v>
      </c>
      <c r="C72" s="109" t="s">
        <v>427</v>
      </c>
      <c r="D72" s="483" t="s">
        <v>421</v>
      </c>
      <c r="E72" s="109">
        <v>188.4</v>
      </c>
      <c r="F72" s="483" t="s">
        <v>204</v>
      </c>
      <c r="G72" s="483" t="s">
        <v>204</v>
      </c>
      <c r="H72" s="109">
        <v>2</v>
      </c>
      <c r="I72" s="109">
        <v>4</v>
      </c>
      <c r="J72" s="109" t="s">
        <v>179</v>
      </c>
      <c r="K72" s="109">
        <v>2</v>
      </c>
      <c r="L72" s="109" t="s">
        <v>179</v>
      </c>
      <c r="M72" s="109">
        <v>0</v>
      </c>
      <c r="N72" s="109">
        <v>47.9</v>
      </c>
      <c r="O72" s="109">
        <v>18.6</v>
      </c>
      <c r="P72" s="109">
        <v>66.5</v>
      </c>
      <c r="Q72" s="109">
        <v>98</v>
      </c>
      <c r="R72" s="109">
        <v>0</v>
      </c>
      <c r="S72" s="157">
        <v>69.1833333333333</v>
      </c>
      <c r="T72" s="157">
        <v>17.0416666666667</v>
      </c>
      <c r="U72" s="157">
        <v>3.84166666666667</v>
      </c>
      <c r="V72" s="157">
        <v>16.0416666666667</v>
      </c>
      <c r="W72" s="157">
        <v>45.4333333333333</v>
      </c>
      <c r="X72" s="157">
        <v>100.5</v>
      </c>
      <c r="Y72" s="157">
        <v>2.22</v>
      </c>
      <c r="Z72" s="157">
        <v>22.7</v>
      </c>
      <c r="AA72" s="157">
        <v>21.8</v>
      </c>
      <c r="AB72" s="47" t="s">
        <v>428</v>
      </c>
      <c r="AC72" s="108" t="s">
        <v>388</v>
      </c>
      <c r="AD72" s="47" t="s">
        <v>429</v>
      </c>
      <c r="AE72" s="47" t="s">
        <v>430</v>
      </c>
      <c r="AF72" s="108" t="s">
        <v>390</v>
      </c>
      <c r="AG72" s="108" t="s">
        <v>391</v>
      </c>
      <c r="AH72" s="108" t="s">
        <v>423</v>
      </c>
      <c r="AI72" s="109" t="s">
        <v>392</v>
      </c>
      <c r="AJ72" s="109" t="s">
        <v>393</v>
      </c>
      <c r="AK72" s="109" t="s">
        <v>394</v>
      </c>
      <c r="AL72" s="109" t="s">
        <v>395</v>
      </c>
      <c r="AM72" s="109" t="s">
        <v>424</v>
      </c>
      <c r="AN72" s="109" t="s">
        <v>393</v>
      </c>
      <c r="AO72" s="109" t="s">
        <v>395</v>
      </c>
      <c r="AP72" s="372"/>
      <c r="AQ72" s="372"/>
      <c r="AR72" s="372"/>
      <c r="AS72" s="360"/>
      <c r="AT72" s="360"/>
      <c r="AU72" s="360"/>
      <c r="AV72" s="360"/>
      <c r="AW72" s="360"/>
      <c r="AX72" s="360"/>
      <c r="AY72" s="360"/>
      <c r="AZ72" s="360"/>
      <c r="BA72" s="360"/>
      <c r="BB72" s="360"/>
      <c r="BC72" s="360"/>
      <c r="BD72" s="360"/>
      <c r="BE72" s="360"/>
      <c r="BF72" s="360"/>
      <c r="BG72" s="360"/>
      <c r="BH72" s="360"/>
      <c r="BI72" s="360"/>
      <c r="BJ72" s="360"/>
      <c r="BK72" s="360"/>
      <c r="BL72" s="360"/>
      <c r="BM72" s="360"/>
      <c r="BN72" s="360"/>
      <c r="BO72" s="360"/>
      <c r="BP72" s="360"/>
      <c r="BQ72" s="360"/>
      <c r="BR72" s="360"/>
      <c r="BS72" s="360"/>
      <c r="BT72" s="360"/>
      <c r="BU72" s="360"/>
      <c r="BV72" s="360"/>
      <c r="BW72" s="360"/>
      <c r="BX72" s="360"/>
      <c r="BY72" s="360"/>
      <c r="BZ72" s="360"/>
      <c r="CA72" s="360"/>
    </row>
  </sheetData>
  <mergeCells count="175">
    <mergeCell ref="A1:AO1"/>
    <mergeCell ref="E2:H2"/>
    <mergeCell ref="I2:J2"/>
    <mergeCell ref="K2:L2"/>
    <mergeCell ref="N2:P2"/>
    <mergeCell ref="Q2:R2"/>
    <mergeCell ref="A19:AO19"/>
    <mergeCell ref="E20:H20"/>
    <mergeCell ref="I20:J20"/>
    <mergeCell ref="K20:L20"/>
    <mergeCell ref="N20:P20"/>
    <mergeCell ref="Q20:R20"/>
    <mergeCell ref="A48:AO48"/>
    <mergeCell ref="E49:H49"/>
    <mergeCell ref="I49:J49"/>
    <mergeCell ref="K49:L49"/>
    <mergeCell ref="N49:P49"/>
    <mergeCell ref="Q49:R49"/>
    <mergeCell ref="A68:AO68"/>
    <mergeCell ref="E69:H69"/>
    <mergeCell ref="I69:J69"/>
    <mergeCell ref="K69:L69"/>
    <mergeCell ref="N69:P69"/>
    <mergeCell ref="Q69:R69"/>
    <mergeCell ref="A2:A3"/>
    <mergeCell ref="A4:A7"/>
    <mergeCell ref="A8:A11"/>
    <mergeCell ref="A12:A17"/>
    <mergeCell ref="A20:A21"/>
    <mergeCell ref="A22:A25"/>
    <mergeCell ref="A26:A29"/>
    <mergeCell ref="A30:A33"/>
    <mergeCell ref="A34:A37"/>
    <mergeCell ref="A38:A41"/>
    <mergeCell ref="A42:A46"/>
    <mergeCell ref="A49:A50"/>
    <mergeCell ref="A51:A54"/>
    <mergeCell ref="A55:A58"/>
    <mergeCell ref="A59:A62"/>
    <mergeCell ref="A63:A66"/>
    <mergeCell ref="A69:A70"/>
    <mergeCell ref="B2:B3"/>
    <mergeCell ref="B4:B7"/>
    <mergeCell ref="B8:B11"/>
    <mergeCell ref="B12:B17"/>
    <mergeCell ref="B20:B21"/>
    <mergeCell ref="B22:B25"/>
    <mergeCell ref="B26:B29"/>
    <mergeCell ref="B30:B33"/>
    <mergeCell ref="B34:B37"/>
    <mergeCell ref="B38:B41"/>
    <mergeCell ref="B42:B46"/>
    <mergeCell ref="B49:B50"/>
    <mergeCell ref="B51:B54"/>
    <mergeCell ref="B55:B58"/>
    <mergeCell ref="B59:B62"/>
    <mergeCell ref="B63:B66"/>
    <mergeCell ref="B69:B70"/>
    <mergeCell ref="C2:C3"/>
    <mergeCell ref="C4:C7"/>
    <mergeCell ref="C8:C11"/>
    <mergeCell ref="C12:C17"/>
    <mergeCell ref="C20:C21"/>
    <mergeCell ref="C22:C25"/>
    <mergeCell ref="C26:C29"/>
    <mergeCell ref="C30:C33"/>
    <mergeCell ref="C34:C37"/>
    <mergeCell ref="C38:C41"/>
    <mergeCell ref="C42:C46"/>
    <mergeCell ref="C49:C50"/>
    <mergeCell ref="C51:C54"/>
    <mergeCell ref="C55:C58"/>
    <mergeCell ref="C59:C62"/>
    <mergeCell ref="C63:C66"/>
    <mergeCell ref="C69:C70"/>
    <mergeCell ref="D2:D3"/>
    <mergeCell ref="D20:D21"/>
    <mergeCell ref="D49:D50"/>
    <mergeCell ref="D69:D70"/>
    <mergeCell ref="M2:M3"/>
    <mergeCell ref="M20:M21"/>
    <mergeCell ref="M49:M50"/>
    <mergeCell ref="M69:M70"/>
    <mergeCell ref="S2:S3"/>
    <mergeCell ref="S20:S21"/>
    <mergeCell ref="S49:S50"/>
    <mergeCell ref="S69:S70"/>
    <mergeCell ref="T2:T3"/>
    <mergeCell ref="T20:T21"/>
    <mergeCell ref="T49:T50"/>
    <mergeCell ref="T69:T70"/>
    <mergeCell ref="U2:U3"/>
    <mergeCell ref="U20:U21"/>
    <mergeCell ref="U49:U50"/>
    <mergeCell ref="U69:U70"/>
    <mergeCell ref="V2:V3"/>
    <mergeCell ref="V20:V21"/>
    <mergeCell ref="V49:V50"/>
    <mergeCell ref="V69:V70"/>
    <mergeCell ref="W2:W3"/>
    <mergeCell ref="W20:W21"/>
    <mergeCell ref="W49:W50"/>
    <mergeCell ref="W69:W70"/>
    <mergeCell ref="X2:X3"/>
    <mergeCell ref="X20:X21"/>
    <mergeCell ref="X49:X50"/>
    <mergeCell ref="X69:X70"/>
    <mergeCell ref="Y2:Y3"/>
    <mergeCell ref="Y20:Y21"/>
    <mergeCell ref="Y49:Y50"/>
    <mergeCell ref="Y69:Y70"/>
    <mergeCell ref="Z2:Z3"/>
    <mergeCell ref="Z20:Z21"/>
    <mergeCell ref="Z49:Z50"/>
    <mergeCell ref="Z69:Z70"/>
    <mergeCell ref="AA2:AA3"/>
    <mergeCell ref="AA20:AA21"/>
    <mergeCell ref="AA49:AA50"/>
    <mergeCell ref="AA69:AA70"/>
    <mergeCell ref="AB2:AB3"/>
    <mergeCell ref="AB20:AB21"/>
    <mergeCell ref="AB49:AB50"/>
    <mergeCell ref="AB69:AB70"/>
    <mergeCell ref="AC2:AC3"/>
    <mergeCell ref="AC20:AC21"/>
    <mergeCell ref="AC49:AC50"/>
    <mergeCell ref="AC69:AC70"/>
    <mergeCell ref="AD2:AD3"/>
    <mergeCell ref="AD20:AD21"/>
    <mergeCell ref="AD49:AD50"/>
    <mergeCell ref="AD69:AD70"/>
    <mergeCell ref="AE2:AE3"/>
    <mergeCell ref="AE20:AE21"/>
    <mergeCell ref="AE49:AE50"/>
    <mergeCell ref="AE69:AE70"/>
    <mergeCell ref="AF2:AF3"/>
    <mergeCell ref="AF20:AF21"/>
    <mergeCell ref="AF49:AF50"/>
    <mergeCell ref="AF69:AF70"/>
    <mergeCell ref="AG2:AG3"/>
    <mergeCell ref="AG20:AG21"/>
    <mergeCell ref="AG49:AG50"/>
    <mergeCell ref="AG69:AG70"/>
    <mergeCell ref="AH2:AH3"/>
    <mergeCell ref="AH20:AH21"/>
    <mergeCell ref="AH49:AH50"/>
    <mergeCell ref="AH69:AH70"/>
    <mergeCell ref="AI2:AI3"/>
    <mergeCell ref="AI20:AI21"/>
    <mergeCell ref="AI49:AI50"/>
    <mergeCell ref="AI69:AI70"/>
    <mergeCell ref="AJ2:AJ3"/>
    <mergeCell ref="AJ20:AJ21"/>
    <mergeCell ref="AJ49:AJ50"/>
    <mergeCell ref="AJ69:AJ70"/>
    <mergeCell ref="AK2:AK3"/>
    <mergeCell ref="AK20:AK21"/>
    <mergeCell ref="AK49:AK50"/>
    <mergeCell ref="AK69:AK70"/>
    <mergeCell ref="AL2:AL3"/>
    <mergeCell ref="AL20:AL21"/>
    <mergeCell ref="AL49:AL50"/>
    <mergeCell ref="AL69:AL70"/>
    <mergeCell ref="AM2:AM3"/>
    <mergeCell ref="AM20:AM21"/>
    <mergeCell ref="AM49:AM50"/>
    <mergeCell ref="AM69:AM70"/>
    <mergeCell ref="AN2:AN3"/>
    <mergeCell ref="AN20:AN21"/>
    <mergeCell ref="AN49:AN50"/>
    <mergeCell ref="AN69:AN70"/>
    <mergeCell ref="AO2:AO3"/>
    <mergeCell ref="AO20:AO21"/>
    <mergeCell ref="AO49:AO50"/>
    <mergeCell ref="AO69:AO70"/>
  </mergeCells>
  <pageMargins left="0.751388888888889" right="0.751388888888889" top="1" bottom="1" header="0.5" footer="0.5"/>
  <pageSetup paperSize="8" orientation="landscape" horizontalDpi="600"/>
  <headerFooter/>
  <ignoredErrors>
    <ignoredError sqref="S16:AA16 N16:Q16 E16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A119"/>
  <sheetViews>
    <sheetView workbookViewId="0">
      <selection activeCell="Q6" sqref="Q6"/>
    </sheetView>
  </sheetViews>
  <sheetFormatPr defaultColWidth="9" defaultRowHeight="12.75"/>
  <cols>
    <col min="1" max="1" width="8.25" style="2" customWidth="1"/>
    <col min="2" max="2" width="9" style="318"/>
    <col min="3" max="3" width="9" style="1"/>
    <col min="4" max="4" width="12.625" style="1"/>
    <col min="5" max="7" width="9" style="1"/>
    <col min="8" max="8" width="12.625" style="1"/>
    <col min="9" max="9" width="9.25" style="1"/>
    <col min="10" max="10" width="12.625" style="1"/>
    <col min="11" max="13" width="9" style="1"/>
    <col min="14" max="14" width="12.625" style="1"/>
    <col min="15" max="20" width="9" style="1"/>
    <col min="21" max="21" width="7.875" style="1" customWidth="1"/>
    <col min="22" max="16384" width="9" style="1"/>
  </cols>
  <sheetData>
    <row r="1" s="2" customFormat="1" ht="41.1" customHeight="1" spans="1:49">
      <c r="A1" s="13" t="s">
        <v>431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</row>
    <row r="2" s="1" customFormat="1" ht="17" customHeight="1" spans="1:53">
      <c r="A2" s="15" t="s">
        <v>432</v>
      </c>
      <c r="B2" s="15" t="s">
        <v>433</v>
      </c>
      <c r="C2" s="15" t="s">
        <v>434</v>
      </c>
      <c r="D2" s="14" t="s">
        <v>435</v>
      </c>
      <c r="E2" s="14"/>
      <c r="F2" s="14"/>
      <c r="G2" s="14"/>
      <c r="H2" s="14"/>
      <c r="I2" s="14"/>
      <c r="J2" s="14"/>
      <c r="K2" s="14"/>
      <c r="L2" s="14"/>
      <c r="M2" s="242" t="s">
        <v>436</v>
      </c>
      <c r="N2" s="242"/>
      <c r="O2" s="242"/>
      <c r="P2" s="67" t="s">
        <v>437</v>
      </c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14" t="s">
        <v>438</v>
      </c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</row>
    <row r="3" s="1" customFormat="1" ht="24" customHeight="1" spans="1:53">
      <c r="A3" s="15"/>
      <c r="B3" s="15"/>
      <c r="C3" s="15"/>
      <c r="D3" s="15" t="s">
        <v>439</v>
      </c>
      <c r="E3" s="15"/>
      <c r="F3" s="15"/>
      <c r="G3" s="15" t="s">
        <v>440</v>
      </c>
      <c r="H3" s="15" t="s">
        <v>441</v>
      </c>
      <c r="I3" s="15" t="s">
        <v>442</v>
      </c>
      <c r="J3" s="242" t="s">
        <v>443</v>
      </c>
      <c r="K3" s="15" t="s">
        <v>444</v>
      </c>
      <c r="L3" s="15" t="s">
        <v>445</v>
      </c>
      <c r="M3" s="242" t="s">
        <v>446</v>
      </c>
      <c r="N3" s="242" t="s">
        <v>443</v>
      </c>
      <c r="O3" s="242" t="s">
        <v>447</v>
      </c>
      <c r="P3" s="67" t="s">
        <v>448</v>
      </c>
      <c r="Q3" s="67" t="s">
        <v>449</v>
      </c>
      <c r="R3" s="15" t="s">
        <v>450</v>
      </c>
      <c r="S3" s="67" t="s">
        <v>451</v>
      </c>
      <c r="T3" s="67" t="s">
        <v>452</v>
      </c>
      <c r="U3" s="15" t="s">
        <v>453</v>
      </c>
      <c r="V3" s="15" t="s">
        <v>454</v>
      </c>
      <c r="W3" s="15" t="s">
        <v>455</v>
      </c>
      <c r="X3" s="15" t="s">
        <v>456</v>
      </c>
      <c r="Y3" s="15" t="s">
        <v>457</v>
      </c>
      <c r="Z3" s="15" t="s">
        <v>458</v>
      </c>
      <c r="AA3" s="15" t="s">
        <v>459</v>
      </c>
      <c r="AB3" s="15" t="s">
        <v>460</v>
      </c>
      <c r="AC3" s="15"/>
      <c r="AD3" s="15" t="s">
        <v>461</v>
      </c>
      <c r="AE3" s="15"/>
      <c r="AF3" s="15"/>
      <c r="AG3" s="15"/>
      <c r="AH3" s="15" t="s">
        <v>462</v>
      </c>
      <c r="AI3" s="15" t="s">
        <v>463</v>
      </c>
      <c r="AJ3" s="15" t="s">
        <v>464</v>
      </c>
      <c r="AK3" s="15" t="s">
        <v>465</v>
      </c>
      <c r="AL3" s="14" t="s">
        <v>466</v>
      </c>
      <c r="AM3" s="14"/>
      <c r="AN3" s="14"/>
      <c r="AO3" s="14"/>
      <c r="AP3" s="15" t="s">
        <v>467</v>
      </c>
      <c r="AQ3" s="15" t="s">
        <v>468</v>
      </c>
      <c r="AR3" s="15" t="s">
        <v>469</v>
      </c>
      <c r="AS3" s="14" t="s">
        <v>470</v>
      </c>
      <c r="AT3" s="14"/>
      <c r="AU3" s="14"/>
      <c r="AV3" s="14"/>
      <c r="AW3" s="15" t="s">
        <v>471</v>
      </c>
      <c r="AX3" s="15" t="s">
        <v>445</v>
      </c>
      <c r="AY3" s="14" t="s">
        <v>472</v>
      </c>
      <c r="AZ3" s="14"/>
      <c r="BA3" s="15" t="s">
        <v>473</v>
      </c>
    </row>
    <row r="4" s="1" customFormat="1" ht="17.25" customHeight="1" spans="1:53">
      <c r="A4" s="15"/>
      <c r="B4" s="15"/>
      <c r="C4" s="15"/>
      <c r="D4" s="15" t="s">
        <v>474</v>
      </c>
      <c r="E4" s="15" t="s">
        <v>475</v>
      </c>
      <c r="F4" s="15" t="s">
        <v>476</v>
      </c>
      <c r="G4" s="15"/>
      <c r="H4" s="15"/>
      <c r="I4" s="15"/>
      <c r="J4" s="242"/>
      <c r="K4" s="15"/>
      <c r="L4" s="15"/>
      <c r="M4" s="242"/>
      <c r="N4" s="242"/>
      <c r="O4" s="242"/>
      <c r="P4" s="67"/>
      <c r="Q4" s="67"/>
      <c r="R4" s="15"/>
      <c r="S4" s="67"/>
      <c r="T4" s="67"/>
      <c r="U4" s="15"/>
      <c r="V4" s="15"/>
      <c r="W4" s="15"/>
      <c r="X4" s="15"/>
      <c r="Y4" s="15"/>
      <c r="Z4" s="15"/>
      <c r="AA4" s="15"/>
      <c r="AB4" s="15" t="s">
        <v>477</v>
      </c>
      <c r="AC4" s="67" t="s">
        <v>478</v>
      </c>
      <c r="AD4" s="15" t="s">
        <v>479</v>
      </c>
      <c r="AE4" s="15"/>
      <c r="AF4" s="15" t="s">
        <v>480</v>
      </c>
      <c r="AG4" s="15"/>
      <c r="AH4" s="260"/>
      <c r="AI4" s="15"/>
      <c r="AJ4" s="15"/>
      <c r="AK4" s="15"/>
      <c r="AL4" s="15" t="s">
        <v>481</v>
      </c>
      <c r="AM4" s="15" t="s">
        <v>482</v>
      </c>
      <c r="AN4" s="15" t="s">
        <v>472</v>
      </c>
      <c r="AO4" s="14" t="s">
        <v>440</v>
      </c>
      <c r="AP4" s="15"/>
      <c r="AQ4" s="15"/>
      <c r="AR4" s="15"/>
      <c r="AS4" s="14" t="s">
        <v>483</v>
      </c>
      <c r="AT4" s="15" t="s">
        <v>484</v>
      </c>
      <c r="AU4" s="14" t="s">
        <v>485</v>
      </c>
      <c r="AV4" s="15" t="s">
        <v>486</v>
      </c>
      <c r="AW4" s="15"/>
      <c r="AX4" s="15"/>
      <c r="AY4" s="14" t="s">
        <v>487</v>
      </c>
      <c r="AZ4" s="14"/>
      <c r="BA4" s="15"/>
    </row>
    <row r="5" s="316" customFormat="1" spans="1:53">
      <c r="A5" s="319" t="s">
        <v>341</v>
      </c>
      <c r="B5" s="320" t="s">
        <v>488</v>
      </c>
      <c r="C5" s="320" t="s">
        <v>489</v>
      </c>
      <c r="D5" s="320">
        <v>8.26</v>
      </c>
      <c r="E5" s="320">
        <v>8.36</v>
      </c>
      <c r="F5" s="320">
        <v>8.41</v>
      </c>
      <c r="G5" s="320">
        <v>25.03</v>
      </c>
      <c r="H5" s="320">
        <v>8.34</v>
      </c>
      <c r="I5" s="320">
        <v>692.5</v>
      </c>
      <c r="J5" s="320">
        <v>1.09</v>
      </c>
      <c r="K5" s="320">
        <v>5</v>
      </c>
      <c r="L5" s="320">
        <v>53.2</v>
      </c>
      <c r="M5" s="320">
        <v>368.4</v>
      </c>
      <c r="N5" s="320">
        <v>5.89</v>
      </c>
      <c r="O5" s="320">
        <v>5</v>
      </c>
      <c r="P5" s="327">
        <v>43552</v>
      </c>
      <c r="Q5" s="327">
        <v>43565</v>
      </c>
      <c r="R5" s="320">
        <v>1</v>
      </c>
      <c r="S5" s="331">
        <v>43599</v>
      </c>
      <c r="T5" s="331">
        <v>43641</v>
      </c>
      <c r="U5" s="320">
        <v>76</v>
      </c>
      <c r="V5" s="320" t="s">
        <v>490</v>
      </c>
      <c r="W5" s="320" t="s">
        <v>491</v>
      </c>
      <c r="X5" s="320" t="s">
        <v>492</v>
      </c>
      <c r="Y5" s="320" t="s">
        <v>493</v>
      </c>
      <c r="Z5" s="320" t="s">
        <v>494</v>
      </c>
      <c r="AA5" s="320" t="s">
        <v>495</v>
      </c>
      <c r="AB5" s="320">
        <v>1</v>
      </c>
      <c r="AC5" s="320" t="s">
        <v>204</v>
      </c>
      <c r="AD5" s="334">
        <v>0.13</v>
      </c>
      <c r="AE5" s="320">
        <v>15</v>
      </c>
      <c r="AF5" s="334">
        <v>0.17</v>
      </c>
      <c r="AG5" s="320">
        <v>18</v>
      </c>
      <c r="AH5" s="338"/>
      <c r="AI5" s="320">
        <v>42.7</v>
      </c>
      <c r="AJ5" s="320">
        <v>11.3</v>
      </c>
      <c r="AK5" s="320">
        <v>2.2</v>
      </c>
      <c r="AL5" s="320">
        <v>1.9</v>
      </c>
      <c r="AM5" s="320">
        <v>6.7</v>
      </c>
      <c r="AN5" s="320">
        <v>16.7</v>
      </c>
      <c r="AO5" s="320">
        <v>25.3</v>
      </c>
      <c r="AP5" s="320">
        <v>66</v>
      </c>
      <c r="AQ5" s="320">
        <v>57.9</v>
      </c>
      <c r="AR5" s="320">
        <v>385.2</v>
      </c>
      <c r="AS5" s="320">
        <v>74.3</v>
      </c>
      <c r="AT5" s="320">
        <v>8.3</v>
      </c>
      <c r="AU5" s="320">
        <v>9.2</v>
      </c>
      <c r="AV5" s="320">
        <v>8.2</v>
      </c>
      <c r="AW5" s="320">
        <v>75.4</v>
      </c>
      <c r="AX5" s="320">
        <v>53.2</v>
      </c>
      <c r="AY5" s="320">
        <v>5.4</v>
      </c>
      <c r="AZ5" s="320">
        <v>1.22</v>
      </c>
      <c r="BA5" s="320" t="s">
        <v>496</v>
      </c>
    </row>
    <row r="6" s="316" customFormat="1" spans="1:53">
      <c r="A6" s="319" t="s">
        <v>341</v>
      </c>
      <c r="B6" s="320"/>
      <c r="C6" s="320" t="s">
        <v>497</v>
      </c>
      <c r="D6" s="320">
        <v>8.5</v>
      </c>
      <c r="E6" s="320">
        <v>7.9</v>
      </c>
      <c r="F6" s="320">
        <v>8.3</v>
      </c>
      <c r="G6" s="320">
        <v>24.7</v>
      </c>
      <c r="H6" s="320">
        <v>8.2</v>
      </c>
      <c r="I6" s="320">
        <v>683.4</v>
      </c>
      <c r="J6" s="320">
        <v>10.8</v>
      </c>
      <c r="K6" s="320">
        <v>5</v>
      </c>
      <c r="L6" s="320">
        <v>61.5</v>
      </c>
      <c r="M6" s="320">
        <v>420.3</v>
      </c>
      <c r="N6" s="320">
        <v>22.8</v>
      </c>
      <c r="O6" s="320">
        <v>3</v>
      </c>
      <c r="P6" s="327">
        <v>43559</v>
      </c>
      <c r="Q6" s="327">
        <v>43578</v>
      </c>
      <c r="R6" s="320">
        <v>2</v>
      </c>
      <c r="S6" s="327">
        <v>43603</v>
      </c>
      <c r="T6" s="327">
        <v>43650</v>
      </c>
      <c r="U6" s="320">
        <v>72</v>
      </c>
      <c r="V6" s="320" t="s">
        <v>490</v>
      </c>
      <c r="W6" s="320" t="s">
        <v>491</v>
      </c>
      <c r="X6" s="320" t="s">
        <v>492</v>
      </c>
      <c r="Y6" s="320" t="s">
        <v>493</v>
      </c>
      <c r="Z6" s="320" t="s">
        <v>494</v>
      </c>
      <c r="AA6" s="320" t="s">
        <v>495</v>
      </c>
      <c r="AB6" s="320">
        <v>1</v>
      </c>
      <c r="AC6" s="320" t="s">
        <v>204</v>
      </c>
      <c r="AD6" s="320" t="s">
        <v>204</v>
      </c>
      <c r="AE6" s="320">
        <v>2</v>
      </c>
      <c r="AF6" s="320" t="s">
        <v>204</v>
      </c>
      <c r="AG6" s="320">
        <v>2</v>
      </c>
      <c r="AH6" s="338"/>
      <c r="AI6" s="320">
        <v>33.4</v>
      </c>
      <c r="AJ6" s="320">
        <v>9.1</v>
      </c>
      <c r="AK6" s="320">
        <v>1.5</v>
      </c>
      <c r="AL6" s="320">
        <v>1.2</v>
      </c>
      <c r="AM6" s="320">
        <v>2.6</v>
      </c>
      <c r="AN6" s="320">
        <v>15.3</v>
      </c>
      <c r="AO6" s="320">
        <v>19.1</v>
      </c>
      <c r="AP6" s="320">
        <v>80.1</v>
      </c>
      <c r="AQ6" s="320">
        <v>51</v>
      </c>
      <c r="AR6" s="320">
        <v>392</v>
      </c>
      <c r="AS6" s="320">
        <v>88</v>
      </c>
      <c r="AT6" s="320">
        <v>2</v>
      </c>
      <c r="AU6" s="320">
        <v>1</v>
      </c>
      <c r="AV6" s="320">
        <v>9</v>
      </c>
      <c r="AW6" s="320">
        <v>75</v>
      </c>
      <c r="AX6" s="320">
        <v>61.5</v>
      </c>
      <c r="AY6" s="320">
        <v>5.1</v>
      </c>
      <c r="AZ6" s="320">
        <v>1.2</v>
      </c>
      <c r="BA6" s="320" t="s">
        <v>498</v>
      </c>
    </row>
    <row r="7" s="316" customFormat="1" spans="1:53">
      <c r="A7" s="319" t="s">
        <v>341</v>
      </c>
      <c r="B7" s="320"/>
      <c r="C7" s="320" t="s">
        <v>499</v>
      </c>
      <c r="D7" s="320">
        <v>6.62</v>
      </c>
      <c r="E7" s="320">
        <v>7.4</v>
      </c>
      <c r="F7" s="320">
        <v>7.41</v>
      </c>
      <c r="G7" s="320">
        <v>21.43</v>
      </c>
      <c r="H7" s="320">
        <v>7.14</v>
      </c>
      <c r="I7" s="320">
        <v>595.31</v>
      </c>
      <c r="J7" s="320">
        <v>15.78</v>
      </c>
      <c r="K7" s="320">
        <v>2</v>
      </c>
      <c r="L7" s="320">
        <v>60.34</v>
      </c>
      <c r="M7" s="320">
        <v>359.21</v>
      </c>
      <c r="N7" s="320">
        <v>39.02</v>
      </c>
      <c r="O7" s="320">
        <v>2</v>
      </c>
      <c r="P7" s="327">
        <v>43558</v>
      </c>
      <c r="Q7" s="327">
        <v>43567</v>
      </c>
      <c r="R7" s="320">
        <v>1</v>
      </c>
      <c r="S7" s="327">
        <v>43613</v>
      </c>
      <c r="T7" s="327">
        <v>43662</v>
      </c>
      <c r="U7" s="320">
        <v>95</v>
      </c>
      <c r="V7" s="320" t="s">
        <v>490</v>
      </c>
      <c r="W7" s="320" t="s">
        <v>491</v>
      </c>
      <c r="X7" s="320" t="s">
        <v>492</v>
      </c>
      <c r="Y7" s="320" t="s">
        <v>493</v>
      </c>
      <c r="Z7" s="320" t="s">
        <v>494</v>
      </c>
      <c r="AA7" s="320" t="s">
        <v>495</v>
      </c>
      <c r="AB7" s="320">
        <v>0</v>
      </c>
      <c r="AC7" s="320" t="s">
        <v>204</v>
      </c>
      <c r="AD7" s="320" t="s">
        <v>204</v>
      </c>
      <c r="AE7" s="320" t="s">
        <v>204</v>
      </c>
      <c r="AF7" s="320" t="s">
        <v>204</v>
      </c>
      <c r="AG7" s="320" t="s">
        <v>204</v>
      </c>
      <c r="AH7" s="338"/>
      <c r="AI7" s="320">
        <v>35.4</v>
      </c>
      <c r="AJ7" s="320">
        <v>10.4</v>
      </c>
      <c r="AK7" s="320">
        <v>2.3</v>
      </c>
      <c r="AL7" s="320">
        <v>1.4</v>
      </c>
      <c r="AM7" s="320">
        <v>5.6</v>
      </c>
      <c r="AN7" s="320">
        <v>26.1</v>
      </c>
      <c r="AO7" s="320">
        <v>33.1</v>
      </c>
      <c r="AP7" s="320">
        <v>78.7</v>
      </c>
      <c r="AQ7" s="320">
        <v>74.8</v>
      </c>
      <c r="AR7" s="320">
        <v>383.7</v>
      </c>
      <c r="AS7" s="320">
        <v>90</v>
      </c>
      <c r="AT7" s="320"/>
      <c r="AU7" s="320"/>
      <c r="AV7" s="320">
        <v>10</v>
      </c>
      <c r="AW7" s="320">
        <v>70.3</v>
      </c>
      <c r="AX7" s="320">
        <v>60.34</v>
      </c>
      <c r="AY7" s="320">
        <v>5.9</v>
      </c>
      <c r="AZ7" s="320">
        <v>1.3</v>
      </c>
      <c r="BA7" s="320" t="s">
        <v>500</v>
      </c>
    </row>
    <row r="8" s="316" customFormat="1" spans="1:53">
      <c r="A8" s="319" t="s">
        <v>341</v>
      </c>
      <c r="B8" s="320"/>
      <c r="C8" s="320" t="s">
        <v>501</v>
      </c>
      <c r="D8" s="320">
        <v>9.81</v>
      </c>
      <c r="E8" s="320">
        <v>9.33</v>
      </c>
      <c r="F8" s="320">
        <v>9.44</v>
      </c>
      <c r="G8" s="320">
        <v>28.58</v>
      </c>
      <c r="H8" s="320">
        <v>9.53</v>
      </c>
      <c r="I8" s="320">
        <v>793.93</v>
      </c>
      <c r="J8" s="320">
        <v>13.28</v>
      </c>
      <c r="K8" s="320">
        <v>3</v>
      </c>
      <c r="L8" s="320">
        <v>55.66</v>
      </c>
      <c r="M8" s="320">
        <v>441.9</v>
      </c>
      <c r="N8" s="320">
        <v>25.07</v>
      </c>
      <c r="O8" s="320">
        <v>1</v>
      </c>
      <c r="P8" s="327">
        <v>43552</v>
      </c>
      <c r="Q8" s="327">
        <v>43563</v>
      </c>
      <c r="R8" s="320">
        <v>1</v>
      </c>
      <c r="S8" s="327">
        <v>43600</v>
      </c>
      <c r="T8" s="327">
        <v>43645</v>
      </c>
      <c r="U8" s="320">
        <v>82</v>
      </c>
      <c r="V8" s="320" t="s">
        <v>490</v>
      </c>
      <c r="W8" s="320" t="s">
        <v>491</v>
      </c>
      <c r="X8" s="320" t="s">
        <v>492</v>
      </c>
      <c r="Y8" s="320" t="s">
        <v>493</v>
      </c>
      <c r="Z8" s="320" t="s">
        <v>494</v>
      </c>
      <c r="AA8" s="320" t="s">
        <v>495</v>
      </c>
      <c r="AB8" s="320">
        <v>0</v>
      </c>
      <c r="AC8" s="320" t="s">
        <v>204</v>
      </c>
      <c r="AD8" s="320">
        <v>0</v>
      </c>
      <c r="AE8" s="320">
        <v>0</v>
      </c>
      <c r="AF8" s="320">
        <v>0</v>
      </c>
      <c r="AG8" s="320">
        <v>0</v>
      </c>
      <c r="AH8" s="338"/>
      <c r="AI8" s="320">
        <v>33.8</v>
      </c>
      <c r="AJ8" s="320">
        <v>9.2</v>
      </c>
      <c r="AK8" s="320">
        <v>2.4</v>
      </c>
      <c r="AL8" s="320">
        <v>0.6</v>
      </c>
      <c r="AM8" s="320">
        <v>5</v>
      </c>
      <c r="AN8" s="320">
        <v>16.8</v>
      </c>
      <c r="AO8" s="320">
        <v>22.4</v>
      </c>
      <c r="AP8" s="320">
        <v>75</v>
      </c>
      <c r="AQ8" s="320">
        <v>57.19</v>
      </c>
      <c r="AR8" s="320">
        <v>351</v>
      </c>
      <c r="AS8" s="320">
        <v>83.63</v>
      </c>
      <c r="AT8" s="320">
        <v>0</v>
      </c>
      <c r="AU8" s="320">
        <v>0</v>
      </c>
      <c r="AV8" s="320">
        <v>16.37</v>
      </c>
      <c r="AW8" s="320">
        <v>78.7</v>
      </c>
      <c r="AX8" s="320">
        <v>55.66</v>
      </c>
      <c r="AY8" s="320">
        <v>5.16</v>
      </c>
      <c r="AZ8" s="320">
        <v>1.33</v>
      </c>
      <c r="BA8" s="320" t="s">
        <v>502</v>
      </c>
    </row>
    <row r="9" s="316" customFormat="1" spans="1:53">
      <c r="A9" s="319" t="s">
        <v>341</v>
      </c>
      <c r="B9" s="320"/>
      <c r="C9" s="320" t="s">
        <v>503</v>
      </c>
      <c r="D9" s="320">
        <v>8.22</v>
      </c>
      <c r="E9" s="320">
        <v>7.99</v>
      </c>
      <c r="F9" s="320">
        <v>8.08</v>
      </c>
      <c r="G9" s="320">
        <v>24.29</v>
      </c>
      <c r="H9" s="320">
        <v>8.1</v>
      </c>
      <c r="I9" s="320">
        <v>675.1</v>
      </c>
      <c r="J9" s="320">
        <v>4.8</v>
      </c>
      <c r="K9" s="320">
        <v>6</v>
      </c>
      <c r="L9" s="320">
        <v>57.3</v>
      </c>
      <c r="M9" s="320">
        <v>386.8</v>
      </c>
      <c r="N9" s="320">
        <v>19.1</v>
      </c>
      <c r="O9" s="320">
        <v>6</v>
      </c>
      <c r="P9" s="327">
        <v>43556</v>
      </c>
      <c r="Q9" s="327">
        <v>43570</v>
      </c>
      <c r="R9" s="320">
        <v>1</v>
      </c>
      <c r="S9" s="327">
        <v>43609</v>
      </c>
      <c r="T9" s="327">
        <v>43638</v>
      </c>
      <c r="U9" s="320">
        <v>68</v>
      </c>
      <c r="V9" s="320" t="s">
        <v>490</v>
      </c>
      <c r="W9" s="320" t="s">
        <v>491</v>
      </c>
      <c r="X9" s="320" t="s">
        <v>492</v>
      </c>
      <c r="Y9" s="320" t="s">
        <v>493</v>
      </c>
      <c r="Z9" s="320" t="s">
        <v>494</v>
      </c>
      <c r="AA9" s="320" t="s">
        <v>495</v>
      </c>
      <c r="AB9" s="320">
        <v>0</v>
      </c>
      <c r="AC9" s="320" t="s">
        <v>504</v>
      </c>
      <c r="AD9" s="320" t="s">
        <v>204</v>
      </c>
      <c r="AE9" s="320" t="s">
        <v>204</v>
      </c>
      <c r="AF9" s="320" t="s">
        <v>204</v>
      </c>
      <c r="AG9" s="320" t="s">
        <v>204</v>
      </c>
      <c r="AH9" s="338"/>
      <c r="AI9" s="320">
        <v>41</v>
      </c>
      <c r="AJ9" s="320">
        <v>9.2</v>
      </c>
      <c r="AK9" s="320">
        <v>2.5</v>
      </c>
      <c r="AL9" s="320">
        <v>0.8</v>
      </c>
      <c r="AM9" s="320">
        <v>5</v>
      </c>
      <c r="AN9" s="320">
        <v>17.8</v>
      </c>
      <c r="AO9" s="320">
        <v>23.6</v>
      </c>
      <c r="AP9" s="320">
        <v>75.4</v>
      </c>
      <c r="AQ9" s="320">
        <v>47.2</v>
      </c>
      <c r="AR9" s="320">
        <v>436.3</v>
      </c>
      <c r="AS9" s="320">
        <v>86.4</v>
      </c>
      <c r="AT9" s="320">
        <v>2.1</v>
      </c>
      <c r="AU9" s="320">
        <v>5.8</v>
      </c>
      <c r="AV9" s="320">
        <v>5.7</v>
      </c>
      <c r="AW9" s="320">
        <v>62</v>
      </c>
      <c r="AX9" s="320">
        <v>57.3</v>
      </c>
      <c r="AY9" s="320">
        <v>5.11</v>
      </c>
      <c r="AZ9" s="320">
        <v>1.35</v>
      </c>
      <c r="BA9" s="320" t="s">
        <v>505</v>
      </c>
    </row>
    <row r="10" s="316" customFormat="1" spans="1:53">
      <c r="A10" s="319" t="s">
        <v>341</v>
      </c>
      <c r="B10" s="320"/>
      <c r="C10" s="320" t="s">
        <v>506</v>
      </c>
      <c r="D10" s="320">
        <v>8.2</v>
      </c>
      <c r="E10" s="320">
        <v>7.98</v>
      </c>
      <c r="F10" s="320">
        <v>6.86</v>
      </c>
      <c r="G10" s="320">
        <v>23.04</v>
      </c>
      <c r="H10" s="320">
        <v>7.68</v>
      </c>
      <c r="I10" s="320">
        <v>640.32</v>
      </c>
      <c r="J10" s="320">
        <v>8.68</v>
      </c>
      <c r="K10" s="320">
        <v>3</v>
      </c>
      <c r="L10" s="320">
        <v>53.92</v>
      </c>
      <c r="M10" s="320">
        <v>345.26</v>
      </c>
      <c r="N10" s="320">
        <v>24.26</v>
      </c>
      <c r="O10" s="320">
        <v>2</v>
      </c>
      <c r="P10" s="327">
        <v>43549</v>
      </c>
      <c r="Q10" s="327">
        <v>43571</v>
      </c>
      <c r="R10" s="320">
        <v>1</v>
      </c>
      <c r="S10" s="327">
        <v>43609</v>
      </c>
      <c r="T10" s="327">
        <v>43640</v>
      </c>
      <c r="U10" s="320">
        <v>69</v>
      </c>
      <c r="V10" s="320" t="s">
        <v>490</v>
      </c>
      <c r="W10" s="320" t="s">
        <v>491</v>
      </c>
      <c r="X10" s="320" t="s">
        <v>492</v>
      </c>
      <c r="Y10" s="320" t="s">
        <v>493</v>
      </c>
      <c r="Z10" s="320" t="s">
        <v>494</v>
      </c>
      <c r="AA10" s="320" t="s">
        <v>495</v>
      </c>
      <c r="AB10" s="320" t="s">
        <v>204</v>
      </c>
      <c r="AC10" s="320" t="s">
        <v>204</v>
      </c>
      <c r="AD10" s="320" t="s">
        <v>204</v>
      </c>
      <c r="AE10" s="320" t="s">
        <v>204</v>
      </c>
      <c r="AF10" s="320" t="s">
        <v>204</v>
      </c>
      <c r="AG10" s="320" t="s">
        <v>204</v>
      </c>
      <c r="AH10" s="338"/>
      <c r="AI10" s="320">
        <v>25.8</v>
      </c>
      <c r="AJ10" s="320">
        <v>7.3</v>
      </c>
      <c r="AK10" s="320">
        <v>3.7</v>
      </c>
      <c r="AL10" s="320">
        <v>1.8</v>
      </c>
      <c r="AM10" s="320">
        <v>6.3</v>
      </c>
      <c r="AN10" s="320">
        <v>20.7</v>
      </c>
      <c r="AO10" s="320">
        <v>28.8</v>
      </c>
      <c r="AP10" s="320">
        <v>71.88</v>
      </c>
      <c r="AQ10" s="320">
        <v>59.26</v>
      </c>
      <c r="AR10" s="320">
        <v>396</v>
      </c>
      <c r="AS10" s="320">
        <v>76.17</v>
      </c>
      <c r="AT10" s="320">
        <v>2.91</v>
      </c>
      <c r="AU10" s="320">
        <v>0</v>
      </c>
      <c r="AV10" s="320">
        <v>20.92</v>
      </c>
      <c r="AW10" s="343">
        <v>64</v>
      </c>
      <c r="AX10" s="320">
        <v>53.92</v>
      </c>
      <c r="AY10" s="320">
        <v>5.28</v>
      </c>
      <c r="AZ10" s="320">
        <v>1.36</v>
      </c>
      <c r="BA10" s="320" t="s">
        <v>502</v>
      </c>
    </row>
    <row r="11" s="316" customFormat="1" spans="1:53">
      <c r="A11" s="319" t="s">
        <v>341</v>
      </c>
      <c r="B11" s="320"/>
      <c r="C11" s="320" t="s">
        <v>507</v>
      </c>
      <c r="D11" s="320">
        <v>6.61</v>
      </c>
      <c r="E11" s="320">
        <v>6.87</v>
      </c>
      <c r="F11" s="320">
        <v>6.94</v>
      </c>
      <c r="G11" s="320">
        <v>20.42</v>
      </c>
      <c r="H11" s="320">
        <v>6.81</v>
      </c>
      <c r="I11" s="320">
        <v>540.17</v>
      </c>
      <c r="J11" s="320">
        <v>3.22</v>
      </c>
      <c r="K11" s="320">
        <v>6</v>
      </c>
      <c r="L11" s="320">
        <v>53.67</v>
      </c>
      <c r="M11" s="320">
        <v>289.91</v>
      </c>
      <c r="N11" s="320">
        <v>20.88</v>
      </c>
      <c r="O11" s="320">
        <v>6</v>
      </c>
      <c r="P11" s="327">
        <v>43557</v>
      </c>
      <c r="Q11" s="327">
        <v>43566</v>
      </c>
      <c r="R11" s="320">
        <v>1</v>
      </c>
      <c r="S11" s="327">
        <v>43603</v>
      </c>
      <c r="T11" s="327">
        <v>43651</v>
      </c>
      <c r="U11" s="320">
        <v>85</v>
      </c>
      <c r="V11" s="320" t="s">
        <v>490</v>
      </c>
      <c r="W11" s="320" t="s">
        <v>491</v>
      </c>
      <c r="X11" s="320" t="s">
        <v>492</v>
      </c>
      <c r="Y11" s="320" t="s">
        <v>493</v>
      </c>
      <c r="Z11" s="320" t="s">
        <v>494</v>
      </c>
      <c r="AA11" s="320" t="s">
        <v>495</v>
      </c>
      <c r="AB11" s="320">
        <v>0</v>
      </c>
      <c r="AC11" s="320">
        <v>0</v>
      </c>
      <c r="AD11" s="320" t="s">
        <v>204</v>
      </c>
      <c r="AE11" s="320" t="s">
        <v>204</v>
      </c>
      <c r="AF11" s="320" t="s">
        <v>204</v>
      </c>
      <c r="AG11" s="320" t="s">
        <v>204</v>
      </c>
      <c r="AH11" s="338"/>
      <c r="AI11" s="320">
        <v>28.4</v>
      </c>
      <c r="AJ11" s="320">
        <v>8.8</v>
      </c>
      <c r="AK11" s="320">
        <v>2.2</v>
      </c>
      <c r="AL11" s="320">
        <v>2.2</v>
      </c>
      <c r="AM11" s="320">
        <v>5.6</v>
      </c>
      <c r="AN11" s="320">
        <v>10.6</v>
      </c>
      <c r="AO11" s="320">
        <v>16.2</v>
      </c>
      <c r="AP11" s="320">
        <v>57.6</v>
      </c>
      <c r="AQ11" s="320">
        <v>33.7</v>
      </c>
      <c r="AR11" s="320">
        <v>433</v>
      </c>
      <c r="AS11" s="320">
        <v>67.2</v>
      </c>
      <c r="AT11" s="320">
        <v>8.5</v>
      </c>
      <c r="AU11" s="320">
        <v>0.6</v>
      </c>
      <c r="AV11" s="320">
        <v>23.7</v>
      </c>
      <c r="AW11" s="320">
        <v>70.94</v>
      </c>
      <c r="AX11" s="320">
        <v>53.67</v>
      </c>
      <c r="AY11" s="320">
        <v>4.95</v>
      </c>
      <c r="AZ11" s="320">
        <v>1.35</v>
      </c>
      <c r="BA11" s="320" t="s">
        <v>502</v>
      </c>
    </row>
    <row r="12" s="316" customFormat="1" spans="1:53">
      <c r="A12" s="319" t="s">
        <v>341</v>
      </c>
      <c r="B12" s="320"/>
      <c r="C12" s="320" t="s">
        <v>441</v>
      </c>
      <c r="D12" s="321">
        <v>8.03</v>
      </c>
      <c r="E12" s="321">
        <v>7.98</v>
      </c>
      <c r="F12" s="321">
        <v>7.92</v>
      </c>
      <c r="G12" s="321">
        <v>23.93</v>
      </c>
      <c r="H12" s="321">
        <v>7.97</v>
      </c>
      <c r="I12" s="321">
        <v>660.1</v>
      </c>
      <c r="J12" s="321">
        <v>8.24</v>
      </c>
      <c r="K12" s="321" t="s">
        <v>508</v>
      </c>
      <c r="L12" s="321">
        <v>56.52</v>
      </c>
      <c r="M12" s="321">
        <v>373.11</v>
      </c>
      <c r="N12" s="321">
        <v>22.43</v>
      </c>
      <c r="O12" s="321"/>
      <c r="P12" s="320" t="s">
        <v>204</v>
      </c>
      <c r="Q12" s="320" t="s">
        <v>204</v>
      </c>
      <c r="R12" s="320" t="s">
        <v>204</v>
      </c>
      <c r="S12" s="320" t="s">
        <v>204</v>
      </c>
      <c r="T12" s="320" t="s">
        <v>204</v>
      </c>
      <c r="U12" s="320">
        <v>78</v>
      </c>
      <c r="V12" s="320" t="s">
        <v>204</v>
      </c>
      <c r="W12" s="320" t="s">
        <v>204</v>
      </c>
      <c r="X12" s="320" t="s">
        <v>204</v>
      </c>
      <c r="Y12" s="320" t="s">
        <v>204</v>
      </c>
      <c r="Z12" s="320" t="s">
        <v>204</v>
      </c>
      <c r="AA12" s="320" t="s">
        <v>204</v>
      </c>
      <c r="AB12" s="320" t="s">
        <v>204</v>
      </c>
      <c r="AC12" s="320" t="s">
        <v>204</v>
      </c>
      <c r="AD12" s="320" t="s">
        <v>204</v>
      </c>
      <c r="AE12" s="320" t="s">
        <v>204</v>
      </c>
      <c r="AF12" s="320" t="s">
        <v>204</v>
      </c>
      <c r="AG12" s="320" t="s">
        <v>204</v>
      </c>
      <c r="AH12" s="338"/>
      <c r="AI12" s="321">
        <v>34.36</v>
      </c>
      <c r="AJ12" s="321">
        <v>9.33</v>
      </c>
      <c r="AK12" s="321">
        <v>2.4</v>
      </c>
      <c r="AL12" s="321">
        <v>1.41</v>
      </c>
      <c r="AM12" s="321">
        <v>5.26</v>
      </c>
      <c r="AN12" s="321">
        <v>17.71</v>
      </c>
      <c r="AO12" s="321">
        <v>24.07</v>
      </c>
      <c r="AP12" s="321">
        <v>72.1</v>
      </c>
      <c r="AQ12" s="321">
        <v>54.44</v>
      </c>
      <c r="AR12" s="321">
        <v>396.74</v>
      </c>
      <c r="AS12" s="321">
        <v>80.81</v>
      </c>
      <c r="AT12" s="321">
        <v>3.97</v>
      </c>
      <c r="AU12" s="321">
        <v>2.77</v>
      </c>
      <c r="AV12" s="321">
        <v>13.41</v>
      </c>
      <c r="AW12" s="321">
        <v>70.91</v>
      </c>
      <c r="AX12" s="321">
        <v>56.51</v>
      </c>
      <c r="AY12" s="321">
        <v>5.27</v>
      </c>
      <c r="AZ12" s="321">
        <v>1.3</v>
      </c>
      <c r="BA12" s="321" t="s">
        <v>509</v>
      </c>
    </row>
    <row r="13" s="316" customFormat="1" ht="15" customHeight="1" spans="1:53">
      <c r="A13" s="319" t="s">
        <v>350</v>
      </c>
      <c r="B13" s="320" t="s">
        <v>488</v>
      </c>
      <c r="C13" s="320" t="s">
        <v>497</v>
      </c>
      <c r="D13" s="322">
        <v>10.6</v>
      </c>
      <c r="E13" s="322">
        <v>10.2</v>
      </c>
      <c r="F13" s="322">
        <v>9.8</v>
      </c>
      <c r="G13" s="322">
        <v>30.6</v>
      </c>
      <c r="H13" s="322">
        <v>10.2</v>
      </c>
      <c r="I13" s="322">
        <v>849.7</v>
      </c>
      <c r="J13" s="322">
        <v>14.2</v>
      </c>
      <c r="K13" s="320">
        <v>7</v>
      </c>
      <c r="L13" s="322">
        <v>58.43</v>
      </c>
      <c r="M13" s="322">
        <v>496.48</v>
      </c>
      <c r="N13" s="322">
        <v>26.9</v>
      </c>
      <c r="O13" s="320">
        <v>3</v>
      </c>
      <c r="P13" s="328">
        <v>43933</v>
      </c>
      <c r="Q13" s="328">
        <v>43941</v>
      </c>
      <c r="R13" s="332">
        <v>1</v>
      </c>
      <c r="S13" s="328">
        <v>43971</v>
      </c>
      <c r="T13" s="328">
        <v>44016</v>
      </c>
      <c r="U13" s="320">
        <v>75</v>
      </c>
      <c r="V13" s="320" t="s">
        <v>510</v>
      </c>
      <c r="W13" s="320" t="s">
        <v>491</v>
      </c>
      <c r="X13" s="320" t="s">
        <v>492</v>
      </c>
      <c r="Y13" s="320" t="s">
        <v>511</v>
      </c>
      <c r="Z13" s="320" t="s">
        <v>494</v>
      </c>
      <c r="AA13" s="320" t="s">
        <v>495</v>
      </c>
      <c r="AB13" s="320">
        <v>1</v>
      </c>
      <c r="AC13" s="328"/>
      <c r="AD13" s="320"/>
      <c r="AE13" s="320">
        <v>1</v>
      </c>
      <c r="AF13" s="320"/>
      <c r="AG13" s="320"/>
      <c r="AH13" s="338"/>
      <c r="AI13" s="320">
        <v>32.6</v>
      </c>
      <c r="AJ13" s="320">
        <v>10.1</v>
      </c>
      <c r="AK13" s="320">
        <v>2.2</v>
      </c>
      <c r="AL13" s="320">
        <v>2</v>
      </c>
      <c r="AM13" s="320">
        <v>2.9</v>
      </c>
      <c r="AN13" s="320">
        <v>26.5</v>
      </c>
      <c r="AO13" s="320">
        <v>31.4</v>
      </c>
      <c r="AP13" s="320">
        <v>84.1</v>
      </c>
      <c r="AQ13" s="320">
        <v>68.5</v>
      </c>
      <c r="AR13" s="320">
        <v>392</v>
      </c>
      <c r="AS13" s="339">
        <v>85.5</v>
      </c>
      <c r="AT13" s="339">
        <v>6</v>
      </c>
      <c r="AU13" s="339">
        <v>4.5</v>
      </c>
      <c r="AV13" s="339">
        <v>4</v>
      </c>
      <c r="AW13" s="339">
        <v>65</v>
      </c>
      <c r="AX13" s="339">
        <v>60</v>
      </c>
      <c r="AY13" s="339">
        <v>5.3</v>
      </c>
      <c r="AZ13" s="339">
        <v>1.3</v>
      </c>
      <c r="BA13" s="320" t="s">
        <v>502</v>
      </c>
    </row>
    <row r="14" s="316" customFormat="1" spans="1:53">
      <c r="A14" s="319" t="s">
        <v>350</v>
      </c>
      <c r="B14" s="320"/>
      <c r="C14" s="320" t="s">
        <v>507</v>
      </c>
      <c r="D14" s="322">
        <v>6.14</v>
      </c>
      <c r="E14" s="322">
        <v>6.21</v>
      </c>
      <c r="F14" s="322">
        <v>6.32</v>
      </c>
      <c r="G14" s="322">
        <v>18.67</v>
      </c>
      <c r="H14" s="322">
        <v>6.22</v>
      </c>
      <c r="I14" s="322">
        <v>518.46</v>
      </c>
      <c r="J14" s="322">
        <v>8.6</v>
      </c>
      <c r="K14" s="320">
        <v>7</v>
      </c>
      <c r="L14" s="322">
        <v>51.43</v>
      </c>
      <c r="M14" s="322">
        <v>266.65</v>
      </c>
      <c r="N14" s="322">
        <v>23.84</v>
      </c>
      <c r="O14" s="320">
        <v>5</v>
      </c>
      <c r="P14" s="328">
        <v>43924</v>
      </c>
      <c r="Q14" s="328">
        <v>43933</v>
      </c>
      <c r="R14" s="332">
        <v>1</v>
      </c>
      <c r="S14" s="328">
        <v>43969</v>
      </c>
      <c r="T14" s="328">
        <v>44014</v>
      </c>
      <c r="U14" s="320">
        <v>81</v>
      </c>
      <c r="V14" s="332" t="s">
        <v>490</v>
      </c>
      <c r="W14" s="320" t="s">
        <v>491</v>
      </c>
      <c r="X14" s="320" t="s">
        <v>492</v>
      </c>
      <c r="Y14" s="335" t="s">
        <v>512</v>
      </c>
      <c r="Z14" s="335" t="s">
        <v>513</v>
      </c>
      <c r="AA14" s="332" t="s">
        <v>495</v>
      </c>
      <c r="AB14" s="320">
        <v>0</v>
      </c>
      <c r="AC14" s="328">
        <v>0</v>
      </c>
      <c r="AD14" s="332"/>
      <c r="AE14" s="320"/>
      <c r="AF14" s="320"/>
      <c r="AG14" s="320"/>
      <c r="AH14" s="338"/>
      <c r="AI14" s="320">
        <v>33.7</v>
      </c>
      <c r="AJ14" s="320">
        <v>9.4</v>
      </c>
      <c r="AK14" s="320">
        <v>2.7</v>
      </c>
      <c r="AL14" s="320">
        <v>2.3</v>
      </c>
      <c r="AM14" s="320">
        <v>6.1</v>
      </c>
      <c r="AN14" s="320">
        <v>9</v>
      </c>
      <c r="AO14" s="320">
        <v>17.4</v>
      </c>
      <c r="AP14" s="320">
        <v>51.7</v>
      </c>
      <c r="AQ14" s="320">
        <v>33.2</v>
      </c>
      <c r="AR14" s="320">
        <v>413</v>
      </c>
      <c r="AS14" s="339">
        <v>65.6</v>
      </c>
      <c r="AT14" s="339">
        <v>0</v>
      </c>
      <c r="AU14" s="339">
        <v>2.6</v>
      </c>
      <c r="AV14" s="339">
        <v>31.8</v>
      </c>
      <c r="AW14" s="339">
        <v>74.2</v>
      </c>
      <c r="AX14" s="339">
        <v>51.4</v>
      </c>
      <c r="AY14" s="339">
        <v>5</v>
      </c>
      <c r="AZ14" s="339">
        <v>1.3</v>
      </c>
      <c r="BA14" s="332" t="s">
        <v>502</v>
      </c>
    </row>
    <row r="15" s="316" customFormat="1" spans="1:53">
      <c r="A15" s="319" t="s">
        <v>350</v>
      </c>
      <c r="B15" s="320"/>
      <c r="C15" s="320" t="s">
        <v>499</v>
      </c>
      <c r="D15" s="322">
        <v>6.11</v>
      </c>
      <c r="E15" s="322">
        <v>6.21</v>
      </c>
      <c r="F15" s="322">
        <v>6</v>
      </c>
      <c r="G15" s="322">
        <v>18.32</v>
      </c>
      <c r="H15" s="322">
        <v>6.11</v>
      </c>
      <c r="I15" s="322">
        <v>509.19</v>
      </c>
      <c r="J15" s="322">
        <v>11.9</v>
      </c>
      <c r="K15" s="320">
        <v>4</v>
      </c>
      <c r="L15" s="322">
        <v>61.59</v>
      </c>
      <c r="M15" s="322">
        <v>313.61</v>
      </c>
      <c r="N15" s="322">
        <v>39.32</v>
      </c>
      <c r="O15" s="320">
        <v>3</v>
      </c>
      <c r="P15" s="328">
        <v>43918</v>
      </c>
      <c r="Q15" s="328">
        <v>43934</v>
      </c>
      <c r="R15" s="332">
        <v>1</v>
      </c>
      <c r="S15" s="328">
        <v>43979</v>
      </c>
      <c r="T15" s="328">
        <v>44029</v>
      </c>
      <c r="U15" s="320">
        <v>95</v>
      </c>
      <c r="V15" s="332" t="s">
        <v>490</v>
      </c>
      <c r="W15" s="320" t="s">
        <v>491</v>
      </c>
      <c r="X15" s="320" t="s">
        <v>492</v>
      </c>
      <c r="Y15" s="335" t="s">
        <v>512</v>
      </c>
      <c r="Z15" s="335" t="s">
        <v>494</v>
      </c>
      <c r="AA15" s="332" t="s">
        <v>495</v>
      </c>
      <c r="AB15" s="320">
        <v>0</v>
      </c>
      <c r="AC15" s="328"/>
      <c r="AD15" s="332"/>
      <c r="AE15" s="332"/>
      <c r="AF15" s="332"/>
      <c r="AG15" s="332"/>
      <c r="AH15" s="338"/>
      <c r="AI15" s="320">
        <v>28.6</v>
      </c>
      <c r="AJ15" s="320">
        <v>7.6</v>
      </c>
      <c r="AK15" s="320">
        <v>2</v>
      </c>
      <c r="AL15" s="320">
        <v>0.8</v>
      </c>
      <c r="AM15" s="320">
        <v>6.9</v>
      </c>
      <c r="AN15" s="320">
        <v>16.4</v>
      </c>
      <c r="AO15" s="320">
        <v>24.1</v>
      </c>
      <c r="AP15" s="320">
        <v>68.2</v>
      </c>
      <c r="AQ15" s="320">
        <v>48.9</v>
      </c>
      <c r="AR15" s="320">
        <v>404</v>
      </c>
      <c r="AS15" s="339">
        <v>83.1</v>
      </c>
      <c r="AT15" s="339"/>
      <c r="AU15" s="339"/>
      <c r="AV15" s="339">
        <v>16.9</v>
      </c>
      <c r="AW15" s="339">
        <v>59.5</v>
      </c>
      <c r="AX15" s="339">
        <v>61.6</v>
      </c>
      <c r="AY15" s="339">
        <v>5.3</v>
      </c>
      <c r="AZ15" s="339">
        <v>1.2</v>
      </c>
      <c r="BA15" s="332" t="s">
        <v>496</v>
      </c>
    </row>
    <row r="16" s="316" customFormat="1" spans="1:53">
      <c r="A16" s="319" t="s">
        <v>350</v>
      </c>
      <c r="B16" s="320"/>
      <c r="C16" s="320" t="s">
        <v>503</v>
      </c>
      <c r="D16" s="322">
        <v>9.57</v>
      </c>
      <c r="E16" s="322">
        <v>8.74</v>
      </c>
      <c r="F16" s="322">
        <v>9.13</v>
      </c>
      <c r="G16" s="322">
        <v>27.44</v>
      </c>
      <c r="H16" s="322">
        <v>9.15</v>
      </c>
      <c r="I16" s="322">
        <v>762.6</v>
      </c>
      <c r="J16" s="322">
        <v>8.2</v>
      </c>
      <c r="K16" s="320">
        <v>3</v>
      </c>
      <c r="L16" s="322">
        <v>54.8</v>
      </c>
      <c r="M16" s="322">
        <v>417.9</v>
      </c>
      <c r="N16" s="322">
        <v>20.5</v>
      </c>
      <c r="O16" s="320">
        <v>4</v>
      </c>
      <c r="P16" s="328">
        <v>43922</v>
      </c>
      <c r="Q16" s="328">
        <v>43932</v>
      </c>
      <c r="R16" s="332">
        <v>1</v>
      </c>
      <c r="S16" s="328">
        <v>43969</v>
      </c>
      <c r="T16" s="328">
        <v>44009</v>
      </c>
      <c r="U16" s="320">
        <v>77</v>
      </c>
      <c r="V16" s="332" t="s">
        <v>490</v>
      </c>
      <c r="W16" s="320" t="s">
        <v>491</v>
      </c>
      <c r="X16" s="320" t="s">
        <v>492</v>
      </c>
      <c r="Y16" s="335" t="s">
        <v>493</v>
      </c>
      <c r="Z16" s="335" t="s">
        <v>494</v>
      </c>
      <c r="AA16" s="332" t="s">
        <v>495</v>
      </c>
      <c r="AB16" s="320">
        <v>1</v>
      </c>
      <c r="AC16" s="328" t="s">
        <v>514</v>
      </c>
      <c r="AD16" s="320"/>
      <c r="AE16" s="320"/>
      <c r="AF16" s="320"/>
      <c r="AG16" s="320"/>
      <c r="AH16" s="338"/>
      <c r="AI16" s="320">
        <v>35.2</v>
      </c>
      <c r="AJ16" s="320">
        <v>9.2</v>
      </c>
      <c r="AK16" s="320">
        <v>3.2</v>
      </c>
      <c r="AL16" s="320">
        <v>3.8</v>
      </c>
      <c r="AM16" s="320">
        <v>3.3</v>
      </c>
      <c r="AN16" s="320">
        <v>18.4</v>
      </c>
      <c r="AO16" s="320">
        <v>25.5</v>
      </c>
      <c r="AP16" s="320">
        <v>72.2</v>
      </c>
      <c r="AQ16" s="320">
        <v>53.7</v>
      </c>
      <c r="AR16" s="320">
        <v>373.2</v>
      </c>
      <c r="AS16" s="339">
        <v>78.5</v>
      </c>
      <c r="AT16" s="339">
        <v>0.9</v>
      </c>
      <c r="AU16" s="339">
        <v>3.4</v>
      </c>
      <c r="AV16" s="339">
        <v>17.2</v>
      </c>
      <c r="AW16" s="339">
        <v>71</v>
      </c>
      <c r="AX16" s="339">
        <v>54.8</v>
      </c>
      <c r="AY16" s="339">
        <v>5.5</v>
      </c>
      <c r="AZ16" s="339">
        <v>1.3</v>
      </c>
      <c r="BA16" s="332" t="s">
        <v>505</v>
      </c>
    </row>
    <row r="17" s="316" customFormat="1" spans="1:53">
      <c r="A17" s="319" t="s">
        <v>350</v>
      </c>
      <c r="B17" s="320"/>
      <c r="C17" s="320" t="s">
        <v>489</v>
      </c>
      <c r="D17" s="322">
        <v>9.47</v>
      </c>
      <c r="E17" s="322">
        <v>9.24</v>
      </c>
      <c r="F17" s="322">
        <v>8.39</v>
      </c>
      <c r="G17" s="322">
        <v>27.1</v>
      </c>
      <c r="H17" s="322">
        <v>9.03</v>
      </c>
      <c r="I17" s="322">
        <v>752.82</v>
      </c>
      <c r="J17" s="322">
        <v>10.07</v>
      </c>
      <c r="K17" s="320">
        <v>3</v>
      </c>
      <c r="L17" s="322">
        <v>53.14</v>
      </c>
      <c r="M17" s="322">
        <v>400.05</v>
      </c>
      <c r="N17" s="322">
        <v>12.12</v>
      </c>
      <c r="O17" s="320">
        <v>3</v>
      </c>
      <c r="P17" s="328">
        <v>43921</v>
      </c>
      <c r="Q17" s="328">
        <v>43929</v>
      </c>
      <c r="R17" s="332">
        <v>1</v>
      </c>
      <c r="S17" s="328">
        <v>43975</v>
      </c>
      <c r="T17" s="328">
        <v>44016</v>
      </c>
      <c r="U17" s="320">
        <v>87</v>
      </c>
      <c r="V17" s="332" t="s">
        <v>515</v>
      </c>
      <c r="W17" s="320" t="s">
        <v>491</v>
      </c>
      <c r="X17" s="320" t="s">
        <v>492</v>
      </c>
      <c r="Y17" s="335" t="s">
        <v>493</v>
      </c>
      <c r="Z17" s="335" t="s">
        <v>494</v>
      </c>
      <c r="AA17" s="332" t="s">
        <v>495</v>
      </c>
      <c r="AB17" s="320">
        <v>1</v>
      </c>
      <c r="AC17" s="328"/>
      <c r="AD17" s="320"/>
      <c r="AE17" s="320"/>
      <c r="AF17" s="320"/>
      <c r="AG17" s="320"/>
      <c r="AH17" s="338"/>
      <c r="AI17" s="320">
        <v>45.3</v>
      </c>
      <c r="AJ17" s="320">
        <v>11.3</v>
      </c>
      <c r="AK17" s="320">
        <v>2.5</v>
      </c>
      <c r="AL17" s="320">
        <v>2.3</v>
      </c>
      <c r="AM17" s="320">
        <v>5.1</v>
      </c>
      <c r="AN17" s="320">
        <v>21.4</v>
      </c>
      <c r="AO17" s="320">
        <v>28.8</v>
      </c>
      <c r="AP17" s="320">
        <v>74.4</v>
      </c>
      <c r="AQ17" s="320">
        <v>61.5</v>
      </c>
      <c r="AR17" s="320">
        <v>334.4</v>
      </c>
      <c r="AS17" s="339">
        <v>72.2</v>
      </c>
      <c r="AT17" s="339">
        <v>8.2</v>
      </c>
      <c r="AU17" s="339">
        <v>6.1</v>
      </c>
      <c r="AV17" s="339">
        <v>13.5</v>
      </c>
      <c r="AW17" s="339">
        <v>72.3</v>
      </c>
      <c r="AX17" s="339">
        <v>53.1</v>
      </c>
      <c r="AY17" s="339">
        <v>5.6</v>
      </c>
      <c r="AZ17" s="339">
        <v>1.3</v>
      </c>
      <c r="BA17" s="332" t="s">
        <v>502</v>
      </c>
    </row>
    <row r="18" s="316" customFormat="1" spans="1:53">
      <c r="A18" s="319" t="s">
        <v>350</v>
      </c>
      <c r="B18" s="320"/>
      <c r="C18" s="320" t="s">
        <v>516</v>
      </c>
      <c r="D18" s="322">
        <v>9.88</v>
      </c>
      <c r="E18" s="322">
        <v>9.18</v>
      </c>
      <c r="F18" s="322">
        <v>9.29</v>
      </c>
      <c r="G18" s="322">
        <v>28.35</v>
      </c>
      <c r="H18" s="322">
        <v>9.45</v>
      </c>
      <c r="I18" s="322">
        <v>787.89</v>
      </c>
      <c r="J18" s="322">
        <v>14.13</v>
      </c>
      <c r="K18" s="320">
        <v>5</v>
      </c>
      <c r="L18" s="322">
        <v>50.44</v>
      </c>
      <c r="M18" s="322">
        <v>397.41</v>
      </c>
      <c r="N18" s="322">
        <v>30.04</v>
      </c>
      <c r="O18" s="320">
        <v>6</v>
      </c>
      <c r="P18" s="328">
        <v>43917</v>
      </c>
      <c r="Q18" s="328">
        <v>43928</v>
      </c>
      <c r="R18" s="332">
        <v>1</v>
      </c>
      <c r="S18" s="328">
        <v>43969</v>
      </c>
      <c r="T18" s="328">
        <v>44006</v>
      </c>
      <c r="U18" s="320">
        <v>78</v>
      </c>
      <c r="V18" s="332" t="s">
        <v>490</v>
      </c>
      <c r="W18" s="320" t="s">
        <v>491</v>
      </c>
      <c r="X18" s="320" t="s">
        <v>492</v>
      </c>
      <c r="Y18" s="335" t="s">
        <v>512</v>
      </c>
      <c r="Z18" s="335" t="s">
        <v>494</v>
      </c>
      <c r="AA18" s="332" t="s">
        <v>495</v>
      </c>
      <c r="AB18" s="320">
        <v>0</v>
      </c>
      <c r="AC18" s="328"/>
      <c r="AD18" s="332"/>
      <c r="AE18" s="332"/>
      <c r="AF18" s="332" t="s">
        <v>204</v>
      </c>
      <c r="AG18" s="332" t="s">
        <v>204</v>
      </c>
      <c r="AH18" s="338"/>
      <c r="AI18" s="320">
        <v>21.3</v>
      </c>
      <c r="AJ18" s="320">
        <v>7.1</v>
      </c>
      <c r="AK18" s="320">
        <v>6.4</v>
      </c>
      <c r="AL18" s="320">
        <v>4</v>
      </c>
      <c r="AM18" s="320">
        <v>13.1</v>
      </c>
      <c r="AN18" s="320">
        <v>30.9</v>
      </c>
      <c r="AO18" s="320">
        <v>48</v>
      </c>
      <c r="AP18" s="320">
        <v>64.4</v>
      </c>
      <c r="AQ18" s="320">
        <v>93</v>
      </c>
      <c r="AR18" s="320">
        <v>332.2</v>
      </c>
      <c r="AS18" s="339">
        <v>83.7</v>
      </c>
      <c r="AT18" s="339" t="s">
        <v>204</v>
      </c>
      <c r="AU18" s="339" t="s">
        <v>204</v>
      </c>
      <c r="AV18" s="339">
        <v>16.3</v>
      </c>
      <c r="AW18" s="339">
        <v>70.1</v>
      </c>
      <c r="AX18" s="339">
        <v>50.4</v>
      </c>
      <c r="AY18" s="339">
        <v>5.4</v>
      </c>
      <c r="AZ18" s="339">
        <v>1.4</v>
      </c>
      <c r="BA18" s="332" t="s">
        <v>502</v>
      </c>
    </row>
    <row r="19" s="316" customFormat="1" spans="1:53">
      <c r="A19" s="319" t="s">
        <v>350</v>
      </c>
      <c r="B19" s="320"/>
      <c r="C19" s="320" t="s">
        <v>506</v>
      </c>
      <c r="D19" s="322">
        <v>7.84</v>
      </c>
      <c r="E19" s="322">
        <v>7.96</v>
      </c>
      <c r="F19" s="322">
        <v>10.16</v>
      </c>
      <c r="G19" s="322">
        <v>25.96</v>
      </c>
      <c r="H19" s="322">
        <v>8.65</v>
      </c>
      <c r="I19" s="322">
        <v>721.47</v>
      </c>
      <c r="J19" s="322">
        <v>-0.54</v>
      </c>
      <c r="K19" s="320">
        <v>10</v>
      </c>
      <c r="L19" s="322">
        <v>53.46</v>
      </c>
      <c r="M19" s="322">
        <v>385.7</v>
      </c>
      <c r="N19" s="322">
        <v>8.65</v>
      </c>
      <c r="O19" s="320">
        <v>9</v>
      </c>
      <c r="P19" s="328">
        <v>43915</v>
      </c>
      <c r="Q19" s="328">
        <v>43938</v>
      </c>
      <c r="R19" s="332">
        <v>1</v>
      </c>
      <c r="S19" s="328">
        <v>43968</v>
      </c>
      <c r="T19" s="328">
        <v>44005</v>
      </c>
      <c r="U19" s="320">
        <v>67</v>
      </c>
      <c r="V19" s="332" t="s">
        <v>490</v>
      </c>
      <c r="W19" s="320" t="s">
        <v>491</v>
      </c>
      <c r="X19" s="320" t="s">
        <v>492</v>
      </c>
      <c r="Y19" s="335" t="s">
        <v>493</v>
      </c>
      <c r="Z19" s="335" t="s">
        <v>517</v>
      </c>
      <c r="AA19" s="332" t="s">
        <v>495</v>
      </c>
      <c r="AB19" s="320" t="s">
        <v>204</v>
      </c>
      <c r="AC19" s="328" t="s">
        <v>204</v>
      </c>
      <c r="AD19" s="320"/>
      <c r="AE19" s="320"/>
      <c r="AF19" s="320" t="s">
        <v>204</v>
      </c>
      <c r="AG19" s="320" t="s">
        <v>204</v>
      </c>
      <c r="AH19" s="338"/>
      <c r="AI19" s="339">
        <v>17.8</v>
      </c>
      <c r="AJ19" s="339">
        <v>6.9</v>
      </c>
      <c r="AK19" s="339">
        <v>2.6</v>
      </c>
      <c r="AL19" s="339">
        <v>0.7</v>
      </c>
      <c r="AM19" s="339">
        <v>6.3</v>
      </c>
      <c r="AN19" s="339">
        <v>18.8</v>
      </c>
      <c r="AO19" s="339">
        <v>25.8</v>
      </c>
      <c r="AP19" s="339">
        <v>72.9</v>
      </c>
      <c r="AQ19" s="339">
        <v>52.5</v>
      </c>
      <c r="AR19" s="339">
        <v>384</v>
      </c>
      <c r="AS19" s="339">
        <v>79.9</v>
      </c>
      <c r="AT19" s="339">
        <v>4.8</v>
      </c>
      <c r="AU19" s="339">
        <v>0</v>
      </c>
      <c r="AV19" s="339">
        <v>15.3</v>
      </c>
      <c r="AW19" s="339">
        <v>78.3</v>
      </c>
      <c r="AX19" s="339">
        <v>53.5</v>
      </c>
      <c r="AY19" s="339">
        <v>5.1</v>
      </c>
      <c r="AZ19" s="339">
        <v>1.3</v>
      </c>
      <c r="BA19" s="332" t="s">
        <v>505</v>
      </c>
    </row>
    <row r="20" s="316" customFormat="1" spans="1:53">
      <c r="A20" s="319" t="s">
        <v>350</v>
      </c>
      <c r="B20" s="320"/>
      <c r="C20" s="320" t="s">
        <v>501</v>
      </c>
      <c r="D20" s="322">
        <v>9.62</v>
      </c>
      <c r="E20" s="322">
        <v>9.52</v>
      </c>
      <c r="F20" s="322">
        <v>9.03</v>
      </c>
      <c r="G20" s="322">
        <v>28.17</v>
      </c>
      <c r="H20" s="322">
        <v>9.39</v>
      </c>
      <c r="I20" s="322">
        <v>782.54</v>
      </c>
      <c r="J20" s="322">
        <v>12.1</v>
      </c>
      <c r="K20" s="320">
        <v>1</v>
      </c>
      <c r="L20" s="322">
        <v>50.94</v>
      </c>
      <c r="M20" s="322">
        <v>398.63</v>
      </c>
      <c r="N20" s="322">
        <v>16.06</v>
      </c>
      <c r="O20" s="320">
        <v>2</v>
      </c>
      <c r="P20" s="328">
        <v>43929</v>
      </c>
      <c r="Q20" s="328">
        <v>43938</v>
      </c>
      <c r="R20" s="332">
        <v>1</v>
      </c>
      <c r="S20" s="328">
        <v>43971</v>
      </c>
      <c r="T20" s="328">
        <v>44014</v>
      </c>
      <c r="U20" s="320">
        <v>76</v>
      </c>
      <c r="V20" s="332" t="s">
        <v>490</v>
      </c>
      <c r="W20" s="332" t="s">
        <v>491</v>
      </c>
      <c r="X20" s="332" t="s">
        <v>492</v>
      </c>
      <c r="Y20" s="335" t="s">
        <v>493</v>
      </c>
      <c r="Z20" s="335" t="s">
        <v>494</v>
      </c>
      <c r="AA20" s="332" t="s">
        <v>495</v>
      </c>
      <c r="AB20" s="332"/>
      <c r="AC20" s="328"/>
      <c r="AD20" s="332"/>
      <c r="AE20" s="332"/>
      <c r="AF20" s="320" t="s">
        <v>204</v>
      </c>
      <c r="AG20" s="320" t="s">
        <v>204</v>
      </c>
      <c r="AH20" s="338"/>
      <c r="AI20" s="339">
        <v>32.6</v>
      </c>
      <c r="AJ20" s="339">
        <v>9.1</v>
      </c>
      <c r="AK20" s="339">
        <v>2.1</v>
      </c>
      <c r="AL20" s="339">
        <v>1</v>
      </c>
      <c r="AM20" s="339">
        <v>4.3</v>
      </c>
      <c r="AN20" s="339">
        <v>18.1</v>
      </c>
      <c r="AO20" s="339">
        <v>23.4</v>
      </c>
      <c r="AP20" s="339">
        <v>77.4</v>
      </c>
      <c r="AQ20" s="339">
        <v>54.7</v>
      </c>
      <c r="AR20" s="339">
        <v>358</v>
      </c>
      <c r="AS20" s="339">
        <v>82</v>
      </c>
      <c r="AT20" s="339">
        <v>0</v>
      </c>
      <c r="AU20" s="339">
        <v>0</v>
      </c>
      <c r="AV20" s="339">
        <v>18</v>
      </c>
      <c r="AW20" s="339">
        <v>78.2</v>
      </c>
      <c r="AX20" s="339">
        <v>50.9</v>
      </c>
      <c r="AY20" s="339">
        <v>5.1</v>
      </c>
      <c r="AZ20" s="339">
        <v>1.3</v>
      </c>
      <c r="BA20" s="332" t="s">
        <v>502</v>
      </c>
    </row>
    <row r="21" s="316" customFormat="1" spans="1:53">
      <c r="A21" s="319" t="s">
        <v>350</v>
      </c>
      <c r="B21" s="320"/>
      <c r="C21" s="320" t="s">
        <v>441</v>
      </c>
      <c r="D21" s="323">
        <v>8.65</v>
      </c>
      <c r="E21" s="323">
        <v>8.41</v>
      </c>
      <c r="F21" s="323">
        <v>8.52</v>
      </c>
      <c r="G21" s="323">
        <v>25.58</v>
      </c>
      <c r="H21" s="323">
        <v>8.53</v>
      </c>
      <c r="I21" s="323">
        <v>710.58</v>
      </c>
      <c r="J21" s="323">
        <v>9.76</v>
      </c>
      <c r="K21" s="321">
        <v>5</v>
      </c>
      <c r="L21" s="323">
        <v>54.12</v>
      </c>
      <c r="M21" s="323">
        <v>384.55</v>
      </c>
      <c r="N21" s="323">
        <v>21.16</v>
      </c>
      <c r="O21" s="321">
        <v>3</v>
      </c>
      <c r="P21" s="328" t="s">
        <v>204</v>
      </c>
      <c r="Q21" s="328" t="s">
        <v>204</v>
      </c>
      <c r="R21" s="332">
        <v>1</v>
      </c>
      <c r="S21" s="328" t="s">
        <v>204</v>
      </c>
      <c r="T21" s="328" t="s">
        <v>204</v>
      </c>
      <c r="U21" s="320">
        <v>80</v>
      </c>
      <c r="V21" s="320" t="s">
        <v>204</v>
      </c>
      <c r="W21" s="320" t="s">
        <v>204</v>
      </c>
      <c r="X21" s="320" t="s">
        <v>204</v>
      </c>
      <c r="Y21" s="320" t="s">
        <v>204</v>
      </c>
      <c r="Z21" s="320" t="s">
        <v>204</v>
      </c>
      <c r="AA21" s="320" t="s">
        <v>204</v>
      </c>
      <c r="AB21" s="320" t="s">
        <v>204</v>
      </c>
      <c r="AC21" s="328" t="s">
        <v>204</v>
      </c>
      <c r="AD21" s="320" t="s">
        <v>204</v>
      </c>
      <c r="AE21" s="320" t="s">
        <v>204</v>
      </c>
      <c r="AF21" s="320" t="s">
        <v>204</v>
      </c>
      <c r="AG21" s="320" t="s">
        <v>204</v>
      </c>
      <c r="AH21" s="338"/>
      <c r="AI21" s="321">
        <v>30.9</v>
      </c>
      <c r="AJ21" s="321">
        <v>8.8</v>
      </c>
      <c r="AK21" s="321">
        <v>3</v>
      </c>
      <c r="AL21" s="321">
        <v>2.1</v>
      </c>
      <c r="AM21" s="321">
        <v>6</v>
      </c>
      <c r="AN21" s="321">
        <v>19.9</v>
      </c>
      <c r="AO21" s="321">
        <v>28.1</v>
      </c>
      <c r="AP21" s="321">
        <v>71.1</v>
      </c>
      <c r="AQ21" s="321">
        <v>58.3</v>
      </c>
      <c r="AR21" s="321">
        <v>373.9</v>
      </c>
      <c r="AS21" s="321">
        <v>78.8</v>
      </c>
      <c r="AT21" s="321">
        <v>3.3</v>
      </c>
      <c r="AU21" s="321">
        <v>2.8</v>
      </c>
      <c r="AV21" s="321">
        <v>16.6</v>
      </c>
      <c r="AW21" s="321">
        <v>71.1</v>
      </c>
      <c r="AX21" s="321">
        <v>54.1</v>
      </c>
      <c r="AY21" s="323">
        <f>AVERAGE(AY13:AY19)</f>
        <v>5.31428571428571</v>
      </c>
      <c r="AZ21" s="323">
        <f>AVERAGE(AZ13:AZ19)</f>
        <v>1.3</v>
      </c>
      <c r="BA21" s="321" t="s">
        <v>509</v>
      </c>
    </row>
    <row r="22" s="1" customFormat="1" ht="17" customHeight="1" spans="1:53">
      <c r="A22" s="14" t="s">
        <v>230</v>
      </c>
      <c r="B22" s="15" t="s">
        <v>488</v>
      </c>
      <c r="C22" s="324" t="s">
        <v>518</v>
      </c>
      <c r="D22" s="267">
        <v>175.473484848485</v>
      </c>
      <c r="E22" s="267">
        <v>200.757575757576</v>
      </c>
      <c r="F22" s="260"/>
      <c r="G22" s="267">
        <f>SUM(D22:E22)</f>
        <v>376.231060606061</v>
      </c>
      <c r="H22" s="267">
        <f>G22/2</f>
        <v>188.11553030303</v>
      </c>
      <c r="I22" s="267">
        <v>836.05</v>
      </c>
      <c r="J22" s="267">
        <v>2.72</v>
      </c>
      <c r="K22" s="290">
        <v>2</v>
      </c>
      <c r="L22" s="267">
        <v>58.07</v>
      </c>
      <c r="M22" s="267">
        <v>485.47</v>
      </c>
      <c r="N22" s="267">
        <v>12.71</v>
      </c>
      <c r="O22" s="290">
        <v>1</v>
      </c>
      <c r="P22" s="254">
        <v>44285</v>
      </c>
      <c r="Q22" s="254">
        <v>44295</v>
      </c>
      <c r="R22" s="15">
        <v>1</v>
      </c>
      <c r="S22" s="254">
        <v>44333</v>
      </c>
      <c r="T22" s="254">
        <v>44379</v>
      </c>
      <c r="U22" s="290">
        <f t="shared" ref="U22:U28" si="0">T22-Q22</f>
        <v>84</v>
      </c>
      <c r="V22" s="15" t="s">
        <v>490</v>
      </c>
      <c r="W22" s="15" t="s">
        <v>491</v>
      </c>
      <c r="X22" s="15" t="s">
        <v>492</v>
      </c>
      <c r="Y22" s="15" t="s">
        <v>493</v>
      </c>
      <c r="Z22" s="15" t="s">
        <v>494</v>
      </c>
      <c r="AA22" s="15" t="s">
        <v>495</v>
      </c>
      <c r="AB22" s="15">
        <v>0</v>
      </c>
      <c r="AC22" s="15"/>
      <c r="AD22" s="15"/>
      <c r="AE22" s="15"/>
      <c r="AF22" s="15"/>
      <c r="AG22" s="15"/>
      <c r="AH22" s="15"/>
      <c r="AI22" s="340">
        <v>33.62</v>
      </c>
      <c r="AJ22" s="340">
        <v>8.49</v>
      </c>
      <c r="AK22" s="340">
        <v>2.68</v>
      </c>
      <c r="AL22" s="340">
        <v>0.91</v>
      </c>
      <c r="AM22" s="340">
        <v>5.27</v>
      </c>
      <c r="AN22" s="340">
        <v>16.98</v>
      </c>
      <c r="AO22" s="340">
        <v>23.16</v>
      </c>
      <c r="AP22" s="340">
        <v>73.34</v>
      </c>
      <c r="AQ22" s="340">
        <v>54.51</v>
      </c>
      <c r="AR22" s="340">
        <v>366.29</v>
      </c>
      <c r="AS22" s="340">
        <v>83.79</v>
      </c>
      <c r="AT22" s="340">
        <v>1.28</v>
      </c>
      <c r="AU22" s="340">
        <v>0.2</v>
      </c>
      <c r="AV22" s="340">
        <v>14.73</v>
      </c>
      <c r="AW22" s="340">
        <v>77.15</v>
      </c>
      <c r="AX22" s="340">
        <v>58.07</v>
      </c>
      <c r="AY22" s="340">
        <v>4.88</v>
      </c>
      <c r="AZ22" s="340">
        <v>1.28</v>
      </c>
      <c r="BA22" s="15" t="s">
        <v>191</v>
      </c>
    </row>
    <row r="23" s="1" customFormat="1" ht="17" customHeight="1" spans="1:53">
      <c r="A23" s="14" t="s">
        <v>230</v>
      </c>
      <c r="B23" s="15"/>
      <c r="C23" s="324" t="s">
        <v>497</v>
      </c>
      <c r="D23" s="267">
        <v>207.5</v>
      </c>
      <c r="E23" s="267">
        <v>214.5</v>
      </c>
      <c r="F23" s="260"/>
      <c r="G23" s="267">
        <v>422</v>
      </c>
      <c r="H23" s="267">
        <v>211</v>
      </c>
      <c r="I23" s="267">
        <v>937.8</v>
      </c>
      <c r="J23" s="267">
        <v>5</v>
      </c>
      <c r="K23" s="290">
        <v>2</v>
      </c>
      <c r="L23" s="267">
        <v>63</v>
      </c>
      <c r="M23" s="267">
        <v>590.8</v>
      </c>
      <c r="N23" s="267">
        <v>12.5</v>
      </c>
      <c r="O23" s="290">
        <v>2</v>
      </c>
      <c r="P23" s="254">
        <v>44285</v>
      </c>
      <c r="Q23" s="254">
        <v>44301</v>
      </c>
      <c r="R23" s="15">
        <v>1</v>
      </c>
      <c r="S23" s="254">
        <v>44333</v>
      </c>
      <c r="T23" s="254">
        <v>44380</v>
      </c>
      <c r="U23" s="290">
        <f t="shared" si="0"/>
        <v>79</v>
      </c>
      <c r="V23" s="15" t="s">
        <v>510</v>
      </c>
      <c r="W23" s="15" t="s">
        <v>491</v>
      </c>
      <c r="X23" s="15" t="s">
        <v>492</v>
      </c>
      <c r="Y23" s="15" t="s">
        <v>493</v>
      </c>
      <c r="Z23" s="15" t="s">
        <v>494</v>
      </c>
      <c r="AA23" s="15" t="s">
        <v>495</v>
      </c>
      <c r="AB23" s="15">
        <v>1</v>
      </c>
      <c r="AC23" s="15"/>
      <c r="AD23" s="15"/>
      <c r="AE23" s="15">
        <v>1</v>
      </c>
      <c r="AF23" s="15"/>
      <c r="AG23" s="15"/>
      <c r="AH23" s="15"/>
      <c r="AI23" s="340">
        <v>38.1</v>
      </c>
      <c r="AJ23" s="340">
        <v>9.6</v>
      </c>
      <c r="AK23" s="340">
        <v>3.1</v>
      </c>
      <c r="AL23" s="340">
        <v>1</v>
      </c>
      <c r="AM23" s="340">
        <v>4.5</v>
      </c>
      <c r="AN23" s="340">
        <v>20.6</v>
      </c>
      <c r="AO23" s="340">
        <v>26.1</v>
      </c>
      <c r="AP23" s="340">
        <v>78.9</v>
      </c>
      <c r="AQ23" s="340">
        <v>67.1</v>
      </c>
      <c r="AR23" s="340">
        <v>302</v>
      </c>
      <c r="AS23" s="340">
        <v>88</v>
      </c>
      <c r="AT23" s="340">
        <v>5.6</v>
      </c>
      <c r="AU23" s="340">
        <v>4.8</v>
      </c>
      <c r="AV23" s="340">
        <v>1.6</v>
      </c>
      <c r="AW23" s="340">
        <v>87</v>
      </c>
      <c r="AX23" s="340">
        <v>63</v>
      </c>
      <c r="AY23" s="340">
        <v>5.3</v>
      </c>
      <c r="AZ23" s="340">
        <v>1.4</v>
      </c>
      <c r="BA23" s="15"/>
    </row>
    <row r="24" s="1" customFormat="1" ht="17" customHeight="1" spans="1:53">
      <c r="A24" s="14" t="s">
        <v>230</v>
      </c>
      <c r="B24" s="15"/>
      <c r="C24" s="324" t="s">
        <v>499</v>
      </c>
      <c r="D24" s="267">
        <v>178.3</v>
      </c>
      <c r="E24" s="267">
        <v>184.8</v>
      </c>
      <c r="F24" s="260"/>
      <c r="G24" s="267">
        <v>363.1</v>
      </c>
      <c r="H24" s="267">
        <v>181.55</v>
      </c>
      <c r="I24" s="267">
        <v>605.2</v>
      </c>
      <c r="J24" s="267">
        <v>5.65</v>
      </c>
      <c r="K24" s="290">
        <v>2</v>
      </c>
      <c r="L24" s="267">
        <v>61.1</v>
      </c>
      <c r="M24" s="267">
        <v>369.78</v>
      </c>
      <c r="N24" s="267">
        <v>15.89</v>
      </c>
      <c r="O24" s="290">
        <v>1</v>
      </c>
      <c r="P24" s="254">
        <v>44286</v>
      </c>
      <c r="Q24" s="254">
        <v>44303</v>
      </c>
      <c r="R24" s="15">
        <v>1</v>
      </c>
      <c r="S24" s="254">
        <v>44341</v>
      </c>
      <c r="T24" s="254">
        <v>44390</v>
      </c>
      <c r="U24" s="290">
        <f t="shared" si="0"/>
        <v>87</v>
      </c>
      <c r="V24" s="15" t="s">
        <v>490</v>
      </c>
      <c r="W24" s="15" t="s">
        <v>491</v>
      </c>
      <c r="X24" s="15" t="s">
        <v>492</v>
      </c>
      <c r="Y24" s="15" t="s">
        <v>512</v>
      </c>
      <c r="Z24" s="15" t="s">
        <v>494</v>
      </c>
      <c r="AA24" s="15" t="s">
        <v>495</v>
      </c>
      <c r="AB24" s="15">
        <v>0</v>
      </c>
      <c r="AC24" s="15" t="s">
        <v>519</v>
      </c>
      <c r="AD24" s="15">
        <v>0</v>
      </c>
      <c r="AE24" s="15" t="s">
        <v>519</v>
      </c>
      <c r="AF24" s="15">
        <v>0</v>
      </c>
      <c r="AG24" s="15">
        <v>0</v>
      </c>
      <c r="AH24" s="15" t="s">
        <v>520</v>
      </c>
      <c r="AI24" s="340">
        <v>20.6</v>
      </c>
      <c r="AJ24" s="340">
        <v>7</v>
      </c>
      <c r="AK24" s="340">
        <v>3.9</v>
      </c>
      <c r="AL24" s="340">
        <v>0.1</v>
      </c>
      <c r="AM24" s="340">
        <v>5</v>
      </c>
      <c r="AN24" s="340">
        <v>24.3</v>
      </c>
      <c r="AO24" s="340">
        <v>29.4</v>
      </c>
      <c r="AP24" s="340">
        <v>82.7</v>
      </c>
      <c r="AQ24" s="340">
        <v>63.4</v>
      </c>
      <c r="AR24" s="340">
        <v>419.4</v>
      </c>
      <c r="AS24" s="340">
        <v>91.4</v>
      </c>
      <c r="AT24" s="340">
        <v>0</v>
      </c>
      <c r="AU24" s="340">
        <v>0</v>
      </c>
      <c r="AV24" s="340">
        <v>8.6</v>
      </c>
      <c r="AW24" s="340">
        <v>63.8</v>
      </c>
      <c r="AX24" s="340">
        <v>61.1</v>
      </c>
      <c r="AY24" s="340">
        <v>5.1</v>
      </c>
      <c r="AZ24" s="340">
        <v>1.2</v>
      </c>
      <c r="BA24" s="15"/>
    </row>
    <row r="25" s="1" customFormat="1" ht="17" customHeight="1" spans="1:53">
      <c r="A25" s="14" t="s">
        <v>230</v>
      </c>
      <c r="B25" s="15"/>
      <c r="C25" s="324" t="s">
        <v>501</v>
      </c>
      <c r="D25" s="267">
        <v>164.83</v>
      </c>
      <c r="E25" s="267">
        <v>169.05</v>
      </c>
      <c r="F25" s="260"/>
      <c r="G25" s="267">
        <f>SUM(D25:E25)</f>
        <v>333.88</v>
      </c>
      <c r="H25" s="267">
        <v>166.94</v>
      </c>
      <c r="I25" s="267">
        <v>741.99</v>
      </c>
      <c r="J25" s="267">
        <v>15.47</v>
      </c>
      <c r="K25" s="290">
        <v>1</v>
      </c>
      <c r="L25" s="267">
        <v>50.94</v>
      </c>
      <c r="M25" s="267">
        <v>377.97</v>
      </c>
      <c r="N25" s="267">
        <v>17.24</v>
      </c>
      <c r="O25" s="290">
        <v>1</v>
      </c>
      <c r="P25" s="254">
        <v>44295</v>
      </c>
      <c r="Q25" s="254">
        <v>44304</v>
      </c>
      <c r="R25" s="15">
        <v>1</v>
      </c>
      <c r="S25" s="254">
        <v>44341</v>
      </c>
      <c r="T25" s="254">
        <v>44389</v>
      </c>
      <c r="U25" s="290">
        <f t="shared" si="0"/>
        <v>85</v>
      </c>
      <c r="V25" s="15" t="s">
        <v>490</v>
      </c>
      <c r="W25" s="15" t="s">
        <v>491</v>
      </c>
      <c r="X25" s="15" t="s">
        <v>492</v>
      </c>
      <c r="Y25" s="15" t="s">
        <v>493</v>
      </c>
      <c r="Z25" s="15" t="s">
        <v>494</v>
      </c>
      <c r="AA25" s="15" t="s">
        <v>495</v>
      </c>
      <c r="AB25" s="15" t="s">
        <v>204</v>
      </c>
      <c r="AC25" s="15" t="s">
        <v>204</v>
      </c>
      <c r="AD25" s="15" t="s">
        <v>204</v>
      </c>
      <c r="AE25" s="15" t="s">
        <v>204</v>
      </c>
      <c r="AF25" s="15" t="s">
        <v>204</v>
      </c>
      <c r="AG25" s="15" t="s">
        <v>204</v>
      </c>
      <c r="AH25" s="14"/>
      <c r="AI25" s="267">
        <v>32.6</v>
      </c>
      <c r="AJ25" s="267">
        <v>9.1</v>
      </c>
      <c r="AK25" s="267">
        <v>2.1</v>
      </c>
      <c r="AL25" s="267">
        <v>1</v>
      </c>
      <c r="AM25" s="267">
        <v>3.3</v>
      </c>
      <c r="AN25" s="267">
        <v>18.7</v>
      </c>
      <c r="AO25" s="267">
        <v>23</v>
      </c>
      <c r="AP25" s="267">
        <v>81.3</v>
      </c>
      <c r="AQ25" s="267">
        <v>53.8</v>
      </c>
      <c r="AR25" s="267">
        <v>367</v>
      </c>
      <c r="AS25" s="267">
        <v>82</v>
      </c>
      <c r="AT25" s="267">
        <v>0</v>
      </c>
      <c r="AU25" s="267">
        <v>0</v>
      </c>
      <c r="AV25" s="267">
        <v>18</v>
      </c>
      <c r="AW25" s="267">
        <v>78.21</v>
      </c>
      <c r="AX25" s="267">
        <v>50.94</v>
      </c>
      <c r="AY25" s="267">
        <v>5.06</v>
      </c>
      <c r="AZ25" s="267">
        <v>1.28</v>
      </c>
      <c r="BA25" s="15"/>
    </row>
    <row r="26" s="1" customFormat="1" ht="17" customHeight="1" spans="1:53">
      <c r="A26" s="14" t="s">
        <v>230</v>
      </c>
      <c r="B26" s="15"/>
      <c r="C26" s="324" t="s">
        <v>521</v>
      </c>
      <c r="D26" s="267">
        <v>140.76</v>
      </c>
      <c r="E26" s="267">
        <v>146.82</v>
      </c>
      <c r="F26" s="260"/>
      <c r="G26" s="267">
        <v>287.58</v>
      </c>
      <c r="H26" s="267">
        <v>143.79</v>
      </c>
      <c r="I26" s="267">
        <v>638.43</v>
      </c>
      <c r="J26" s="267">
        <v>8.46</v>
      </c>
      <c r="K26" s="290">
        <v>2</v>
      </c>
      <c r="L26" s="267">
        <v>52.47</v>
      </c>
      <c r="M26" s="267">
        <v>334.98</v>
      </c>
      <c r="N26" s="267">
        <v>8.42</v>
      </c>
      <c r="O26" s="290">
        <v>2</v>
      </c>
      <c r="P26" s="254">
        <v>44292</v>
      </c>
      <c r="Q26" s="254">
        <v>44301</v>
      </c>
      <c r="R26" s="15">
        <v>1</v>
      </c>
      <c r="S26" s="254">
        <v>44341</v>
      </c>
      <c r="T26" s="254">
        <v>44383</v>
      </c>
      <c r="U26" s="290">
        <f t="shared" si="0"/>
        <v>82</v>
      </c>
      <c r="V26" s="15" t="s">
        <v>515</v>
      </c>
      <c r="W26" s="15" t="s">
        <v>522</v>
      </c>
      <c r="X26" s="15" t="s">
        <v>523</v>
      </c>
      <c r="Y26" s="15" t="s">
        <v>512</v>
      </c>
      <c r="Z26" s="15" t="s">
        <v>494</v>
      </c>
      <c r="AA26" s="15" t="s">
        <v>495</v>
      </c>
      <c r="AB26" s="15">
        <v>1</v>
      </c>
      <c r="AC26" s="15" t="s">
        <v>524</v>
      </c>
      <c r="AD26" s="15" t="s">
        <v>237</v>
      </c>
      <c r="AE26" s="15"/>
      <c r="AF26" s="15" t="s">
        <v>237</v>
      </c>
      <c r="AG26" s="15"/>
      <c r="AH26" s="14"/>
      <c r="AI26" s="267">
        <v>48.8</v>
      </c>
      <c r="AJ26" s="267">
        <v>10.3</v>
      </c>
      <c r="AK26" s="267">
        <v>3.1</v>
      </c>
      <c r="AL26" s="267">
        <v>3.9</v>
      </c>
      <c r="AM26" s="267">
        <v>6.3</v>
      </c>
      <c r="AN26" s="267">
        <v>17.4</v>
      </c>
      <c r="AO26" s="267">
        <v>27.6</v>
      </c>
      <c r="AP26" s="267">
        <v>63.04</v>
      </c>
      <c r="AQ26" s="267">
        <v>62.4</v>
      </c>
      <c r="AR26" s="267">
        <v>336.4</v>
      </c>
      <c r="AS26" s="267">
        <v>70.7</v>
      </c>
      <c r="AT26" s="267">
        <v>5.6</v>
      </c>
      <c r="AU26" s="267">
        <v>7.3</v>
      </c>
      <c r="AV26" s="267">
        <v>16.4</v>
      </c>
      <c r="AW26" s="267">
        <v>74.2</v>
      </c>
      <c r="AX26" s="267">
        <v>52.4</v>
      </c>
      <c r="AY26" s="267">
        <v>5.8</v>
      </c>
      <c r="AZ26" s="267">
        <v>1.3</v>
      </c>
      <c r="BA26" s="15"/>
    </row>
    <row r="27" s="1" customFormat="1" ht="17" customHeight="1" spans="1:53">
      <c r="A27" s="14" t="s">
        <v>230</v>
      </c>
      <c r="B27" s="15"/>
      <c r="C27" s="324" t="s">
        <v>516</v>
      </c>
      <c r="D27" s="267">
        <v>212.4</v>
      </c>
      <c r="E27" s="267">
        <v>234.45</v>
      </c>
      <c r="F27" s="260"/>
      <c r="G27" s="267">
        <v>446.9</v>
      </c>
      <c r="H27" s="267">
        <v>223.4</v>
      </c>
      <c r="I27" s="267">
        <v>993.5</v>
      </c>
      <c r="J27" s="267">
        <v>11.91</v>
      </c>
      <c r="K27" s="290">
        <v>1</v>
      </c>
      <c r="L27" s="267">
        <v>55</v>
      </c>
      <c r="M27" s="267">
        <v>546.4</v>
      </c>
      <c r="N27" s="267">
        <v>29.58</v>
      </c>
      <c r="O27" s="290">
        <v>1</v>
      </c>
      <c r="P27" s="254">
        <v>44286</v>
      </c>
      <c r="Q27" s="254">
        <v>44296</v>
      </c>
      <c r="R27" s="15">
        <v>1</v>
      </c>
      <c r="S27" s="254">
        <v>44336</v>
      </c>
      <c r="T27" s="254">
        <v>44376</v>
      </c>
      <c r="U27" s="290">
        <f t="shared" si="0"/>
        <v>80</v>
      </c>
      <c r="V27" s="15" t="s">
        <v>490</v>
      </c>
      <c r="W27" s="15" t="s">
        <v>491</v>
      </c>
      <c r="X27" s="15" t="s">
        <v>492</v>
      </c>
      <c r="Y27" s="15" t="s">
        <v>512</v>
      </c>
      <c r="Z27" s="15" t="s">
        <v>494</v>
      </c>
      <c r="AA27" s="15" t="s">
        <v>495</v>
      </c>
      <c r="AB27" s="15">
        <v>1</v>
      </c>
      <c r="AC27" s="15">
        <v>6.3</v>
      </c>
      <c r="AD27" s="15" t="s">
        <v>204</v>
      </c>
      <c r="AE27" s="15" t="s">
        <v>204</v>
      </c>
      <c r="AF27" s="15" t="s">
        <v>204</v>
      </c>
      <c r="AG27" s="15" t="s">
        <v>204</v>
      </c>
      <c r="AH27" s="14"/>
      <c r="AI27" s="340">
        <v>40.6</v>
      </c>
      <c r="AJ27" s="340">
        <v>7.7</v>
      </c>
      <c r="AK27" s="340">
        <v>4.5</v>
      </c>
      <c r="AL27" s="340">
        <v>1.4</v>
      </c>
      <c r="AM27" s="340">
        <v>8.2</v>
      </c>
      <c r="AN27" s="340">
        <v>30.5</v>
      </c>
      <c r="AO27" s="340">
        <v>40</v>
      </c>
      <c r="AP27" s="340">
        <v>76.2</v>
      </c>
      <c r="AQ27" s="340">
        <v>102.5</v>
      </c>
      <c r="AR27" s="340">
        <v>276</v>
      </c>
      <c r="AS27" s="340">
        <v>87.2</v>
      </c>
      <c r="AT27" s="340">
        <v>0</v>
      </c>
      <c r="AU27" s="340">
        <v>0</v>
      </c>
      <c r="AV27" s="340">
        <v>12.8</v>
      </c>
      <c r="AW27" s="340">
        <v>80.3</v>
      </c>
      <c r="AX27" s="340">
        <v>55.6</v>
      </c>
      <c r="AY27" s="340">
        <v>5.5</v>
      </c>
      <c r="AZ27" s="340">
        <v>1.41</v>
      </c>
      <c r="BA27" s="15"/>
    </row>
    <row r="28" s="1" customFormat="1" ht="17" customHeight="1" spans="1:53">
      <c r="A28" s="14" t="s">
        <v>230</v>
      </c>
      <c r="B28" s="15"/>
      <c r="C28" s="324" t="s">
        <v>503</v>
      </c>
      <c r="D28" s="267">
        <v>171.8</v>
      </c>
      <c r="E28" s="267">
        <v>165.9</v>
      </c>
      <c r="F28" s="260"/>
      <c r="G28" s="267">
        <v>337.7</v>
      </c>
      <c r="H28" s="267">
        <v>168.9</v>
      </c>
      <c r="I28" s="267">
        <v>750.8</v>
      </c>
      <c r="J28" s="267">
        <v>11.1</v>
      </c>
      <c r="K28" s="290">
        <v>1</v>
      </c>
      <c r="L28" s="267">
        <v>54.1</v>
      </c>
      <c r="M28" s="267">
        <v>406.2</v>
      </c>
      <c r="N28" s="267">
        <v>20.5</v>
      </c>
      <c r="O28" s="290">
        <v>1</v>
      </c>
      <c r="P28" s="254">
        <v>44285</v>
      </c>
      <c r="Q28" s="254">
        <v>44298</v>
      </c>
      <c r="R28" s="15" t="s">
        <v>525</v>
      </c>
      <c r="S28" s="254">
        <v>44339</v>
      </c>
      <c r="T28" s="254">
        <v>44372</v>
      </c>
      <c r="U28" s="290">
        <f t="shared" si="0"/>
        <v>74</v>
      </c>
      <c r="V28" s="15" t="s">
        <v>490</v>
      </c>
      <c r="W28" s="15" t="s">
        <v>491</v>
      </c>
      <c r="X28" s="15" t="s">
        <v>492</v>
      </c>
      <c r="Y28" s="15" t="s">
        <v>526</v>
      </c>
      <c r="Z28" s="15" t="s">
        <v>494</v>
      </c>
      <c r="AA28" s="15" t="s">
        <v>495</v>
      </c>
      <c r="AB28" s="15">
        <v>1</v>
      </c>
      <c r="AC28" s="15" t="s">
        <v>514</v>
      </c>
      <c r="AD28" s="15"/>
      <c r="AE28" s="15">
        <v>1</v>
      </c>
      <c r="AF28" s="15"/>
      <c r="AG28" s="15">
        <v>2</v>
      </c>
      <c r="AH28" s="15"/>
      <c r="AI28" s="340">
        <v>33.22</v>
      </c>
      <c r="AJ28" s="340">
        <v>8.1</v>
      </c>
      <c r="AK28" s="340">
        <v>3.1</v>
      </c>
      <c r="AL28" s="340">
        <v>1</v>
      </c>
      <c r="AM28" s="340">
        <v>7.9</v>
      </c>
      <c r="AN28" s="340">
        <v>18.7</v>
      </c>
      <c r="AO28" s="340">
        <v>27.6</v>
      </c>
      <c r="AP28" s="340">
        <v>67.8</v>
      </c>
      <c r="AQ28" s="340">
        <v>57.5</v>
      </c>
      <c r="AR28" s="340">
        <v>368.5</v>
      </c>
      <c r="AS28" s="340">
        <v>75.9</v>
      </c>
      <c r="AT28" s="340">
        <v>4.2</v>
      </c>
      <c r="AU28" s="340">
        <v>5.9</v>
      </c>
      <c r="AV28" s="340">
        <v>14</v>
      </c>
      <c r="AW28" s="340">
        <v>73.9</v>
      </c>
      <c r="AX28" s="340">
        <v>54.1</v>
      </c>
      <c r="AY28" s="340">
        <v>5.2</v>
      </c>
      <c r="AZ28" s="340">
        <v>1.3</v>
      </c>
      <c r="BA28" s="15"/>
    </row>
    <row r="29" s="1" customFormat="1" ht="17" customHeight="1" spans="1:53">
      <c r="A29" s="14" t="s">
        <v>230</v>
      </c>
      <c r="B29" s="15"/>
      <c r="C29" s="325" t="s">
        <v>527</v>
      </c>
      <c r="D29" s="268">
        <f t="shared" ref="D29:I29" si="1">AVERAGE(D22:D28)</f>
        <v>178.723354978355</v>
      </c>
      <c r="E29" s="268">
        <f t="shared" si="1"/>
        <v>188.039653679654</v>
      </c>
      <c r="F29" s="260"/>
      <c r="G29" s="268">
        <f t="shared" si="1"/>
        <v>366.770151515152</v>
      </c>
      <c r="H29" s="268">
        <f t="shared" si="1"/>
        <v>183.385075757576</v>
      </c>
      <c r="I29" s="268">
        <f t="shared" si="1"/>
        <v>786.252857142857</v>
      </c>
      <c r="J29" s="268">
        <v>8.46</v>
      </c>
      <c r="K29" s="329">
        <v>2</v>
      </c>
      <c r="L29" s="268">
        <f>100*M29/I29</f>
        <v>56.535792738432</v>
      </c>
      <c r="M29" s="268">
        <f>AVERAGE(M22:M28)</f>
        <v>444.514285714286</v>
      </c>
      <c r="N29" s="268">
        <v>16.8</v>
      </c>
      <c r="O29" s="329">
        <v>1</v>
      </c>
      <c r="P29" s="254"/>
      <c r="Q29" s="254"/>
      <c r="R29" s="15"/>
      <c r="S29" s="254"/>
      <c r="T29" s="254"/>
      <c r="U29" s="290">
        <f>AVERAGE(U22:U28)</f>
        <v>81.5714285714286</v>
      </c>
      <c r="V29" s="15" t="s">
        <v>490</v>
      </c>
      <c r="W29" s="15" t="s">
        <v>491</v>
      </c>
      <c r="X29" s="15" t="s">
        <v>492</v>
      </c>
      <c r="Y29" s="15" t="s">
        <v>526</v>
      </c>
      <c r="Z29" s="15" t="s">
        <v>494</v>
      </c>
      <c r="AA29" s="15" t="s">
        <v>495</v>
      </c>
      <c r="AB29" s="15"/>
      <c r="AC29" s="15"/>
      <c r="AD29" s="15"/>
      <c r="AE29" s="15"/>
      <c r="AF29" s="15"/>
      <c r="AG29" s="15"/>
      <c r="AH29" s="15"/>
      <c r="AI29" s="341">
        <f t="shared" ref="AI29:AZ29" si="2">AVERAGE(AI22:AI28)</f>
        <v>35.3628571428571</v>
      </c>
      <c r="AJ29" s="341">
        <f t="shared" si="2"/>
        <v>8.61285714285714</v>
      </c>
      <c r="AK29" s="341">
        <f t="shared" si="2"/>
        <v>3.21142857142857</v>
      </c>
      <c r="AL29" s="341">
        <f t="shared" si="2"/>
        <v>1.33</v>
      </c>
      <c r="AM29" s="341">
        <f t="shared" si="2"/>
        <v>5.78142857142857</v>
      </c>
      <c r="AN29" s="341">
        <f t="shared" si="2"/>
        <v>21.0257142857143</v>
      </c>
      <c r="AO29" s="341">
        <f t="shared" si="2"/>
        <v>28.1228571428571</v>
      </c>
      <c r="AP29" s="341">
        <f t="shared" si="2"/>
        <v>74.7542857142857</v>
      </c>
      <c r="AQ29" s="341">
        <f t="shared" si="2"/>
        <v>65.8871428571428</v>
      </c>
      <c r="AR29" s="341">
        <f t="shared" si="2"/>
        <v>347.941428571429</v>
      </c>
      <c r="AS29" s="341">
        <f t="shared" si="2"/>
        <v>82.7128571428571</v>
      </c>
      <c r="AT29" s="341">
        <f t="shared" si="2"/>
        <v>2.38285714285714</v>
      </c>
      <c r="AU29" s="341">
        <f t="shared" si="2"/>
        <v>2.6</v>
      </c>
      <c r="AV29" s="341">
        <f t="shared" si="2"/>
        <v>12.3042857142857</v>
      </c>
      <c r="AW29" s="341">
        <f t="shared" si="2"/>
        <v>76.3657142857143</v>
      </c>
      <c r="AX29" s="341">
        <f t="shared" si="2"/>
        <v>56.4585714285714</v>
      </c>
      <c r="AY29" s="341">
        <f t="shared" si="2"/>
        <v>5.26285714285714</v>
      </c>
      <c r="AZ29" s="341">
        <f t="shared" si="2"/>
        <v>1.31</v>
      </c>
      <c r="BA29" s="15"/>
    </row>
    <row r="30" s="1" customFormat="1" spans="1:53">
      <c r="A30" s="14" t="s">
        <v>528</v>
      </c>
      <c r="B30" s="15" t="s">
        <v>529</v>
      </c>
      <c r="C30" s="15" t="s">
        <v>503</v>
      </c>
      <c r="D30" s="15">
        <v>9.58</v>
      </c>
      <c r="E30" s="15">
        <v>10.65</v>
      </c>
      <c r="F30" s="15">
        <v>10.36</v>
      </c>
      <c r="G30" s="15"/>
      <c r="H30" s="15">
        <v>10.2</v>
      </c>
      <c r="I30" s="15">
        <v>566.51</v>
      </c>
      <c r="J30" s="15">
        <v>16.67</v>
      </c>
      <c r="K30" s="15">
        <v>1</v>
      </c>
      <c r="L30" s="15">
        <v>55.6</v>
      </c>
      <c r="M30" s="15">
        <v>314.98</v>
      </c>
      <c r="N30" s="15">
        <v>18.37</v>
      </c>
      <c r="O30" s="15">
        <v>1</v>
      </c>
      <c r="P30" s="254">
        <v>44729</v>
      </c>
      <c r="Q30" s="254">
        <v>44734</v>
      </c>
      <c r="R30" s="15" t="s">
        <v>525</v>
      </c>
      <c r="S30" s="254">
        <v>44780</v>
      </c>
      <c r="T30" s="254">
        <v>44825</v>
      </c>
      <c r="U30" s="15">
        <v>91</v>
      </c>
      <c r="V30" s="15" t="s">
        <v>490</v>
      </c>
      <c r="W30" s="15" t="s">
        <v>530</v>
      </c>
      <c r="X30" s="15" t="s">
        <v>492</v>
      </c>
      <c r="Y30" s="15" t="s">
        <v>526</v>
      </c>
      <c r="Z30" s="15" t="s">
        <v>494</v>
      </c>
      <c r="AA30" s="15" t="s">
        <v>495</v>
      </c>
      <c r="AB30" s="15">
        <v>0</v>
      </c>
      <c r="AC30" s="15"/>
      <c r="AD30" s="15"/>
      <c r="AE30" s="15">
        <v>0</v>
      </c>
      <c r="AF30" s="15"/>
      <c r="AG30" s="15">
        <v>1</v>
      </c>
      <c r="AH30" s="15"/>
      <c r="AI30" s="15">
        <v>72.5</v>
      </c>
      <c r="AJ30" s="15">
        <v>16.9</v>
      </c>
      <c r="AK30" s="15">
        <v>2.1</v>
      </c>
      <c r="AL30" s="15">
        <v>0.8</v>
      </c>
      <c r="AM30" s="15">
        <v>3.2</v>
      </c>
      <c r="AN30" s="15">
        <v>19.8</v>
      </c>
      <c r="AO30" s="15">
        <v>27.9</v>
      </c>
      <c r="AP30" s="15">
        <v>71</v>
      </c>
      <c r="AQ30" s="15">
        <v>78.4</v>
      </c>
      <c r="AR30" s="15">
        <v>298.4</v>
      </c>
      <c r="AS30" s="15">
        <v>82.7</v>
      </c>
      <c r="AT30" s="15">
        <v>3.1</v>
      </c>
      <c r="AU30" s="15">
        <v>6.4</v>
      </c>
      <c r="AV30" s="15">
        <v>7.8</v>
      </c>
      <c r="AW30" s="15">
        <v>79.8</v>
      </c>
      <c r="AX30" s="15">
        <v>55.6</v>
      </c>
      <c r="AY30" s="15">
        <v>6.4</v>
      </c>
      <c r="AZ30" s="15">
        <v>1.4</v>
      </c>
      <c r="BA30" s="15" t="s">
        <v>531</v>
      </c>
    </row>
    <row r="31" s="1" customFormat="1" spans="1:53">
      <c r="A31" s="14" t="s">
        <v>528</v>
      </c>
      <c r="B31" s="15"/>
      <c r="C31" s="15" t="s">
        <v>532</v>
      </c>
      <c r="D31" s="15">
        <v>11.57</v>
      </c>
      <c r="E31" s="15">
        <v>11.47</v>
      </c>
      <c r="F31" s="15">
        <v>12.02</v>
      </c>
      <c r="G31" s="15"/>
      <c r="H31" s="15">
        <v>11.69</v>
      </c>
      <c r="I31" s="15">
        <v>649.29</v>
      </c>
      <c r="J31" s="15">
        <v>21.57</v>
      </c>
      <c r="K31" s="15">
        <v>3</v>
      </c>
      <c r="L31" s="15">
        <v>55.08</v>
      </c>
      <c r="M31" s="15">
        <v>357.63</v>
      </c>
      <c r="N31" s="15">
        <v>20.08</v>
      </c>
      <c r="O31" s="15">
        <v>2</v>
      </c>
      <c r="P31" s="254">
        <v>44743</v>
      </c>
      <c r="Q31" s="254">
        <v>44747</v>
      </c>
      <c r="R31" s="15">
        <v>1</v>
      </c>
      <c r="S31" s="254">
        <v>44782</v>
      </c>
      <c r="T31" s="254">
        <v>44829</v>
      </c>
      <c r="U31" s="15">
        <v>82</v>
      </c>
      <c r="V31" s="15" t="s">
        <v>533</v>
      </c>
      <c r="W31" s="15" t="s">
        <v>530</v>
      </c>
      <c r="X31" s="15" t="s">
        <v>492</v>
      </c>
      <c r="Y31" s="15" t="s">
        <v>534</v>
      </c>
      <c r="Z31" s="15" t="s">
        <v>517</v>
      </c>
      <c r="AA31" s="15" t="s">
        <v>495</v>
      </c>
      <c r="AB31" s="15">
        <v>1</v>
      </c>
      <c r="AC31" s="254">
        <v>44790</v>
      </c>
      <c r="AD31" s="15" t="s">
        <v>519</v>
      </c>
      <c r="AE31" s="15" t="s">
        <v>519</v>
      </c>
      <c r="AF31" s="15">
        <v>1</v>
      </c>
      <c r="AG31" s="15" t="s">
        <v>519</v>
      </c>
      <c r="AH31" s="15" t="s">
        <v>519</v>
      </c>
      <c r="AI31" s="15">
        <v>78.2</v>
      </c>
      <c r="AJ31" s="15">
        <v>17.1</v>
      </c>
      <c r="AK31" s="15">
        <v>2.4</v>
      </c>
      <c r="AL31" s="15">
        <v>3.4</v>
      </c>
      <c r="AM31" s="15">
        <v>7.8</v>
      </c>
      <c r="AN31" s="15">
        <v>21.7</v>
      </c>
      <c r="AO31" s="15">
        <v>33</v>
      </c>
      <c r="AP31" s="15">
        <v>65.68</v>
      </c>
      <c r="AQ31" s="15">
        <v>95.7</v>
      </c>
      <c r="AR31" s="15">
        <v>317</v>
      </c>
      <c r="AS31" s="15">
        <v>79</v>
      </c>
      <c r="AT31" s="15">
        <v>0</v>
      </c>
      <c r="AU31" s="15">
        <v>0.5</v>
      </c>
      <c r="AV31" s="15">
        <v>19.5</v>
      </c>
      <c r="AW31" s="15">
        <v>77.13</v>
      </c>
      <c r="AX31" s="15">
        <v>55.08</v>
      </c>
      <c r="AY31" s="15">
        <v>6.26</v>
      </c>
      <c r="AZ31" s="15">
        <v>1.45</v>
      </c>
      <c r="BA31" s="15" t="s">
        <v>505</v>
      </c>
    </row>
    <row r="32" s="1" customFormat="1" spans="1:53">
      <c r="A32" s="14" t="s">
        <v>528</v>
      </c>
      <c r="B32" s="15"/>
      <c r="C32" s="15" t="s">
        <v>535</v>
      </c>
      <c r="D32" s="15">
        <v>15.14</v>
      </c>
      <c r="E32" s="15">
        <v>15.15</v>
      </c>
      <c r="F32" s="15">
        <v>14.27</v>
      </c>
      <c r="G32" s="15"/>
      <c r="H32" s="15">
        <v>18.32</v>
      </c>
      <c r="I32" s="15">
        <v>825.2</v>
      </c>
      <c r="J32" s="15">
        <v>20.13</v>
      </c>
      <c r="K32" s="15">
        <v>3</v>
      </c>
      <c r="L32" s="15">
        <v>52.2</v>
      </c>
      <c r="M32" s="15">
        <v>430.75</v>
      </c>
      <c r="N32" s="15">
        <v>9.44</v>
      </c>
      <c r="O32" s="15">
        <v>2</v>
      </c>
      <c r="P32" s="254">
        <v>44739</v>
      </c>
      <c r="Q32" s="254">
        <v>44743</v>
      </c>
      <c r="R32" s="15" t="s">
        <v>525</v>
      </c>
      <c r="S32" s="254">
        <v>44781</v>
      </c>
      <c r="T32" s="254">
        <v>44829</v>
      </c>
      <c r="U32" s="15">
        <v>86</v>
      </c>
      <c r="V32" s="15" t="s">
        <v>490</v>
      </c>
      <c r="W32" s="15" t="s">
        <v>530</v>
      </c>
      <c r="X32" s="15" t="s">
        <v>492</v>
      </c>
      <c r="Y32" s="15"/>
      <c r="Z32" s="15" t="s">
        <v>495</v>
      </c>
      <c r="AA32" s="15" t="s">
        <v>494</v>
      </c>
      <c r="AB32" s="15">
        <v>3</v>
      </c>
      <c r="AC32" s="254">
        <v>44793</v>
      </c>
      <c r="AD32" s="15">
        <v>0</v>
      </c>
      <c r="AE32" s="15">
        <v>0</v>
      </c>
      <c r="AF32" s="15">
        <v>5</v>
      </c>
      <c r="AG32" s="15">
        <v>5</v>
      </c>
      <c r="AH32" s="15"/>
      <c r="AI32" s="15">
        <v>67.7</v>
      </c>
      <c r="AJ32" s="15">
        <v>15.1</v>
      </c>
      <c r="AK32" s="15">
        <v>5.5</v>
      </c>
      <c r="AL32" s="15">
        <v>1.8</v>
      </c>
      <c r="AM32" s="15">
        <v>5.6</v>
      </c>
      <c r="AN32" s="15">
        <v>31.6</v>
      </c>
      <c r="AO32" s="15">
        <v>38.9</v>
      </c>
      <c r="AP32" s="15">
        <v>80.6</v>
      </c>
      <c r="AQ32" s="15">
        <v>109.8</v>
      </c>
      <c r="AR32" s="15">
        <v>292.1</v>
      </c>
      <c r="AS32" s="15">
        <v>20.5</v>
      </c>
      <c r="AT32" s="15">
        <v>26.5</v>
      </c>
      <c r="AU32" s="15">
        <v>43.5</v>
      </c>
      <c r="AV32" s="15">
        <v>9.5</v>
      </c>
      <c r="AW32" s="15">
        <v>68.8</v>
      </c>
      <c r="AX32" s="15">
        <v>52.2</v>
      </c>
      <c r="AY32" s="15">
        <v>6.4</v>
      </c>
      <c r="AZ32" s="15">
        <v>1.42</v>
      </c>
      <c r="BA32" s="15" t="s">
        <v>191</v>
      </c>
    </row>
    <row r="33" s="1" customFormat="1" spans="1:53">
      <c r="A33" s="14" t="s">
        <v>528</v>
      </c>
      <c r="B33" s="15"/>
      <c r="C33" s="15" t="s">
        <v>536</v>
      </c>
      <c r="D33" s="15">
        <v>12.44</v>
      </c>
      <c r="E33" s="15">
        <v>12.84</v>
      </c>
      <c r="F33" s="15">
        <v>11</v>
      </c>
      <c r="G33" s="15"/>
      <c r="H33" s="15">
        <v>12.09</v>
      </c>
      <c r="I33" s="15">
        <v>671.89</v>
      </c>
      <c r="J33" s="15">
        <v>4.98</v>
      </c>
      <c r="K33" s="15">
        <v>7</v>
      </c>
      <c r="L33" s="15">
        <v>47.95</v>
      </c>
      <c r="M33" s="15">
        <v>322.17</v>
      </c>
      <c r="N33" s="15">
        <v>12.61</v>
      </c>
      <c r="O33" s="15">
        <v>7</v>
      </c>
      <c r="P33" s="254">
        <v>44736</v>
      </c>
      <c r="Q33" s="254">
        <v>44743</v>
      </c>
      <c r="R33" s="15">
        <v>1</v>
      </c>
      <c r="S33" s="254">
        <v>44778</v>
      </c>
      <c r="T33" s="254">
        <v>44834</v>
      </c>
      <c r="U33" s="15">
        <v>91</v>
      </c>
      <c r="V33" s="15" t="s">
        <v>490</v>
      </c>
      <c r="W33" s="15" t="s">
        <v>530</v>
      </c>
      <c r="X33" s="15" t="s">
        <v>492</v>
      </c>
      <c r="Y33" s="15" t="s">
        <v>512</v>
      </c>
      <c r="Z33" s="15" t="s">
        <v>517</v>
      </c>
      <c r="AA33" s="15" t="s">
        <v>495</v>
      </c>
      <c r="AB33" s="15">
        <v>3</v>
      </c>
      <c r="AC33" s="15"/>
      <c r="AD33" s="15">
        <v>1.82</v>
      </c>
      <c r="AE33" s="15">
        <v>0.45</v>
      </c>
      <c r="AF33" s="15">
        <v>2.73</v>
      </c>
      <c r="AG33" s="15">
        <v>0.68</v>
      </c>
      <c r="AH33" s="15"/>
      <c r="AI33" s="15">
        <v>69.5</v>
      </c>
      <c r="AJ33" s="15">
        <v>14.3</v>
      </c>
      <c r="AK33" s="15">
        <v>2.6</v>
      </c>
      <c r="AL33" s="15">
        <v>1.5</v>
      </c>
      <c r="AM33" s="15">
        <v>9.6</v>
      </c>
      <c r="AN33" s="15">
        <v>22.1</v>
      </c>
      <c r="AO33" s="15">
        <v>33.2</v>
      </c>
      <c r="AP33" s="15">
        <v>66.6</v>
      </c>
      <c r="AQ33" s="15">
        <v>71.6</v>
      </c>
      <c r="AR33" s="15">
        <v>377</v>
      </c>
      <c r="AS33" s="15">
        <v>77.2</v>
      </c>
      <c r="AT33" s="15">
        <v>3.3</v>
      </c>
      <c r="AU33" s="15">
        <v>1.5</v>
      </c>
      <c r="AV33" s="15">
        <v>18</v>
      </c>
      <c r="AW33" s="15">
        <v>70.4</v>
      </c>
      <c r="AX33" s="15">
        <v>47.95</v>
      </c>
      <c r="AY33" s="15">
        <v>5.58</v>
      </c>
      <c r="AZ33" s="15">
        <v>1.38</v>
      </c>
      <c r="BA33" s="15" t="s">
        <v>502</v>
      </c>
    </row>
    <row r="34" s="1" customFormat="1" spans="1:53">
      <c r="A34" s="14" t="s">
        <v>528</v>
      </c>
      <c r="B34" s="15"/>
      <c r="C34" s="15" t="s">
        <v>497</v>
      </c>
      <c r="D34" s="15">
        <v>13.36</v>
      </c>
      <c r="E34" s="15">
        <v>12.97</v>
      </c>
      <c r="F34" s="15">
        <v>12.68</v>
      </c>
      <c r="G34" s="15"/>
      <c r="H34" s="15">
        <v>13</v>
      </c>
      <c r="I34" s="15">
        <v>722.44</v>
      </c>
      <c r="J34" s="15">
        <v>1.69</v>
      </c>
      <c r="K34" s="15">
        <v>9</v>
      </c>
      <c r="L34" s="15">
        <v>51.5</v>
      </c>
      <c r="M34" s="15">
        <v>372.06</v>
      </c>
      <c r="N34" s="15">
        <v>0.72</v>
      </c>
      <c r="O34" s="15">
        <v>9</v>
      </c>
      <c r="P34" s="254">
        <v>44739</v>
      </c>
      <c r="Q34" s="254">
        <v>44744</v>
      </c>
      <c r="R34" s="15">
        <v>1</v>
      </c>
      <c r="S34" s="254">
        <v>44782</v>
      </c>
      <c r="T34" s="254">
        <v>44822</v>
      </c>
      <c r="U34" s="15">
        <v>78</v>
      </c>
      <c r="V34" s="15" t="s">
        <v>490</v>
      </c>
      <c r="W34" s="15"/>
      <c r="X34" s="15" t="s">
        <v>492</v>
      </c>
      <c r="Y34" s="15" t="s">
        <v>511</v>
      </c>
      <c r="Z34" s="15" t="s">
        <v>517</v>
      </c>
      <c r="AA34" s="15" t="s">
        <v>495</v>
      </c>
      <c r="AB34" s="15">
        <v>0</v>
      </c>
      <c r="AC34" s="15">
        <v>0</v>
      </c>
      <c r="AD34" s="15"/>
      <c r="AE34" s="15">
        <v>0</v>
      </c>
      <c r="AF34" s="15"/>
      <c r="AG34" s="15"/>
      <c r="AH34" s="15"/>
      <c r="AI34" s="15">
        <v>64.8</v>
      </c>
      <c r="AJ34" s="15">
        <v>13.3</v>
      </c>
      <c r="AK34" s="15">
        <v>2</v>
      </c>
      <c r="AL34" s="15">
        <v>2.6</v>
      </c>
      <c r="AM34" s="15">
        <v>9.1</v>
      </c>
      <c r="AN34" s="15">
        <v>28.8</v>
      </c>
      <c r="AO34" s="15">
        <v>40.6</v>
      </c>
      <c r="AP34" s="15">
        <v>71.1</v>
      </c>
      <c r="AQ34" s="15">
        <v>110.8</v>
      </c>
      <c r="AR34" s="15">
        <v>328.8</v>
      </c>
      <c r="AS34" s="15">
        <v>78.2</v>
      </c>
      <c r="AT34" s="15">
        <v>6.5</v>
      </c>
      <c r="AU34" s="15">
        <v>5.6</v>
      </c>
      <c r="AV34" s="15">
        <v>9.8</v>
      </c>
      <c r="AW34" s="15">
        <v>80.44</v>
      </c>
      <c r="AX34" s="15">
        <v>51.5</v>
      </c>
      <c r="AY34" s="15">
        <v>6.1</v>
      </c>
      <c r="AZ34" s="15">
        <v>1.35</v>
      </c>
      <c r="BA34" s="15" t="s">
        <v>496</v>
      </c>
    </row>
    <row r="35" s="1" customFormat="1" spans="1:53">
      <c r="A35" s="14" t="s">
        <v>528</v>
      </c>
      <c r="B35" s="15"/>
      <c r="C35" s="15" t="s">
        <v>537</v>
      </c>
      <c r="D35" s="15">
        <v>12.8</v>
      </c>
      <c r="E35" s="15">
        <v>13.5</v>
      </c>
      <c r="F35" s="15">
        <v>12.7</v>
      </c>
      <c r="G35" s="15"/>
      <c r="H35" s="15">
        <v>13</v>
      </c>
      <c r="I35" s="15">
        <v>722.26</v>
      </c>
      <c r="J35" s="15">
        <v>4.28</v>
      </c>
      <c r="K35" s="15">
        <v>3</v>
      </c>
      <c r="L35" s="15">
        <v>51.7</v>
      </c>
      <c r="M35" s="15">
        <v>373.41</v>
      </c>
      <c r="N35" s="15">
        <v>1.34</v>
      </c>
      <c r="O35" s="15">
        <v>6</v>
      </c>
      <c r="P35" s="254">
        <v>44734</v>
      </c>
      <c r="Q35" s="254">
        <v>44739</v>
      </c>
      <c r="R35" s="15" t="s">
        <v>538</v>
      </c>
      <c r="S35" s="254">
        <v>44782</v>
      </c>
      <c r="T35" s="254">
        <v>44832</v>
      </c>
      <c r="U35" s="15">
        <v>93</v>
      </c>
      <c r="V35" s="15" t="s">
        <v>539</v>
      </c>
      <c r="W35" s="15" t="s">
        <v>530</v>
      </c>
      <c r="X35" s="15" t="s">
        <v>492</v>
      </c>
      <c r="Y35" s="15" t="s">
        <v>526</v>
      </c>
      <c r="Z35" s="15" t="s">
        <v>494</v>
      </c>
      <c r="AA35" s="15" t="s">
        <v>495</v>
      </c>
      <c r="AB35" s="15">
        <v>2</v>
      </c>
      <c r="AC35" s="254">
        <v>44795</v>
      </c>
      <c r="AD35" s="15">
        <v>0</v>
      </c>
      <c r="AE35" s="15">
        <v>0</v>
      </c>
      <c r="AF35" s="15">
        <v>0</v>
      </c>
      <c r="AG35" s="15">
        <v>0</v>
      </c>
      <c r="AH35" s="15" t="s">
        <v>204</v>
      </c>
      <c r="AI35" s="15">
        <v>77.9</v>
      </c>
      <c r="AJ35" s="15">
        <v>20.8</v>
      </c>
      <c r="AK35" s="15">
        <v>3.1</v>
      </c>
      <c r="AL35" s="15">
        <v>4.1</v>
      </c>
      <c r="AM35" s="15">
        <v>11.7</v>
      </c>
      <c r="AN35" s="15">
        <v>24.8</v>
      </c>
      <c r="AO35" s="15">
        <v>40.6</v>
      </c>
      <c r="AP35" s="15">
        <v>61.8</v>
      </c>
      <c r="AQ35" s="15">
        <v>111.6</v>
      </c>
      <c r="AR35" s="15">
        <v>316.4</v>
      </c>
      <c r="AS35" s="15">
        <v>69.8</v>
      </c>
      <c r="AT35" s="15">
        <v>7.3</v>
      </c>
      <c r="AU35" s="15">
        <v>5.7</v>
      </c>
      <c r="AV35" s="15">
        <v>17.2</v>
      </c>
      <c r="AW35" s="15">
        <v>81.3</v>
      </c>
      <c r="AX35" s="15">
        <v>51.7</v>
      </c>
      <c r="AY35" s="15">
        <v>6.14</v>
      </c>
      <c r="AZ35" s="15">
        <v>1.34</v>
      </c>
      <c r="BA35" s="15" t="s">
        <v>500</v>
      </c>
    </row>
    <row r="36" s="1" customFormat="1" spans="1:53">
      <c r="A36" s="14" t="s">
        <v>528</v>
      </c>
      <c r="B36" s="15"/>
      <c r="C36" s="15" t="s">
        <v>506</v>
      </c>
      <c r="D36" s="15">
        <v>16.21</v>
      </c>
      <c r="E36" s="15">
        <v>16.35</v>
      </c>
      <c r="F36" s="15">
        <v>16.91</v>
      </c>
      <c r="G36" s="15"/>
      <c r="H36" s="15">
        <v>16.49</v>
      </c>
      <c r="I36" s="15">
        <v>916.16</v>
      </c>
      <c r="J36" s="15">
        <v>8.2</v>
      </c>
      <c r="K36" s="15">
        <v>1</v>
      </c>
      <c r="L36" s="15">
        <v>48.73</v>
      </c>
      <c r="M36" s="15">
        <v>446.44</v>
      </c>
      <c r="N36" s="15">
        <v>3.73</v>
      </c>
      <c r="O36" s="15">
        <v>1</v>
      </c>
      <c r="P36" s="254">
        <v>44733</v>
      </c>
      <c r="Q36" s="254">
        <v>44739</v>
      </c>
      <c r="R36" s="15">
        <v>1</v>
      </c>
      <c r="S36" s="254">
        <v>44778</v>
      </c>
      <c r="T36" s="254">
        <v>44830</v>
      </c>
      <c r="U36" s="15">
        <v>91</v>
      </c>
      <c r="V36" s="15" t="s">
        <v>490</v>
      </c>
      <c r="W36" s="15" t="s">
        <v>530</v>
      </c>
      <c r="X36" s="15" t="s">
        <v>492</v>
      </c>
      <c r="Y36" s="15" t="s">
        <v>534</v>
      </c>
      <c r="Z36" s="15" t="s">
        <v>517</v>
      </c>
      <c r="AA36" s="15" t="s">
        <v>495</v>
      </c>
      <c r="AB36" s="15">
        <v>2</v>
      </c>
      <c r="AC36" s="254">
        <v>44795</v>
      </c>
      <c r="AD36" s="15">
        <v>0</v>
      </c>
      <c r="AE36" s="15">
        <v>0</v>
      </c>
      <c r="AF36" s="15">
        <v>0</v>
      </c>
      <c r="AG36" s="15">
        <v>0</v>
      </c>
      <c r="AH36" s="15" t="s">
        <v>204</v>
      </c>
      <c r="AI36" s="15">
        <v>48.9</v>
      </c>
      <c r="AJ36" s="15">
        <v>12.3</v>
      </c>
      <c r="AK36" s="15">
        <v>2.8</v>
      </c>
      <c r="AL36" s="15">
        <v>1.4</v>
      </c>
      <c r="AM36" s="15">
        <v>7.2</v>
      </c>
      <c r="AN36" s="15">
        <v>30.6</v>
      </c>
      <c r="AO36" s="15">
        <v>39.2</v>
      </c>
      <c r="AP36" s="15">
        <v>78.06</v>
      </c>
      <c r="AQ36" s="15">
        <v>120.87</v>
      </c>
      <c r="AR36" s="15">
        <v>238</v>
      </c>
      <c r="AS36" s="15">
        <v>87.77</v>
      </c>
      <c r="AT36" s="15">
        <v>1.47</v>
      </c>
      <c r="AU36" s="15">
        <v>0</v>
      </c>
      <c r="AV36" s="15">
        <v>10.76</v>
      </c>
      <c r="AW36" s="15">
        <v>65.74</v>
      </c>
      <c r="AX36" s="15">
        <v>48.73</v>
      </c>
      <c r="AY36" s="15">
        <v>6.7</v>
      </c>
      <c r="AZ36" s="15">
        <v>1.34</v>
      </c>
      <c r="BA36" s="15" t="s">
        <v>502</v>
      </c>
    </row>
    <row r="37" s="1" customFormat="1" spans="1:53">
      <c r="A37" s="14" t="s">
        <v>528</v>
      </c>
      <c r="B37" s="15"/>
      <c r="C37" s="242" t="s">
        <v>527</v>
      </c>
      <c r="D37" s="242">
        <v>13.01</v>
      </c>
      <c r="E37" s="242">
        <v>13.28</v>
      </c>
      <c r="F37" s="242">
        <v>12.85</v>
      </c>
      <c r="G37" s="242"/>
      <c r="H37" s="242">
        <v>13.05</v>
      </c>
      <c r="I37" s="242">
        <v>724.82</v>
      </c>
      <c r="J37" s="242">
        <v>10.38</v>
      </c>
      <c r="K37" s="242">
        <v>2</v>
      </c>
      <c r="L37" s="242">
        <v>51.82</v>
      </c>
      <c r="M37" s="242">
        <v>375.6</v>
      </c>
      <c r="N37" s="242">
        <v>8.64</v>
      </c>
      <c r="O37" s="242">
        <v>1</v>
      </c>
      <c r="P37" s="242" t="s">
        <v>540</v>
      </c>
      <c r="Q37" s="242" t="s">
        <v>541</v>
      </c>
      <c r="R37" s="242">
        <v>1</v>
      </c>
      <c r="S37" s="242" t="s">
        <v>542</v>
      </c>
      <c r="T37" s="242" t="s">
        <v>543</v>
      </c>
      <c r="U37" s="242">
        <v>87.4</v>
      </c>
      <c r="V37" s="242" t="s">
        <v>544</v>
      </c>
      <c r="W37" s="242" t="s">
        <v>545</v>
      </c>
      <c r="X37" s="242" t="s">
        <v>546</v>
      </c>
      <c r="Y37" s="242" t="s">
        <v>547</v>
      </c>
      <c r="Z37" s="242" t="s">
        <v>548</v>
      </c>
      <c r="AA37" s="242" t="s">
        <v>549</v>
      </c>
      <c r="AB37" s="242" t="s">
        <v>237</v>
      </c>
      <c r="AC37" s="242" t="s">
        <v>204</v>
      </c>
      <c r="AD37" s="242" t="s">
        <v>204</v>
      </c>
      <c r="AE37" s="242" t="s">
        <v>204</v>
      </c>
      <c r="AF37" s="242" t="s">
        <v>204</v>
      </c>
      <c r="AG37" s="242" t="s">
        <v>204</v>
      </c>
      <c r="AH37" s="242" t="s">
        <v>204</v>
      </c>
      <c r="AI37" s="242">
        <v>68.5</v>
      </c>
      <c r="AJ37" s="242">
        <v>15.7</v>
      </c>
      <c r="AK37" s="242">
        <v>2.9</v>
      </c>
      <c r="AL37" s="242">
        <v>2.2</v>
      </c>
      <c r="AM37" s="242">
        <v>7.7</v>
      </c>
      <c r="AN37" s="242">
        <v>25.6</v>
      </c>
      <c r="AO37" s="242">
        <v>36.2</v>
      </c>
      <c r="AP37" s="242">
        <v>70.7</v>
      </c>
      <c r="AQ37" s="242">
        <v>99.8</v>
      </c>
      <c r="AR37" s="242">
        <v>309.7</v>
      </c>
      <c r="AS37" s="242">
        <v>70.7</v>
      </c>
      <c r="AT37" s="242">
        <v>6.9</v>
      </c>
      <c r="AU37" s="242">
        <v>9</v>
      </c>
      <c r="AV37" s="242">
        <v>13.2</v>
      </c>
      <c r="AW37" s="242">
        <v>74.8</v>
      </c>
      <c r="AX37" s="242">
        <v>51.82</v>
      </c>
      <c r="AY37" s="242">
        <v>6.2</v>
      </c>
      <c r="AZ37" s="242">
        <v>1.38</v>
      </c>
      <c r="BA37" s="242" t="s">
        <v>509</v>
      </c>
    </row>
    <row r="38" s="1" customFormat="1" ht="18.75" customHeight="1" spans="1:53">
      <c r="A38" s="14" t="s">
        <v>341</v>
      </c>
      <c r="B38" s="15" t="s">
        <v>529</v>
      </c>
      <c r="C38" s="15" t="s">
        <v>499</v>
      </c>
      <c r="D38" s="15">
        <v>12.63</v>
      </c>
      <c r="E38" s="15">
        <v>12.21</v>
      </c>
      <c r="F38" s="15">
        <v>13.02</v>
      </c>
      <c r="G38" s="15">
        <f t="shared" ref="G38:G46" si="3">SUM(D38:F38)</f>
        <v>37.86</v>
      </c>
      <c r="H38" s="15">
        <v>12.62</v>
      </c>
      <c r="I38" s="15">
        <v>701.15</v>
      </c>
      <c r="J38" s="15">
        <v>9.39</v>
      </c>
      <c r="K38" s="15">
        <v>5</v>
      </c>
      <c r="L38" s="15">
        <v>53.21</v>
      </c>
      <c r="M38" s="15">
        <v>373.08</v>
      </c>
      <c r="N38" s="15">
        <v>7.69</v>
      </c>
      <c r="O38" s="15">
        <v>5</v>
      </c>
      <c r="P38" s="254">
        <v>43647</v>
      </c>
      <c r="Q38" s="254">
        <v>43651</v>
      </c>
      <c r="R38" s="15">
        <v>1</v>
      </c>
      <c r="S38" s="254">
        <v>43690</v>
      </c>
      <c r="T38" s="254">
        <v>43738</v>
      </c>
      <c r="U38" s="15">
        <v>87</v>
      </c>
      <c r="V38" s="15" t="s">
        <v>515</v>
      </c>
      <c r="W38" s="15" t="s">
        <v>530</v>
      </c>
      <c r="X38" s="15" t="s">
        <v>492</v>
      </c>
      <c r="Y38" s="15" t="s">
        <v>511</v>
      </c>
      <c r="Z38" s="15" t="s">
        <v>494</v>
      </c>
      <c r="AA38" s="15" t="s">
        <v>495</v>
      </c>
      <c r="AB38" s="15" t="s">
        <v>550</v>
      </c>
      <c r="AC38" s="15">
        <v>0</v>
      </c>
      <c r="AD38" s="15">
        <v>0</v>
      </c>
      <c r="AE38" s="15">
        <v>0</v>
      </c>
      <c r="AF38" s="15">
        <v>0</v>
      </c>
      <c r="AG38" s="15">
        <v>0</v>
      </c>
      <c r="AH38" s="15" t="s">
        <v>550</v>
      </c>
      <c r="AI38" s="15">
        <v>56.8</v>
      </c>
      <c r="AJ38" s="15">
        <v>14.5</v>
      </c>
      <c r="AK38" s="15">
        <v>2.3</v>
      </c>
      <c r="AL38" s="15">
        <v>2.3</v>
      </c>
      <c r="AM38" s="15">
        <v>1.8</v>
      </c>
      <c r="AN38" s="15">
        <v>30</v>
      </c>
      <c r="AO38" s="15">
        <v>34.1</v>
      </c>
      <c r="AP38" s="15">
        <v>88</v>
      </c>
      <c r="AQ38" s="15">
        <v>98.4</v>
      </c>
      <c r="AR38" s="15">
        <v>369</v>
      </c>
      <c r="AS38" s="15">
        <v>98.7</v>
      </c>
      <c r="AT38" s="15">
        <v>0</v>
      </c>
      <c r="AU38" s="15">
        <v>0</v>
      </c>
      <c r="AV38" s="15">
        <v>1.3</v>
      </c>
      <c r="AW38" s="15">
        <v>81</v>
      </c>
      <c r="AX38" s="15">
        <v>53.21</v>
      </c>
      <c r="AY38" s="15">
        <v>5.9</v>
      </c>
      <c r="AZ38" s="15">
        <v>1.33</v>
      </c>
      <c r="BA38" s="15" t="s">
        <v>502</v>
      </c>
    </row>
    <row r="39" s="1" customFormat="1" spans="1:53">
      <c r="A39" s="14" t="s">
        <v>341</v>
      </c>
      <c r="B39" s="15"/>
      <c r="C39" s="15" t="s">
        <v>501</v>
      </c>
      <c r="D39" s="15">
        <v>13.15</v>
      </c>
      <c r="E39" s="15">
        <v>12.96</v>
      </c>
      <c r="F39" s="15">
        <v>13.52</v>
      </c>
      <c r="G39" s="15">
        <f t="shared" si="3"/>
        <v>39.63</v>
      </c>
      <c r="H39" s="15">
        <v>13.21</v>
      </c>
      <c r="I39" s="15">
        <v>733.93</v>
      </c>
      <c r="J39" s="15">
        <v>4.34</v>
      </c>
      <c r="K39" s="15">
        <v>7</v>
      </c>
      <c r="L39" s="15">
        <v>53.28</v>
      </c>
      <c r="M39" s="15">
        <v>391.04</v>
      </c>
      <c r="N39" s="15">
        <v>3.01</v>
      </c>
      <c r="O39" s="15">
        <v>6</v>
      </c>
      <c r="P39" s="254">
        <v>43637</v>
      </c>
      <c r="Q39" s="254">
        <v>43642</v>
      </c>
      <c r="R39" s="15">
        <v>1</v>
      </c>
      <c r="S39" s="254">
        <v>43683</v>
      </c>
      <c r="T39" s="254">
        <v>43732</v>
      </c>
      <c r="U39" s="15">
        <v>90</v>
      </c>
      <c r="V39" s="15" t="s">
        <v>515</v>
      </c>
      <c r="W39" s="15" t="s">
        <v>530</v>
      </c>
      <c r="X39" s="15" t="s">
        <v>492</v>
      </c>
      <c r="Y39" s="15" t="s">
        <v>511</v>
      </c>
      <c r="Z39" s="15" t="s">
        <v>494</v>
      </c>
      <c r="AA39" s="15" t="s">
        <v>495</v>
      </c>
      <c r="AB39" s="15" t="s">
        <v>551</v>
      </c>
      <c r="AC39" s="254">
        <v>43679</v>
      </c>
      <c r="AD39" s="15">
        <v>0</v>
      </c>
      <c r="AE39" s="15">
        <v>0</v>
      </c>
      <c r="AF39" s="15">
        <v>0</v>
      </c>
      <c r="AG39" s="15">
        <v>0</v>
      </c>
      <c r="AH39" s="15" t="s">
        <v>204</v>
      </c>
      <c r="AI39" s="15">
        <v>91.3</v>
      </c>
      <c r="AJ39" s="15">
        <v>16.7</v>
      </c>
      <c r="AK39" s="15">
        <v>1.3</v>
      </c>
      <c r="AL39" s="15">
        <v>1.8</v>
      </c>
      <c r="AM39" s="15">
        <v>3</v>
      </c>
      <c r="AN39" s="15">
        <v>26</v>
      </c>
      <c r="AO39" s="15">
        <v>30.8</v>
      </c>
      <c r="AP39" s="15">
        <v>84.4</v>
      </c>
      <c r="AQ39" s="15">
        <v>106.3</v>
      </c>
      <c r="AR39" s="15">
        <v>273</v>
      </c>
      <c r="AS39" s="15">
        <v>90</v>
      </c>
      <c r="AT39" s="15">
        <v>0</v>
      </c>
      <c r="AU39" s="15">
        <v>0</v>
      </c>
      <c r="AV39" s="15">
        <v>10</v>
      </c>
      <c r="AW39" s="15">
        <v>80.9</v>
      </c>
      <c r="AX39" s="15">
        <v>53.28</v>
      </c>
      <c r="AY39" s="15">
        <v>5.7</v>
      </c>
      <c r="AZ39" s="15">
        <v>1.32</v>
      </c>
      <c r="BA39" s="15" t="s">
        <v>502</v>
      </c>
    </row>
    <row r="40" s="1" customFormat="1" spans="1:53">
      <c r="A40" s="14" t="s">
        <v>341</v>
      </c>
      <c r="B40" s="15"/>
      <c r="C40" s="15" t="s">
        <v>503</v>
      </c>
      <c r="D40" s="15">
        <v>16.26</v>
      </c>
      <c r="E40" s="15">
        <v>15.7</v>
      </c>
      <c r="F40" s="15">
        <v>16.8</v>
      </c>
      <c r="G40" s="15">
        <f t="shared" si="3"/>
        <v>48.76</v>
      </c>
      <c r="H40" s="15">
        <v>16.25</v>
      </c>
      <c r="I40" s="15">
        <v>903.01</v>
      </c>
      <c r="J40" s="15">
        <v>16.93</v>
      </c>
      <c r="K40" s="15">
        <v>2</v>
      </c>
      <c r="L40" s="15">
        <v>56.35</v>
      </c>
      <c r="M40" s="15">
        <v>508.85</v>
      </c>
      <c r="N40" s="15">
        <v>23.27</v>
      </c>
      <c r="O40" s="15">
        <v>1</v>
      </c>
      <c r="P40" s="254">
        <v>43640</v>
      </c>
      <c r="Q40" s="254">
        <v>43645</v>
      </c>
      <c r="R40" s="15" t="s">
        <v>525</v>
      </c>
      <c r="S40" s="254">
        <v>43681</v>
      </c>
      <c r="T40" s="254">
        <v>43726</v>
      </c>
      <c r="U40" s="15">
        <v>81</v>
      </c>
      <c r="V40" s="15" t="s">
        <v>490</v>
      </c>
      <c r="W40" s="15" t="s">
        <v>530</v>
      </c>
      <c r="X40" s="15" t="s">
        <v>492</v>
      </c>
      <c r="Y40" s="15" t="s">
        <v>493</v>
      </c>
      <c r="Z40" s="15" t="s">
        <v>494</v>
      </c>
      <c r="AA40" s="15" t="s">
        <v>495</v>
      </c>
      <c r="AB40" s="15">
        <v>1</v>
      </c>
      <c r="AC40" s="15" t="s">
        <v>504</v>
      </c>
      <c r="AD40" s="15"/>
      <c r="AE40" s="15"/>
      <c r="AF40" s="15"/>
      <c r="AG40" s="15"/>
      <c r="AH40" s="15"/>
      <c r="AI40" s="15">
        <v>80.6</v>
      </c>
      <c r="AJ40" s="15">
        <v>16.5</v>
      </c>
      <c r="AK40" s="15">
        <v>2.7</v>
      </c>
      <c r="AL40" s="15">
        <v>0.5</v>
      </c>
      <c r="AM40" s="15">
        <v>3.7</v>
      </c>
      <c r="AN40" s="15">
        <v>28.8</v>
      </c>
      <c r="AO40" s="15">
        <v>33</v>
      </c>
      <c r="AP40" s="15">
        <v>87.3</v>
      </c>
      <c r="AQ40" s="15">
        <v>122.2</v>
      </c>
      <c r="AR40" s="15">
        <v>250</v>
      </c>
      <c r="AS40" s="15">
        <v>94.3</v>
      </c>
      <c r="AT40" s="15">
        <v>1.2</v>
      </c>
      <c r="AU40" s="15">
        <v>3</v>
      </c>
      <c r="AV40" s="15">
        <v>1.5</v>
      </c>
      <c r="AW40" s="15">
        <v>91.7</v>
      </c>
      <c r="AX40" s="15">
        <v>56.35</v>
      </c>
      <c r="AY40" s="15">
        <v>6.33</v>
      </c>
      <c r="AZ40" s="15">
        <v>1.48</v>
      </c>
      <c r="BA40" s="15" t="s">
        <v>531</v>
      </c>
    </row>
    <row r="41" s="1" customFormat="1" spans="1:53">
      <c r="A41" s="14" t="s">
        <v>341</v>
      </c>
      <c r="B41" s="15"/>
      <c r="C41" s="15" t="s">
        <v>532</v>
      </c>
      <c r="D41" s="15">
        <v>13.85</v>
      </c>
      <c r="E41" s="15">
        <v>14.38</v>
      </c>
      <c r="F41" s="15">
        <v>14.22</v>
      </c>
      <c r="G41" s="15">
        <f t="shared" si="3"/>
        <v>42.45</v>
      </c>
      <c r="H41" s="15">
        <v>14.15</v>
      </c>
      <c r="I41" s="15">
        <v>786.04</v>
      </c>
      <c r="J41" s="15">
        <v>28.15</v>
      </c>
      <c r="K41" s="15">
        <v>1</v>
      </c>
      <c r="L41" s="15">
        <v>48.97</v>
      </c>
      <c r="M41" s="15">
        <v>384.92</v>
      </c>
      <c r="N41" s="15">
        <v>11.19</v>
      </c>
      <c r="O41" s="15">
        <v>4</v>
      </c>
      <c r="P41" s="254">
        <v>43643</v>
      </c>
      <c r="Q41" s="254">
        <v>43650</v>
      </c>
      <c r="R41" s="15">
        <v>2</v>
      </c>
      <c r="S41" s="254">
        <v>43682</v>
      </c>
      <c r="T41" s="254">
        <v>43727</v>
      </c>
      <c r="U41" s="15">
        <v>77</v>
      </c>
      <c r="V41" s="15" t="s">
        <v>490</v>
      </c>
      <c r="W41" s="15" t="s">
        <v>530</v>
      </c>
      <c r="X41" s="15" t="s">
        <v>492</v>
      </c>
      <c r="Y41" s="15" t="s">
        <v>534</v>
      </c>
      <c r="Z41" s="15" t="s">
        <v>517</v>
      </c>
      <c r="AA41" s="15" t="s">
        <v>495</v>
      </c>
      <c r="AB41" s="15">
        <v>0</v>
      </c>
      <c r="AC41" s="254">
        <v>43687</v>
      </c>
      <c r="AD41" s="15" t="s">
        <v>519</v>
      </c>
      <c r="AE41" s="15" t="s">
        <v>519</v>
      </c>
      <c r="AF41" s="15" t="s">
        <v>519</v>
      </c>
      <c r="AG41" s="15" t="s">
        <v>519</v>
      </c>
      <c r="AH41" s="15" t="s">
        <v>519</v>
      </c>
      <c r="AI41" s="15">
        <v>77.7</v>
      </c>
      <c r="AJ41" s="15">
        <v>14.3</v>
      </c>
      <c r="AK41" s="15">
        <v>1.6</v>
      </c>
      <c r="AL41" s="15">
        <v>4.8</v>
      </c>
      <c r="AM41" s="15">
        <v>6.9</v>
      </c>
      <c r="AN41" s="15">
        <v>22</v>
      </c>
      <c r="AO41" s="15">
        <v>33.7</v>
      </c>
      <c r="AP41" s="15">
        <v>65.3</v>
      </c>
      <c r="AQ41" s="15">
        <v>106.3</v>
      </c>
      <c r="AR41" s="15">
        <v>259</v>
      </c>
      <c r="AS41" s="15">
        <v>84</v>
      </c>
      <c r="AT41" s="15">
        <v>0</v>
      </c>
      <c r="AU41" s="15">
        <v>10</v>
      </c>
      <c r="AV41" s="15">
        <v>6</v>
      </c>
      <c r="AW41" s="15">
        <v>85</v>
      </c>
      <c r="AX41" s="15">
        <v>48.97</v>
      </c>
      <c r="AY41" s="15">
        <v>6.73</v>
      </c>
      <c r="AZ41" s="15">
        <v>1.44</v>
      </c>
      <c r="BA41" s="15" t="s">
        <v>552</v>
      </c>
    </row>
    <row r="42" s="1" customFormat="1" spans="1:53">
      <c r="A42" s="14" t="s">
        <v>341</v>
      </c>
      <c r="B42" s="15"/>
      <c r="C42" s="15" t="s">
        <v>535</v>
      </c>
      <c r="D42" s="15">
        <v>14.16</v>
      </c>
      <c r="E42" s="15">
        <v>13.91</v>
      </c>
      <c r="F42" s="15">
        <v>16.84</v>
      </c>
      <c r="G42" s="15">
        <f t="shared" si="3"/>
        <v>44.91</v>
      </c>
      <c r="H42" s="15">
        <v>14.97</v>
      </c>
      <c r="I42" s="15">
        <v>831.79</v>
      </c>
      <c r="J42" s="15">
        <v>12.05</v>
      </c>
      <c r="K42" s="15">
        <v>4</v>
      </c>
      <c r="L42" s="15">
        <v>44.4</v>
      </c>
      <c r="M42" s="15">
        <v>369.31</v>
      </c>
      <c r="N42" s="15">
        <v>-3.02</v>
      </c>
      <c r="O42" s="15">
        <v>7</v>
      </c>
      <c r="P42" s="254">
        <v>43637</v>
      </c>
      <c r="Q42" s="254">
        <v>43641</v>
      </c>
      <c r="R42" s="15" t="s">
        <v>525</v>
      </c>
      <c r="S42" s="254">
        <v>43685</v>
      </c>
      <c r="T42" s="254">
        <v>43733</v>
      </c>
      <c r="U42" s="15">
        <v>92</v>
      </c>
      <c r="V42" s="15" t="s">
        <v>490</v>
      </c>
      <c r="W42" s="15" t="s">
        <v>530</v>
      </c>
      <c r="X42" s="15" t="s">
        <v>492</v>
      </c>
      <c r="Y42" s="15" t="s">
        <v>511</v>
      </c>
      <c r="Z42" s="15" t="s">
        <v>494</v>
      </c>
      <c r="AA42" s="15" t="s">
        <v>495</v>
      </c>
      <c r="AB42" s="15">
        <v>0</v>
      </c>
      <c r="AC42" s="15">
        <v>0</v>
      </c>
      <c r="AD42" s="15">
        <v>0</v>
      </c>
      <c r="AE42" s="15"/>
      <c r="AF42" s="15"/>
      <c r="AG42" s="15"/>
      <c r="AH42" s="15"/>
      <c r="AI42" s="15">
        <v>62.6</v>
      </c>
      <c r="AJ42" s="15">
        <v>14.6</v>
      </c>
      <c r="AK42" s="15">
        <v>1.8</v>
      </c>
      <c r="AL42" s="15">
        <v>5.4</v>
      </c>
      <c r="AM42" s="15">
        <v>8</v>
      </c>
      <c r="AN42" s="15">
        <v>21.8</v>
      </c>
      <c r="AO42" s="15">
        <v>35.2</v>
      </c>
      <c r="AP42" s="15">
        <v>61.9</v>
      </c>
      <c r="AQ42" s="15">
        <v>95</v>
      </c>
      <c r="AR42" s="15">
        <v>230</v>
      </c>
      <c r="AS42" s="15">
        <v>65.8</v>
      </c>
      <c r="AT42" s="15">
        <v>0</v>
      </c>
      <c r="AU42" s="15">
        <v>23.1</v>
      </c>
      <c r="AV42" s="15">
        <v>11.1</v>
      </c>
      <c r="AW42" s="15">
        <v>75.5</v>
      </c>
      <c r="AX42" s="15">
        <v>44.4</v>
      </c>
      <c r="AY42" s="15">
        <v>7.18</v>
      </c>
      <c r="AZ42" s="15">
        <v>1.52</v>
      </c>
      <c r="BA42" s="15" t="s">
        <v>191</v>
      </c>
    </row>
    <row r="43" s="1" customFormat="1" spans="1:53">
      <c r="A43" s="14" t="s">
        <v>341</v>
      </c>
      <c r="B43" s="15"/>
      <c r="C43" s="15" t="s">
        <v>497</v>
      </c>
      <c r="D43" s="15">
        <v>13.26</v>
      </c>
      <c r="E43" s="15">
        <v>13.65</v>
      </c>
      <c r="F43" s="15">
        <v>12.93</v>
      </c>
      <c r="G43" s="15">
        <f t="shared" si="3"/>
        <v>39.84</v>
      </c>
      <c r="H43" s="15">
        <v>13.28</v>
      </c>
      <c r="I43" s="15">
        <v>737.81</v>
      </c>
      <c r="J43" s="15">
        <v>15.33</v>
      </c>
      <c r="K43" s="15">
        <v>1</v>
      </c>
      <c r="L43" s="15">
        <v>50.29</v>
      </c>
      <c r="M43" s="15">
        <v>371.05</v>
      </c>
      <c r="N43" s="15">
        <v>11.36</v>
      </c>
      <c r="O43" s="15">
        <v>2</v>
      </c>
      <c r="P43" s="254">
        <v>43643</v>
      </c>
      <c r="Q43" s="254">
        <v>43651</v>
      </c>
      <c r="R43" s="15">
        <v>1</v>
      </c>
      <c r="S43" s="254">
        <v>43684</v>
      </c>
      <c r="T43" s="254">
        <v>43737</v>
      </c>
      <c r="U43" s="15">
        <v>86</v>
      </c>
      <c r="V43" s="15" t="s">
        <v>490</v>
      </c>
      <c r="W43" s="15" t="s">
        <v>530</v>
      </c>
      <c r="X43" s="15" t="s">
        <v>492</v>
      </c>
      <c r="Y43" s="15" t="s">
        <v>493</v>
      </c>
      <c r="Z43" s="15" t="s">
        <v>517</v>
      </c>
      <c r="AA43" s="15" t="s">
        <v>495</v>
      </c>
      <c r="AB43" s="15">
        <v>0</v>
      </c>
      <c r="AC43" s="15">
        <v>0</v>
      </c>
      <c r="AD43" s="15"/>
      <c r="AE43" s="15">
        <v>0</v>
      </c>
      <c r="AF43" s="15"/>
      <c r="AG43" s="15"/>
      <c r="AH43" s="15"/>
      <c r="AI43" s="15">
        <v>62</v>
      </c>
      <c r="AJ43" s="15">
        <v>14.9</v>
      </c>
      <c r="AK43" s="15">
        <v>1.1</v>
      </c>
      <c r="AL43" s="15">
        <v>1.3</v>
      </c>
      <c r="AM43" s="15">
        <v>0.9</v>
      </c>
      <c r="AN43" s="15">
        <v>29.9</v>
      </c>
      <c r="AO43" s="15">
        <v>32.1</v>
      </c>
      <c r="AP43" s="15">
        <v>93.2</v>
      </c>
      <c r="AQ43" s="15">
        <v>113.3</v>
      </c>
      <c r="AR43" s="15">
        <v>304.5</v>
      </c>
      <c r="AS43" s="15">
        <v>96.2</v>
      </c>
      <c r="AT43" s="15">
        <v>0.9</v>
      </c>
      <c r="AU43" s="15">
        <v>0.8</v>
      </c>
      <c r="AV43" s="15">
        <v>2.1</v>
      </c>
      <c r="AW43" s="15">
        <v>88.3</v>
      </c>
      <c r="AX43" s="15">
        <v>50.29</v>
      </c>
      <c r="AY43" s="15">
        <v>6.5</v>
      </c>
      <c r="AZ43" s="15">
        <v>1.44</v>
      </c>
      <c r="BA43" s="15" t="s">
        <v>496</v>
      </c>
    </row>
    <row r="44" s="1" customFormat="1" spans="1:53">
      <c r="A44" s="14" t="s">
        <v>341</v>
      </c>
      <c r="B44" s="15"/>
      <c r="C44" s="15" t="s">
        <v>537</v>
      </c>
      <c r="D44" s="15">
        <v>16.8</v>
      </c>
      <c r="E44" s="15">
        <v>16.1</v>
      </c>
      <c r="F44" s="15">
        <v>15.7</v>
      </c>
      <c r="G44" s="15">
        <f t="shared" si="3"/>
        <v>48.6</v>
      </c>
      <c r="H44" s="15">
        <v>16.2</v>
      </c>
      <c r="I44" s="15">
        <v>900.05</v>
      </c>
      <c r="J44" s="15">
        <v>8.97</v>
      </c>
      <c r="K44" s="15">
        <v>1</v>
      </c>
      <c r="L44" s="15">
        <v>51.4</v>
      </c>
      <c r="M44" s="15">
        <v>462.62</v>
      </c>
      <c r="N44" s="15">
        <v>8.55</v>
      </c>
      <c r="O44" s="15">
        <v>1</v>
      </c>
      <c r="P44" s="254">
        <v>43632</v>
      </c>
      <c r="Q44" s="254">
        <v>43638</v>
      </c>
      <c r="R44" s="15">
        <v>1</v>
      </c>
      <c r="S44" s="254">
        <v>43674</v>
      </c>
      <c r="T44" s="254">
        <v>43726</v>
      </c>
      <c r="U44" s="15">
        <v>88</v>
      </c>
      <c r="V44" s="15" t="s">
        <v>490</v>
      </c>
      <c r="W44" s="15" t="s">
        <v>530</v>
      </c>
      <c r="X44" s="15" t="s">
        <v>492</v>
      </c>
      <c r="Y44" s="15" t="s">
        <v>512</v>
      </c>
      <c r="Z44" s="15" t="s">
        <v>517</v>
      </c>
      <c r="AA44" s="15" t="s">
        <v>495</v>
      </c>
      <c r="AB44" s="15">
        <v>2</v>
      </c>
      <c r="AC44" s="15" t="s">
        <v>553</v>
      </c>
      <c r="AD44" s="15">
        <v>21</v>
      </c>
      <c r="AE44" s="15"/>
      <c r="AF44" s="15">
        <v>23</v>
      </c>
      <c r="AG44" s="15"/>
      <c r="AH44" s="15" t="s">
        <v>204</v>
      </c>
      <c r="AI44" s="15">
        <v>72.3</v>
      </c>
      <c r="AJ44" s="15">
        <v>18.2</v>
      </c>
      <c r="AK44" s="15">
        <v>3.2</v>
      </c>
      <c r="AL44" s="15">
        <v>3.1</v>
      </c>
      <c r="AM44" s="15">
        <v>14.2</v>
      </c>
      <c r="AN44" s="15">
        <v>27.3</v>
      </c>
      <c r="AO44" s="15">
        <v>44.8</v>
      </c>
      <c r="AP44" s="15">
        <v>60.8</v>
      </c>
      <c r="AQ44" s="15">
        <v>126.5</v>
      </c>
      <c r="AR44" s="15">
        <v>278</v>
      </c>
      <c r="AS44" s="15">
        <v>68.5</v>
      </c>
      <c r="AT44" s="15">
        <v>8.3</v>
      </c>
      <c r="AU44" s="15">
        <v>9.2</v>
      </c>
      <c r="AV44" s="15">
        <v>14</v>
      </c>
      <c r="AW44" s="15">
        <v>83.4</v>
      </c>
      <c r="AX44" s="15">
        <v>51.4</v>
      </c>
      <c r="AY44" s="15">
        <v>6.22</v>
      </c>
      <c r="AZ44" s="15">
        <v>1.38</v>
      </c>
      <c r="BA44" s="15" t="s">
        <v>554</v>
      </c>
    </row>
    <row r="45" s="1" customFormat="1" spans="1:53">
      <c r="A45" s="14" t="s">
        <v>341</v>
      </c>
      <c r="B45" s="15"/>
      <c r="C45" s="15" t="s">
        <v>506</v>
      </c>
      <c r="D45" s="15">
        <v>17.76</v>
      </c>
      <c r="E45" s="15">
        <v>15.42</v>
      </c>
      <c r="F45" s="15">
        <v>14.98</v>
      </c>
      <c r="G45" s="15">
        <f t="shared" si="3"/>
        <v>48.16</v>
      </c>
      <c r="H45" s="15">
        <v>16.05</v>
      </c>
      <c r="I45" s="15">
        <v>891.9</v>
      </c>
      <c r="J45" s="15">
        <v>13.29</v>
      </c>
      <c r="K45" s="15">
        <v>4</v>
      </c>
      <c r="L45" s="15">
        <v>52.28</v>
      </c>
      <c r="M45" s="15">
        <v>466.28</v>
      </c>
      <c r="N45" s="15">
        <v>10.56</v>
      </c>
      <c r="O45" s="15">
        <v>4</v>
      </c>
      <c r="P45" s="254">
        <v>43642</v>
      </c>
      <c r="Q45" s="254">
        <v>43646</v>
      </c>
      <c r="R45" s="15">
        <v>1</v>
      </c>
      <c r="S45" s="254">
        <v>43685</v>
      </c>
      <c r="T45" s="254">
        <v>43732</v>
      </c>
      <c r="U45" s="15">
        <v>86</v>
      </c>
      <c r="V45" s="15" t="s">
        <v>490</v>
      </c>
      <c r="W45" s="15" t="s">
        <v>530</v>
      </c>
      <c r="X45" s="15" t="s">
        <v>492</v>
      </c>
      <c r="Y45" s="15" t="s">
        <v>534</v>
      </c>
      <c r="Z45" s="15" t="s">
        <v>517</v>
      </c>
      <c r="AA45" s="15" t="s">
        <v>495</v>
      </c>
      <c r="AB45" s="15">
        <v>0</v>
      </c>
      <c r="AC45" s="15" t="s">
        <v>204</v>
      </c>
      <c r="AD45" s="15">
        <v>0</v>
      </c>
      <c r="AE45" s="15">
        <v>0</v>
      </c>
      <c r="AF45" s="15">
        <v>0</v>
      </c>
      <c r="AG45" s="15">
        <v>0</v>
      </c>
      <c r="AH45" s="15" t="s">
        <v>204</v>
      </c>
      <c r="AI45" s="15">
        <v>48.6</v>
      </c>
      <c r="AJ45" s="15">
        <v>12.8</v>
      </c>
      <c r="AK45" s="15">
        <v>1.6</v>
      </c>
      <c r="AL45" s="15">
        <v>0.5</v>
      </c>
      <c r="AM45" s="15">
        <v>4.5</v>
      </c>
      <c r="AN45" s="15">
        <v>32.5</v>
      </c>
      <c r="AO45" s="15">
        <v>37.5</v>
      </c>
      <c r="AP45" s="15">
        <v>86.7</v>
      </c>
      <c r="AQ45" s="15">
        <v>147.7</v>
      </c>
      <c r="AR45" s="15">
        <v>248</v>
      </c>
      <c r="AS45" s="15">
        <v>86.2</v>
      </c>
      <c r="AT45" s="15">
        <v>3.9</v>
      </c>
      <c r="AU45" s="15">
        <v>2.6</v>
      </c>
      <c r="AV45" s="15">
        <v>7.4</v>
      </c>
      <c r="AW45" s="15">
        <v>86.6</v>
      </c>
      <c r="AX45" s="15">
        <v>52.28</v>
      </c>
      <c r="AY45" s="15">
        <v>7.04</v>
      </c>
      <c r="AZ45" s="15">
        <v>1.52</v>
      </c>
      <c r="BA45" s="15" t="s">
        <v>505</v>
      </c>
    </row>
    <row r="46" s="1" customFormat="1" spans="1:53">
      <c r="A46" s="14" t="s">
        <v>341</v>
      </c>
      <c r="B46" s="15"/>
      <c r="C46" s="242" t="s">
        <v>527</v>
      </c>
      <c r="D46" s="242">
        <v>14.73</v>
      </c>
      <c r="E46" s="242">
        <v>14.29</v>
      </c>
      <c r="F46" s="242">
        <v>14.75</v>
      </c>
      <c r="G46" s="15">
        <f t="shared" si="3"/>
        <v>43.77</v>
      </c>
      <c r="H46" s="242">
        <v>14.59</v>
      </c>
      <c r="I46" s="242">
        <v>810.71</v>
      </c>
      <c r="J46" s="242">
        <v>13.28</v>
      </c>
      <c r="K46" s="242">
        <v>1</v>
      </c>
      <c r="L46" s="242">
        <v>51.27</v>
      </c>
      <c r="M46" s="242">
        <v>415.89</v>
      </c>
      <c r="N46" s="242">
        <v>9.2</v>
      </c>
      <c r="O46" s="242">
        <v>2</v>
      </c>
      <c r="P46" s="242" t="s">
        <v>555</v>
      </c>
      <c r="Q46" s="242" t="s">
        <v>541</v>
      </c>
      <c r="R46" s="242">
        <v>1</v>
      </c>
      <c r="S46" s="242" t="s">
        <v>556</v>
      </c>
      <c r="T46" s="242" t="s">
        <v>543</v>
      </c>
      <c r="U46" s="242">
        <v>85.9</v>
      </c>
      <c r="V46" s="242" t="s">
        <v>544</v>
      </c>
      <c r="W46" s="242" t="s">
        <v>545</v>
      </c>
      <c r="X46" s="242" t="s">
        <v>546</v>
      </c>
      <c r="Y46" s="242" t="s">
        <v>557</v>
      </c>
      <c r="Z46" s="242" t="s">
        <v>548</v>
      </c>
      <c r="AA46" s="242" t="s">
        <v>549</v>
      </c>
      <c r="AB46" s="242">
        <v>1</v>
      </c>
      <c r="AC46" s="242" t="s">
        <v>204</v>
      </c>
      <c r="AD46" s="242" t="s">
        <v>204</v>
      </c>
      <c r="AE46" s="242" t="s">
        <v>204</v>
      </c>
      <c r="AF46" s="242" t="s">
        <v>204</v>
      </c>
      <c r="AG46" s="242" t="s">
        <v>204</v>
      </c>
      <c r="AH46" s="242" t="s">
        <v>204</v>
      </c>
      <c r="AI46" s="242">
        <v>69</v>
      </c>
      <c r="AJ46" s="242">
        <v>15.3</v>
      </c>
      <c r="AK46" s="242">
        <v>2</v>
      </c>
      <c r="AL46" s="242">
        <v>2.5</v>
      </c>
      <c r="AM46" s="242">
        <v>5.4</v>
      </c>
      <c r="AN46" s="242">
        <v>27.3</v>
      </c>
      <c r="AO46" s="242">
        <v>35.2</v>
      </c>
      <c r="AP46" s="242">
        <v>78.4</v>
      </c>
      <c r="AQ46" s="242">
        <v>114.5</v>
      </c>
      <c r="AR46" s="242">
        <v>276.4</v>
      </c>
      <c r="AS46" s="242">
        <v>85.5</v>
      </c>
      <c r="AT46" s="242">
        <v>2</v>
      </c>
      <c r="AU46" s="242">
        <v>7</v>
      </c>
      <c r="AV46" s="242">
        <v>6.7</v>
      </c>
      <c r="AW46" s="242">
        <v>84.1</v>
      </c>
      <c r="AX46" s="242">
        <v>51.27</v>
      </c>
      <c r="AY46" s="242">
        <v>6.45</v>
      </c>
      <c r="AZ46" s="242">
        <v>1.43</v>
      </c>
      <c r="BA46" s="242" t="s">
        <v>558</v>
      </c>
    </row>
    <row r="47" s="1" customFormat="1" spans="1:53">
      <c r="A47" s="14" t="s">
        <v>559</v>
      </c>
      <c r="B47" s="242" t="s">
        <v>560</v>
      </c>
      <c r="C47" s="14" t="s">
        <v>503</v>
      </c>
      <c r="D47" s="15">
        <v>190.7</v>
      </c>
      <c r="E47" s="15">
        <v>194.3</v>
      </c>
      <c r="F47" s="260"/>
      <c r="G47" s="260"/>
      <c r="H47" s="15">
        <v>192.5</v>
      </c>
      <c r="I47" s="15">
        <v>855.6</v>
      </c>
      <c r="J47" s="15">
        <v>17.63</v>
      </c>
      <c r="K47" s="15">
        <v>1</v>
      </c>
      <c r="L47" s="15">
        <v>56.2</v>
      </c>
      <c r="M47" s="15">
        <v>480.85</v>
      </c>
      <c r="N47" s="15">
        <v>25.2</v>
      </c>
      <c r="O47" s="14">
        <v>1</v>
      </c>
      <c r="P47" s="254">
        <v>43640</v>
      </c>
      <c r="Q47" s="254">
        <v>43645</v>
      </c>
      <c r="R47" s="15" t="s">
        <v>525</v>
      </c>
      <c r="S47" s="254">
        <v>43681</v>
      </c>
      <c r="T47" s="254">
        <v>43726</v>
      </c>
      <c r="U47" s="15">
        <v>81</v>
      </c>
      <c r="V47" s="15" t="s">
        <v>490</v>
      </c>
      <c r="W47" s="15" t="s">
        <v>530</v>
      </c>
      <c r="X47" s="15" t="s">
        <v>492</v>
      </c>
      <c r="Y47" s="15" t="s">
        <v>493</v>
      </c>
      <c r="Z47" s="15" t="s">
        <v>494</v>
      </c>
      <c r="AA47" s="15" t="s">
        <v>561</v>
      </c>
      <c r="AB47" s="15">
        <v>1</v>
      </c>
      <c r="AC47" s="15" t="s">
        <v>504</v>
      </c>
      <c r="AD47" s="15"/>
      <c r="AE47" s="15"/>
      <c r="AF47" s="15"/>
      <c r="AG47" s="15"/>
      <c r="AH47" s="15"/>
      <c r="AI47" s="242">
        <v>81.6</v>
      </c>
      <c r="AJ47" s="242">
        <v>16.4</v>
      </c>
      <c r="AK47" s="242">
        <v>2.5</v>
      </c>
      <c r="AL47" s="242">
        <v>1.2</v>
      </c>
      <c r="AM47" s="242">
        <v>4.2</v>
      </c>
      <c r="AN47" s="242">
        <v>26.9</v>
      </c>
      <c r="AO47" s="242">
        <v>32.3</v>
      </c>
      <c r="AP47" s="242">
        <v>83.3</v>
      </c>
      <c r="AQ47" s="242">
        <v>119.7</v>
      </c>
      <c r="AR47" s="242">
        <v>236.4</v>
      </c>
      <c r="AS47" s="242">
        <v>95.1</v>
      </c>
      <c r="AT47" s="242">
        <v>1.2</v>
      </c>
      <c r="AU47" s="242">
        <v>3</v>
      </c>
      <c r="AV47" s="242">
        <v>1.5</v>
      </c>
      <c r="AW47" s="242">
        <v>90.8</v>
      </c>
      <c r="AX47" s="242">
        <v>56.2</v>
      </c>
      <c r="AY47" s="242">
        <v>6.33</v>
      </c>
      <c r="AZ47" s="242">
        <v>1.48</v>
      </c>
      <c r="BA47" s="242" t="s">
        <v>562</v>
      </c>
    </row>
    <row r="48" s="1" customFormat="1" spans="1:53">
      <c r="A48" s="14" t="s">
        <v>559</v>
      </c>
      <c r="B48" s="242"/>
      <c r="C48" s="14" t="s">
        <v>532</v>
      </c>
      <c r="D48" s="15">
        <v>168.68</v>
      </c>
      <c r="E48" s="15">
        <v>157.13</v>
      </c>
      <c r="F48" s="260"/>
      <c r="G48" s="260"/>
      <c r="H48" s="15">
        <v>162.9</v>
      </c>
      <c r="I48" s="15">
        <v>724.04</v>
      </c>
      <c r="J48" s="15">
        <v>20.13</v>
      </c>
      <c r="K48" s="15">
        <v>1</v>
      </c>
      <c r="L48" s="15">
        <v>49.78</v>
      </c>
      <c r="M48" s="15">
        <v>360.43</v>
      </c>
      <c r="N48" s="15">
        <v>6.64</v>
      </c>
      <c r="O48" s="14">
        <v>2</v>
      </c>
      <c r="P48" s="254">
        <v>43643</v>
      </c>
      <c r="Q48" s="254">
        <v>43648</v>
      </c>
      <c r="R48" s="15">
        <v>1</v>
      </c>
      <c r="S48" s="254">
        <v>43680</v>
      </c>
      <c r="T48" s="254">
        <v>43727</v>
      </c>
      <c r="U48" s="15">
        <v>79</v>
      </c>
      <c r="V48" s="15" t="s">
        <v>490</v>
      </c>
      <c r="W48" s="15" t="s">
        <v>530</v>
      </c>
      <c r="X48" s="15" t="s">
        <v>492</v>
      </c>
      <c r="Y48" s="15" t="s">
        <v>534</v>
      </c>
      <c r="Z48" s="15" t="s">
        <v>517</v>
      </c>
      <c r="AA48" s="15" t="s">
        <v>495</v>
      </c>
      <c r="AB48" s="15">
        <v>0</v>
      </c>
      <c r="AC48" s="254">
        <v>43687</v>
      </c>
      <c r="AD48" s="15">
        <v>0</v>
      </c>
      <c r="AE48" s="15" t="s">
        <v>519</v>
      </c>
      <c r="AF48" s="15" t="s">
        <v>519</v>
      </c>
      <c r="AG48" s="15" t="s">
        <v>519</v>
      </c>
      <c r="AH48" s="15" t="s">
        <v>519</v>
      </c>
      <c r="AI48" s="15">
        <v>76.3</v>
      </c>
      <c r="AJ48" s="15">
        <v>13.8</v>
      </c>
      <c r="AK48" s="15">
        <v>1.6</v>
      </c>
      <c r="AL48" s="15">
        <v>4.3</v>
      </c>
      <c r="AM48" s="15">
        <v>7.4</v>
      </c>
      <c r="AN48" s="15">
        <v>17.5</v>
      </c>
      <c r="AO48" s="15">
        <v>29.2</v>
      </c>
      <c r="AP48" s="15">
        <v>59.36</v>
      </c>
      <c r="AQ48" s="15">
        <v>99</v>
      </c>
      <c r="AR48" s="15">
        <v>271</v>
      </c>
      <c r="AS48" s="15">
        <v>87</v>
      </c>
      <c r="AT48" s="15">
        <v>0</v>
      </c>
      <c r="AU48" s="15">
        <v>0</v>
      </c>
      <c r="AV48" s="15">
        <v>13</v>
      </c>
      <c r="AW48" s="15">
        <v>87.2</v>
      </c>
      <c r="AX48" s="15">
        <v>49.78</v>
      </c>
      <c r="AY48" s="15">
        <v>6.55</v>
      </c>
      <c r="AZ48" s="15">
        <v>1.39</v>
      </c>
      <c r="BA48" s="15" t="s">
        <v>552</v>
      </c>
    </row>
    <row r="49" s="1" customFormat="1" spans="1:53">
      <c r="A49" s="14" t="s">
        <v>559</v>
      </c>
      <c r="B49" s="242"/>
      <c r="C49" s="14" t="s">
        <v>535</v>
      </c>
      <c r="D49" s="14">
        <v>185.42</v>
      </c>
      <c r="E49" s="14">
        <v>203.13</v>
      </c>
      <c r="F49" s="260"/>
      <c r="G49" s="260"/>
      <c r="H49" s="15">
        <v>194.27</v>
      </c>
      <c r="I49" s="15">
        <v>863.48</v>
      </c>
      <c r="J49" s="15">
        <v>0</v>
      </c>
      <c r="K49" s="14">
        <v>1</v>
      </c>
      <c r="L49" s="14">
        <v>45.52</v>
      </c>
      <c r="M49" s="15">
        <v>393.06</v>
      </c>
      <c r="N49" s="15">
        <v>-13.75</v>
      </c>
      <c r="O49" s="14">
        <v>4</v>
      </c>
      <c r="P49" s="254">
        <v>43638</v>
      </c>
      <c r="Q49" s="254">
        <v>43642</v>
      </c>
      <c r="R49" s="15" t="s">
        <v>525</v>
      </c>
      <c r="S49" s="254">
        <v>43681</v>
      </c>
      <c r="T49" s="254">
        <v>43734</v>
      </c>
      <c r="U49" s="15">
        <v>92</v>
      </c>
      <c r="V49" s="15" t="s">
        <v>490</v>
      </c>
      <c r="W49" s="15" t="s">
        <v>530</v>
      </c>
      <c r="X49" s="15" t="s">
        <v>492</v>
      </c>
      <c r="Y49" s="15" t="s">
        <v>493</v>
      </c>
      <c r="Z49" s="15" t="s">
        <v>494</v>
      </c>
      <c r="AA49" s="15" t="s">
        <v>495</v>
      </c>
      <c r="AB49" s="15">
        <v>0</v>
      </c>
      <c r="AC49" s="15">
        <v>0</v>
      </c>
      <c r="AD49" s="15">
        <v>1</v>
      </c>
      <c r="AE49" s="15"/>
      <c r="AF49" s="15"/>
      <c r="AG49" s="15"/>
      <c r="AH49" s="15"/>
      <c r="AI49" s="14">
        <v>52.6</v>
      </c>
      <c r="AJ49" s="14">
        <v>12.8</v>
      </c>
      <c r="AK49" s="14">
        <v>2.4</v>
      </c>
      <c r="AL49" s="14">
        <v>2.4</v>
      </c>
      <c r="AM49" s="14">
        <v>8.2</v>
      </c>
      <c r="AN49" s="14">
        <v>18.4</v>
      </c>
      <c r="AO49" s="15">
        <v>29</v>
      </c>
      <c r="AP49" s="15">
        <v>63.4</v>
      </c>
      <c r="AQ49" s="14">
        <v>84.3</v>
      </c>
      <c r="AR49" s="14">
        <v>219</v>
      </c>
      <c r="AS49" s="14">
        <v>71.8</v>
      </c>
      <c r="AT49" s="14">
        <v>12.4</v>
      </c>
      <c r="AU49" s="14">
        <v>0.9</v>
      </c>
      <c r="AV49" s="14">
        <v>14.9</v>
      </c>
      <c r="AW49" s="14">
        <v>90.7</v>
      </c>
      <c r="AX49" s="14">
        <v>45.52</v>
      </c>
      <c r="AY49" s="14">
        <v>6.52</v>
      </c>
      <c r="AZ49" s="14">
        <v>1.6</v>
      </c>
      <c r="BA49" s="14" t="s">
        <v>191</v>
      </c>
    </row>
    <row r="50" s="1" customFormat="1" spans="1:53">
      <c r="A50" s="14" t="s">
        <v>559</v>
      </c>
      <c r="B50" s="242"/>
      <c r="C50" s="15" t="s">
        <v>497</v>
      </c>
      <c r="D50" s="15">
        <v>162.97</v>
      </c>
      <c r="E50" s="15">
        <v>166.49</v>
      </c>
      <c r="F50" s="260"/>
      <c r="G50" s="260"/>
      <c r="H50" s="15">
        <v>164.73</v>
      </c>
      <c r="I50" s="15">
        <v>732.17</v>
      </c>
      <c r="J50" s="15">
        <v>8.08</v>
      </c>
      <c r="K50" s="14">
        <v>2</v>
      </c>
      <c r="L50" s="15">
        <v>52.38</v>
      </c>
      <c r="M50" s="15">
        <v>383.51</v>
      </c>
      <c r="N50" s="15">
        <v>8.46</v>
      </c>
      <c r="O50" s="14">
        <v>1</v>
      </c>
      <c r="P50" s="254">
        <v>43643</v>
      </c>
      <c r="Q50" s="254">
        <v>43651</v>
      </c>
      <c r="R50" s="15">
        <v>1</v>
      </c>
      <c r="S50" s="254">
        <v>43684</v>
      </c>
      <c r="T50" s="254">
        <v>43731</v>
      </c>
      <c r="U50" s="15">
        <v>80</v>
      </c>
      <c r="V50" s="15" t="s">
        <v>490</v>
      </c>
      <c r="W50" s="15" t="s">
        <v>530</v>
      </c>
      <c r="X50" s="15" t="s">
        <v>492</v>
      </c>
      <c r="Y50" s="15" t="s">
        <v>511</v>
      </c>
      <c r="Z50" s="15" t="s">
        <v>517</v>
      </c>
      <c r="AA50" s="15" t="s">
        <v>495</v>
      </c>
      <c r="AB50" s="15">
        <v>0</v>
      </c>
      <c r="AC50" s="15">
        <v>0</v>
      </c>
      <c r="AD50" s="15"/>
      <c r="AE50" s="15">
        <v>0</v>
      </c>
      <c r="AF50" s="15"/>
      <c r="AG50" s="15"/>
      <c r="AH50" s="15"/>
      <c r="AI50" s="15">
        <v>65.1</v>
      </c>
      <c r="AJ50" s="15">
        <v>14.6</v>
      </c>
      <c r="AK50" s="15">
        <v>2.9</v>
      </c>
      <c r="AL50" s="15">
        <v>0.3</v>
      </c>
      <c r="AM50" s="15">
        <v>1.25</v>
      </c>
      <c r="AN50" s="15">
        <v>41.95</v>
      </c>
      <c r="AO50" s="15">
        <v>43.5</v>
      </c>
      <c r="AP50" s="15">
        <v>96.44</v>
      </c>
      <c r="AQ50" s="15">
        <v>112.4</v>
      </c>
      <c r="AR50" s="15">
        <v>306.2</v>
      </c>
      <c r="AS50" s="15">
        <v>83.33</v>
      </c>
      <c r="AT50" s="15">
        <v>10.8</v>
      </c>
      <c r="AU50" s="15">
        <v>5.3</v>
      </c>
      <c r="AV50" s="15">
        <v>0.57</v>
      </c>
      <c r="AW50" s="15">
        <v>87</v>
      </c>
      <c r="AX50" s="15">
        <v>52.38</v>
      </c>
      <c r="AY50" s="15">
        <v>8.2</v>
      </c>
      <c r="AZ50" s="15">
        <v>1.5</v>
      </c>
      <c r="BA50" s="15" t="s">
        <v>496</v>
      </c>
    </row>
    <row r="51" s="1" customFormat="1" spans="1:53">
      <c r="A51" s="14" t="s">
        <v>559</v>
      </c>
      <c r="B51" s="242"/>
      <c r="C51" s="14" t="s">
        <v>537</v>
      </c>
      <c r="D51" s="15">
        <v>202.6</v>
      </c>
      <c r="E51" s="15">
        <v>192.3</v>
      </c>
      <c r="F51" s="260"/>
      <c r="G51" s="260"/>
      <c r="H51" s="15">
        <v>197.45</v>
      </c>
      <c r="I51" s="15">
        <v>877.6</v>
      </c>
      <c r="J51" s="15">
        <v>7.43</v>
      </c>
      <c r="K51" s="14">
        <v>1</v>
      </c>
      <c r="L51" s="15">
        <v>51.8</v>
      </c>
      <c r="M51" s="15">
        <v>454.6</v>
      </c>
      <c r="N51" s="15">
        <v>6.4</v>
      </c>
      <c r="O51" s="14">
        <v>1</v>
      </c>
      <c r="P51" s="254">
        <v>43632</v>
      </c>
      <c r="Q51" s="254">
        <v>43638</v>
      </c>
      <c r="R51" s="15">
        <v>1</v>
      </c>
      <c r="S51" s="254">
        <v>43678</v>
      </c>
      <c r="T51" s="254">
        <v>43728</v>
      </c>
      <c r="U51" s="15">
        <v>90</v>
      </c>
      <c r="V51" s="15" t="s">
        <v>490</v>
      </c>
      <c r="W51" s="15" t="s">
        <v>530</v>
      </c>
      <c r="X51" s="15" t="s">
        <v>492</v>
      </c>
      <c r="Y51" s="15" t="s">
        <v>512</v>
      </c>
      <c r="Z51" s="15" t="s">
        <v>517</v>
      </c>
      <c r="AA51" s="336" t="s">
        <v>495</v>
      </c>
      <c r="AB51" s="15" t="s">
        <v>344</v>
      </c>
      <c r="AC51" s="15" t="s">
        <v>553</v>
      </c>
      <c r="AD51" s="15">
        <v>24</v>
      </c>
      <c r="AE51" s="15"/>
      <c r="AF51" s="15">
        <v>18</v>
      </c>
      <c r="AG51" s="15"/>
      <c r="AH51" s="15"/>
      <c r="AI51" s="14">
        <v>72.3</v>
      </c>
      <c r="AJ51" s="14">
        <v>18.2</v>
      </c>
      <c r="AK51" s="14">
        <v>3.2</v>
      </c>
      <c r="AL51" s="14">
        <v>3.1</v>
      </c>
      <c r="AM51" s="14">
        <v>14.2</v>
      </c>
      <c r="AN51" s="14">
        <v>27.3</v>
      </c>
      <c r="AO51" s="14">
        <v>44.8</v>
      </c>
      <c r="AP51" s="14">
        <v>60.8</v>
      </c>
      <c r="AQ51" s="14">
        <v>126.5</v>
      </c>
      <c r="AR51" s="14">
        <v>278</v>
      </c>
      <c r="AS51" s="14">
        <v>68.5</v>
      </c>
      <c r="AT51" s="14">
        <v>8.3</v>
      </c>
      <c r="AU51" s="14">
        <v>9.2</v>
      </c>
      <c r="AV51" s="14">
        <v>14</v>
      </c>
      <c r="AW51" s="14">
        <v>83.4</v>
      </c>
      <c r="AX51" s="14">
        <v>51.8</v>
      </c>
      <c r="AY51" s="14">
        <v>6.22</v>
      </c>
      <c r="AZ51" s="14">
        <v>1.38</v>
      </c>
      <c r="BA51" s="15" t="s">
        <v>554</v>
      </c>
    </row>
    <row r="52" s="1" customFormat="1" spans="1:53">
      <c r="A52" s="14" t="s">
        <v>559</v>
      </c>
      <c r="B52" s="242"/>
      <c r="C52" s="14" t="s">
        <v>506</v>
      </c>
      <c r="D52" s="15">
        <v>189.17</v>
      </c>
      <c r="E52" s="15">
        <v>166.5</v>
      </c>
      <c r="F52" s="260"/>
      <c r="G52" s="260"/>
      <c r="H52" s="15">
        <v>177.83</v>
      </c>
      <c r="I52" s="15">
        <v>790.41</v>
      </c>
      <c r="J52" s="15">
        <v>16.09</v>
      </c>
      <c r="K52" s="14">
        <v>2</v>
      </c>
      <c r="L52" s="15">
        <v>50.9</v>
      </c>
      <c r="M52" s="15">
        <v>402.32</v>
      </c>
      <c r="N52" s="15">
        <v>2.48</v>
      </c>
      <c r="O52" s="14">
        <v>1</v>
      </c>
      <c r="P52" s="254">
        <v>43641</v>
      </c>
      <c r="Q52" s="254">
        <v>43646</v>
      </c>
      <c r="R52" s="15">
        <v>1</v>
      </c>
      <c r="S52" s="254">
        <v>43681</v>
      </c>
      <c r="T52" s="254">
        <v>43731</v>
      </c>
      <c r="U52" s="15">
        <v>85</v>
      </c>
      <c r="V52" s="15" t="s">
        <v>490</v>
      </c>
      <c r="W52" s="15" t="s">
        <v>530</v>
      </c>
      <c r="X52" s="15" t="s">
        <v>492</v>
      </c>
      <c r="Y52" s="15" t="s">
        <v>534</v>
      </c>
      <c r="Z52" s="15" t="s">
        <v>517</v>
      </c>
      <c r="AA52" s="15" t="s">
        <v>495</v>
      </c>
      <c r="AB52" s="15" t="s">
        <v>563</v>
      </c>
      <c r="AC52" s="15" t="s">
        <v>204</v>
      </c>
      <c r="AD52" s="15" t="s">
        <v>204</v>
      </c>
      <c r="AE52" s="15" t="s">
        <v>204</v>
      </c>
      <c r="AF52" s="15" t="s">
        <v>204</v>
      </c>
      <c r="AG52" s="15" t="s">
        <v>204</v>
      </c>
      <c r="AH52" s="15" t="s">
        <v>204</v>
      </c>
      <c r="AI52" s="14">
        <v>53.7</v>
      </c>
      <c r="AJ52" s="14">
        <v>13.3</v>
      </c>
      <c r="AK52" s="14">
        <v>1.9</v>
      </c>
      <c r="AL52" s="14">
        <v>0.5</v>
      </c>
      <c r="AM52" s="14">
        <v>4.7</v>
      </c>
      <c r="AN52" s="14">
        <v>25.7</v>
      </c>
      <c r="AO52" s="14">
        <v>30.9</v>
      </c>
      <c r="AP52" s="14">
        <v>83.17</v>
      </c>
      <c r="AQ52" s="14">
        <v>114.52</v>
      </c>
      <c r="AR52" s="14">
        <v>226</v>
      </c>
      <c r="AS52" s="14">
        <v>64.87</v>
      </c>
      <c r="AT52" s="14">
        <v>6.66</v>
      </c>
      <c r="AU52" s="14">
        <v>24.08</v>
      </c>
      <c r="AV52" s="14">
        <v>4.39</v>
      </c>
      <c r="AW52" s="14">
        <v>88.67</v>
      </c>
      <c r="AX52" s="14">
        <v>50.9</v>
      </c>
      <c r="AY52" s="14">
        <v>7.38</v>
      </c>
      <c r="AZ52" s="14">
        <v>1.45</v>
      </c>
      <c r="BA52" s="15" t="s">
        <v>505</v>
      </c>
    </row>
    <row r="53" s="1" customFormat="1" spans="1:53">
      <c r="A53" s="14" t="s">
        <v>559</v>
      </c>
      <c r="B53" s="242"/>
      <c r="C53" s="35" t="s">
        <v>527</v>
      </c>
      <c r="D53" s="242">
        <v>183.26</v>
      </c>
      <c r="E53" s="242">
        <v>179.97</v>
      </c>
      <c r="F53" s="260"/>
      <c r="G53" s="260"/>
      <c r="H53" s="242">
        <v>181.61</v>
      </c>
      <c r="I53" s="242">
        <v>807.22</v>
      </c>
      <c r="J53" s="242">
        <v>10.86</v>
      </c>
      <c r="K53" s="35">
        <v>1</v>
      </c>
      <c r="L53" s="242">
        <v>51.1</v>
      </c>
      <c r="M53" s="242">
        <v>412.46</v>
      </c>
      <c r="N53" s="242">
        <v>5.25</v>
      </c>
      <c r="O53" s="35">
        <v>1</v>
      </c>
      <c r="P53" s="242" t="s">
        <v>564</v>
      </c>
      <c r="Q53" s="242" t="s">
        <v>565</v>
      </c>
      <c r="R53" s="242">
        <v>1</v>
      </c>
      <c r="S53" s="242" t="s">
        <v>566</v>
      </c>
      <c r="T53" s="242" t="s">
        <v>567</v>
      </c>
      <c r="U53" s="242">
        <v>84.5</v>
      </c>
      <c r="V53" s="242" t="s">
        <v>544</v>
      </c>
      <c r="W53" s="242" t="s">
        <v>545</v>
      </c>
      <c r="X53" s="242" t="s">
        <v>546</v>
      </c>
      <c r="Y53" s="242" t="s">
        <v>557</v>
      </c>
      <c r="Z53" s="242" t="s">
        <v>548</v>
      </c>
      <c r="AA53" s="242" t="s">
        <v>549</v>
      </c>
      <c r="AB53" s="242" t="s">
        <v>220</v>
      </c>
      <c r="AC53" s="242" t="s">
        <v>204</v>
      </c>
      <c r="AD53" s="242">
        <v>8.3</v>
      </c>
      <c r="AE53" s="15" t="s">
        <v>204</v>
      </c>
      <c r="AF53" s="15" t="s">
        <v>204</v>
      </c>
      <c r="AG53" s="242"/>
      <c r="AH53" s="242"/>
      <c r="AI53" s="35">
        <v>66.9</v>
      </c>
      <c r="AJ53" s="35">
        <v>14.9</v>
      </c>
      <c r="AK53" s="35">
        <v>2.4</v>
      </c>
      <c r="AL53" s="35">
        <v>2</v>
      </c>
      <c r="AM53" s="35">
        <v>6.7</v>
      </c>
      <c r="AN53" s="35">
        <v>26.3</v>
      </c>
      <c r="AO53" s="35">
        <v>35</v>
      </c>
      <c r="AP53" s="35">
        <v>74.4</v>
      </c>
      <c r="AQ53" s="35">
        <v>109.4</v>
      </c>
      <c r="AR53" s="35">
        <v>256.1</v>
      </c>
      <c r="AS53" s="35">
        <v>78.4</v>
      </c>
      <c r="AT53" s="35">
        <v>6.6</v>
      </c>
      <c r="AU53" s="35">
        <v>7.1</v>
      </c>
      <c r="AV53" s="35">
        <v>8.1</v>
      </c>
      <c r="AW53" s="35">
        <v>88</v>
      </c>
      <c r="AX53" s="35">
        <v>51.1</v>
      </c>
      <c r="AY53" s="35">
        <v>6.87</v>
      </c>
      <c r="AZ53" s="35">
        <v>1.47</v>
      </c>
      <c r="BA53" s="242" t="s">
        <v>568</v>
      </c>
    </row>
    <row r="54" s="1" customFormat="1" ht="18.75" customHeight="1" spans="1:53">
      <c r="A54" s="14" t="s">
        <v>341</v>
      </c>
      <c r="B54" s="15" t="s">
        <v>569</v>
      </c>
      <c r="C54" s="15" t="s">
        <v>499</v>
      </c>
      <c r="D54" s="15">
        <v>12.66</v>
      </c>
      <c r="E54" s="15">
        <v>12.43</v>
      </c>
      <c r="F54" s="15">
        <v>12.91</v>
      </c>
      <c r="G54" s="15">
        <f t="shared" ref="G54:G62" si="4">SUM(D54:F54)</f>
        <v>38</v>
      </c>
      <c r="H54" s="15">
        <v>12.67</v>
      </c>
      <c r="I54" s="15">
        <v>703.74</v>
      </c>
      <c r="J54" s="15">
        <v>9.79</v>
      </c>
      <c r="K54" s="15">
        <v>3</v>
      </c>
      <c r="L54" s="15">
        <v>53.26</v>
      </c>
      <c r="M54" s="15">
        <v>374.81</v>
      </c>
      <c r="N54" s="15">
        <v>8.19</v>
      </c>
      <c r="O54" s="15">
        <v>4</v>
      </c>
      <c r="P54" s="254">
        <v>43647</v>
      </c>
      <c r="Q54" s="254">
        <v>43651</v>
      </c>
      <c r="R54" s="15">
        <v>1</v>
      </c>
      <c r="S54" s="254">
        <v>43689</v>
      </c>
      <c r="T54" s="254">
        <v>43732</v>
      </c>
      <c r="U54" s="15">
        <v>81</v>
      </c>
      <c r="V54" s="15" t="s">
        <v>515</v>
      </c>
      <c r="W54" s="15" t="s">
        <v>530</v>
      </c>
      <c r="X54" s="15" t="s">
        <v>492</v>
      </c>
      <c r="Y54" s="15" t="s">
        <v>511</v>
      </c>
      <c r="Z54" s="15" t="s">
        <v>494</v>
      </c>
      <c r="AA54" s="15" t="s">
        <v>495</v>
      </c>
      <c r="AB54" s="15" t="s">
        <v>550</v>
      </c>
      <c r="AC54" s="15">
        <v>0</v>
      </c>
      <c r="AD54" s="15">
        <v>0</v>
      </c>
      <c r="AE54" s="15">
        <v>0</v>
      </c>
      <c r="AF54" s="15">
        <v>0</v>
      </c>
      <c r="AG54" s="15">
        <v>0</v>
      </c>
      <c r="AH54" s="15" t="s">
        <v>550</v>
      </c>
      <c r="AI54" s="15">
        <v>52.5</v>
      </c>
      <c r="AJ54" s="15">
        <v>11.7</v>
      </c>
      <c r="AK54" s="15">
        <v>3.2</v>
      </c>
      <c r="AL54" s="15">
        <v>2.8</v>
      </c>
      <c r="AM54" s="15">
        <v>2.8</v>
      </c>
      <c r="AN54" s="15">
        <v>34.8</v>
      </c>
      <c r="AO54" s="15">
        <v>40.4</v>
      </c>
      <c r="AP54" s="15">
        <v>86.1</v>
      </c>
      <c r="AQ54" s="15">
        <v>103.2</v>
      </c>
      <c r="AR54" s="15">
        <v>351</v>
      </c>
      <c r="AS54" s="15">
        <v>94.4</v>
      </c>
      <c r="AT54" s="15"/>
      <c r="AU54" s="15"/>
      <c r="AV54" s="15">
        <v>5.6</v>
      </c>
      <c r="AW54" s="15">
        <v>64.2</v>
      </c>
      <c r="AX54" s="15">
        <v>53.26</v>
      </c>
      <c r="AY54" s="15">
        <v>5.6</v>
      </c>
      <c r="AZ54" s="15">
        <v>1.13</v>
      </c>
      <c r="BA54" s="15" t="s">
        <v>502</v>
      </c>
    </row>
    <row r="55" s="1" customFormat="1" spans="1:53">
      <c r="A55" s="14" t="s">
        <v>341</v>
      </c>
      <c r="B55" s="15"/>
      <c r="C55" s="15" t="s">
        <v>501</v>
      </c>
      <c r="D55" s="15">
        <v>13.92</v>
      </c>
      <c r="E55" s="15">
        <v>13.53</v>
      </c>
      <c r="F55" s="15">
        <v>13.07</v>
      </c>
      <c r="G55" s="15">
        <f t="shared" si="4"/>
        <v>40.52</v>
      </c>
      <c r="H55" s="15">
        <v>13.51</v>
      </c>
      <c r="I55" s="15">
        <v>750.41</v>
      </c>
      <c r="J55" s="15">
        <v>6.69</v>
      </c>
      <c r="K55" s="15">
        <v>4</v>
      </c>
      <c r="L55" s="15">
        <v>52.15</v>
      </c>
      <c r="M55" s="15">
        <v>391.34</v>
      </c>
      <c r="N55" s="15">
        <v>3.09</v>
      </c>
      <c r="O55" s="15">
        <v>4</v>
      </c>
      <c r="P55" s="254">
        <v>43637</v>
      </c>
      <c r="Q55" s="254">
        <v>43642</v>
      </c>
      <c r="R55" s="15">
        <v>1</v>
      </c>
      <c r="S55" s="254">
        <v>43677</v>
      </c>
      <c r="T55" s="254">
        <v>43728</v>
      </c>
      <c r="U55" s="15">
        <v>86</v>
      </c>
      <c r="V55" s="15" t="s">
        <v>515</v>
      </c>
      <c r="W55" s="15" t="s">
        <v>530</v>
      </c>
      <c r="X55" s="15" t="s">
        <v>492</v>
      </c>
      <c r="Y55" s="15" t="s">
        <v>511</v>
      </c>
      <c r="Z55" s="15" t="s">
        <v>494</v>
      </c>
      <c r="AA55" s="15" t="s">
        <v>495</v>
      </c>
      <c r="AB55" s="15" t="s">
        <v>570</v>
      </c>
      <c r="AC55" s="254">
        <v>43687</v>
      </c>
      <c r="AD55" s="15">
        <v>0</v>
      </c>
      <c r="AE55" s="15">
        <v>0</v>
      </c>
      <c r="AF55" s="15">
        <v>0</v>
      </c>
      <c r="AG55" s="15">
        <v>0</v>
      </c>
      <c r="AH55" s="15" t="s">
        <v>204</v>
      </c>
      <c r="AI55" s="15">
        <v>76.8</v>
      </c>
      <c r="AJ55" s="15">
        <v>12.3</v>
      </c>
      <c r="AK55" s="15">
        <v>3.1</v>
      </c>
      <c r="AL55" s="15">
        <v>0.3</v>
      </c>
      <c r="AM55" s="15">
        <v>3.3</v>
      </c>
      <c r="AN55" s="15">
        <v>37.6</v>
      </c>
      <c r="AO55" s="15">
        <v>41.2</v>
      </c>
      <c r="AP55" s="15">
        <v>91.3</v>
      </c>
      <c r="AQ55" s="15">
        <v>107.3</v>
      </c>
      <c r="AR55" s="15">
        <v>368</v>
      </c>
      <c r="AS55" s="15">
        <v>94.1</v>
      </c>
      <c r="AT55" s="15">
        <v>0</v>
      </c>
      <c r="AU55" s="15">
        <v>0</v>
      </c>
      <c r="AV55" s="15">
        <v>5.9</v>
      </c>
      <c r="AW55" s="15">
        <v>63.7</v>
      </c>
      <c r="AX55" s="15">
        <v>52.15</v>
      </c>
      <c r="AY55" s="15">
        <v>5.3</v>
      </c>
      <c r="AZ55" s="15">
        <v>1.1</v>
      </c>
      <c r="BA55" s="15" t="s">
        <v>502</v>
      </c>
    </row>
    <row r="56" s="1" customFormat="1" spans="1:53">
      <c r="A56" s="14" t="s">
        <v>341</v>
      </c>
      <c r="B56" s="15"/>
      <c r="C56" s="15" t="s">
        <v>503</v>
      </c>
      <c r="D56" s="15">
        <v>13.4</v>
      </c>
      <c r="E56" s="15">
        <v>14.3</v>
      </c>
      <c r="F56" s="15">
        <v>12.8</v>
      </c>
      <c r="G56" s="15">
        <f t="shared" si="4"/>
        <v>40.5</v>
      </c>
      <c r="H56" s="15">
        <v>13.5</v>
      </c>
      <c r="I56" s="15">
        <v>750.04</v>
      </c>
      <c r="J56" s="15">
        <v>-2.88</v>
      </c>
      <c r="K56" s="15">
        <v>11</v>
      </c>
      <c r="L56" s="15">
        <v>54.34</v>
      </c>
      <c r="M56" s="15">
        <v>407.57</v>
      </c>
      <c r="N56" s="15">
        <v>-1.26</v>
      </c>
      <c r="O56" s="15">
        <v>12</v>
      </c>
      <c r="P56" s="254">
        <v>43640</v>
      </c>
      <c r="Q56" s="254">
        <v>43645</v>
      </c>
      <c r="R56" s="15" t="s">
        <v>525</v>
      </c>
      <c r="S56" s="254">
        <v>43677</v>
      </c>
      <c r="T56" s="254">
        <v>43728</v>
      </c>
      <c r="U56" s="15">
        <v>83</v>
      </c>
      <c r="V56" s="15" t="s">
        <v>490</v>
      </c>
      <c r="W56" s="15" t="s">
        <v>530</v>
      </c>
      <c r="X56" s="15" t="s">
        <v>492</v>
      </c>
      <c r="Y56" s="15" t="s">
        <v>526</v>
      </c>
      <c r="Z56" s="15" t="s">
        <v>494</v>
      </c>
      <c r="AA56" s="15" t="s">
        <v>561</v>
      </c>
      <c r="AB56" s="15">
        <v>0</v>
      </c>
      <c r="AC56" s="15" t="s">
        <v>504</v>
      </c>
      <c r="AD56" s="15"/>
      <c r="AE56" s="15"/>
      <c r="AF56" s="15"/>
      <c r="AG56" s="15"/>
      <c r="AH56" s="15"/>
      <c r="AI56" s="15">
        <v>64.1</v>
      </c>
      <c r="AJ56" s="15">
        <v>13.1</v>
      </c>
      <c r="AK56" s="15">
        <v>2.6</v>
      </c>
      <c r="AL56" s="15">
        <v>0.9</v>
      </c>
      <c r="AM56" s="15">
        <v>7.5</v>
      </c>
      <c r="AN56" s="15">
        <v>30.7</v>
      </c>
      <c r="AO56" s="15">
        <v>39.1</v>
      </c>
      <c r="AP56" s="15">
        <v>78.5</v>
      </c>
      <c r="AQ56" s="15">
        <v>102.3</v>
      </c>
      <c r="AR56" s="15">
        <v>337.7</v>
      </c>
      <c r="AS56" s="15">
        <v>88.8</v>
      </c>
      <c r="AT56" s="15">
        <v>3.5</v>
      </c>
      <c r="AU56" s="15">
        <v>4.6</v>
      </c>
      <c r="AV56" s="15">
        <v>3.1</v>
      </c>
      <c r="AW56" s="15">
        <v>69.8</v>
      </c>
      <c r="AX56" s="15">
        <v>54.34</v>
      </c>
      <c r="AY56" s="15">
        <v>5.33</v>
      </c>
      <c r="AZ56" s="15">
        <v>1.29</v>
      </c>
      <c r="BA56" s="15" t="s">
        <v>531</v>
      </c>
    </row>
    <row r="57" s="1" customFormat="1" spans="1:53">
      <c r="A57" s="14" t="s">
        <v>341</v>
      </c>
      <c r="B57" s="15"/>
      <c r="C57" s="15" t="s">
        <v>532</v>
      </c>
      <c r="D57" s="15">
        <v>13.34</v>
      </c>
      <c r="E57" s="15">
        <v>13.62</v>
      </c>
      <c r="F57" s="15">
        <v>13.52</v>
      </c>
      <c r="G57" s="15">
        <f t="shared" si="4"/>
        <v>40.48</v>
      </c>
      <c r="H57" s="15">
        <v>13.5</v>
      </c>
      <c r="I57" s="15">
        <v>749.82</v>
      </c>
      <c r="J57" s="15">
        <v>22.25</v>
      </c>
      <c r="K57" s="15">
        <v>3</v>
      </c>
      <c r="L57" s="15">
        <v>52.21</v>
      </c>
      <c r="M57" s="15">
        <v>391.48</v>
      </c>
      <c r="N57" s="15">
        <v>13.08</v>
      </c>
      <c r="O57" s="15">
        <v>2</v>
      </c>
      <c r="P57" s="254">
        <v>43643</v>
      </c>
      <c r="Q57" s="254">
        <v>43650</v>
      </c>
      <c r="R57" s="15">
        <v>1</v>
      </c>
      <c r="S57" s="254">
        <v>43678</v>
      </c>
      <c r="T57" s="254">
        <v>43721</v>
      </c>
      <c r="U57" s="15">
        <v>71</v>
      </c>
      <c r="V57" s="15" t="s">
        <v>490</v>
      </c>
      <c r="W57" s="15" t="s">
        <v>530</v>
      </c>
      <c r="X57" s="15" t="s">
        <v>492</v>
      </c>
      <c r="Y57" s="15" t="s">
        <v>534</v>
      </c>
      <c r="Z57" s="337" t="s">
        <v>517</v>
      </c>
      <c r="AA57" s="15" t="s">
        <v>495</v>
      </c>
      <c r="AB57" s="15">
        <v>0</v>
      </c>
      <c r="AC57" s="254">
        <v>43687</v>
      </c>
      <c r="AD57" s="15" t="s">
        <v>519</v>
      </c>
      <c r="AE57" s="15" t="s">
        <v>519</v>
      </c>
      <c r="AF57" s="15" t="s">
        <v>519</v>
      </c>
      <c r="AG57" s="15" t="s">
        <v>519</v>
      </c>
      <c r="AH57" s="15" t="s">
        <v>519</v>
      </c>
      <c r="AI57" s="15">
        <v>66.4</v>
      </c>
      <c r="AJ57" s="15">
        <v>10.7</v>
      </c>
      <c r="AK57" s="15">
        <v>2.3</v>
      </c>
      <c r="AL57" s="15">
        <v>4.3</v>
      </c>
      <c r="AM57" s="15">
        <v>10.7</v>
      </c>
      <c r="AN57" s="15">
        <v>28.8</v>
      </c>
      <c r="AO57" s="15">
        <v>43.8</v>
      </c>
      <c r="AP57" s="15">
        <v>65.7</v>
      </c>
      <c r="AQ57" s="15">
        <v>103</v>
      </c>
      <c r="AR57" s="15">
        <v>335</v>
      </c>
      <c r="AS57" s="15">
        <v>80.2</v>
      </c>
      <c r="AT57" s="15">
        <v>0</v>
      </c>
      <c r="AU57" s="15">
        <v>0</v>
      </c>
      <c r="AV57" s="15">
        <v>19.8</v>
      </c>
      <c r="AW57" s="15">
        <v>70.3</v>
      </c>
      <c r="AX57" s="15">
        <v>52.21</v>
      </c>
      <c r="AY57" s="15">
        <v>5.72</v>
      </c>
      <c r="AZ57" s="15">
        <v>1.26</v>
      </c>
      <c r="BA57" s="15" t="s">
        <v>552</v>
      </c>
    </row>
    <row r="58" s="1" customFormat="1" spans="1:53">
      <c r="A58" s="14" t="s">
        <v>341</v>
      </c>
      <c r="B58" s="15"/>
      <c r="C58" s="15" t="s">
        <v>535</v>
      </c>
      <c r="D58" s="15">
        <v>15.5</v>
      </c>
      <c r="E58" s="15">
        <v>14.66</v>
      </c>
      <c r="F58" s="15">
        <v>16.66</v>
      </c>
      <c r="G58" s="15">
        <f t="shared" si="4"/>
        <v>46.82</v>
      </c>
      <c r="H58" s="15">
        <v>15.61</v>
      </c>
      <c r="I58" s="15">
        <v>867.24</v>
      </c>
      <c r="J58" s="15">
        <v>16.82</v>
      </c>
      <c r="K58" s="15">
        <v>2</v>
      </c>
      <c r="L58" s="15">
        <v>52</v>
      </c>
      <c r="M58" s="15">
        <v>450.96</v>
      </c>
      <c r="N58" s="15">
        <v>18.42</v>
      </c>
      <c r="O58" s="15">
        <v>3</v>
      </c>
      <c r="P58" s="254">
        <v>43637</v>
      </c>
      <c r="Q58" s="254">
        <v>43641</v>
      </c>
      <c r="R58" s="15" t="s">
        <v>525</v>
      </c>
      <c r="S58" s="254">
        <v>43681</v>
      </c>
      <c r="T58" s="254">
        <v>43728</v>
      </c>
      <c r="U58" s="15">
        <v>87</v>
      </c>
      <c r="V58" s="15" t="s">
        <v>490</v>
      </c>
      <c r="W58" s="15" t="s">
        <v>530</v>
      </c>
      <c r="X58" s="15" t="s">
        <v>492</v>
      </c>
      <c r="Y58" s="15" t="s">
        <v>511</v>
      </c>
      <c r="Z58" s="337" t="s">
        <v>517</v>
      </c>
      <c r="AA58" s="15" t="s">
        <v>495</v>
      </c>
      <c r="AB58" s="15">
        <v>0</v>
      </c>
      <c r="AC58" s="15">
        <v>0</v>
      </c>
      <c r="AD58" s="15">
        <v>1</v>
      </c>
      <c r="AE58" s="15"/>
      <c r="AF58" s="15"/>
      <c r="AG58" s="15"/>
      <c r="AH58" s="15"/>
      <c r="AI58" s="15">
        <v>60.4</v>
      </c>
      <c r="AJ58" s="15">
        <v>12.2</v>
      </c>
      <c r="AK58" s="15">
        <v>3.4</v>
      </c>
      <c r="AL58" s="15">
        <v>5.2</v>
      </c>
      <c r="AM58" s="15">
        <v>5.8</v>
      </c>
      <c r="AN58" s="15">
        <v>40.6</v>
      </c>
      <c r="AO58" s="15">
        <v>51.6</v>
      </c>
      <c r="AP58" s="15">
        <v>78.7</v>
      </c>
      <c r="AQ58" s="15">
        <v>121.2</v>
      </c>
      <c r="AR58" s="15">
        <v>362</v>
      </c>
      <c r="AS58" s="15">
        <v>92.6</v>
      </c>
      <c r="AT58" s="15">
        <v>0</v>
      </c>
      <c r="AU58" s="15">
        <v>0</v>
      </c>
      <c r="AV58" s="15">
        <v>7.4</v>
      </c>
      <c r="AW58" s="15">
        <v>65.2</v>
      </c>
      <c r="AX58" s="15">
        <v>52</v>
      </c>
      <c r="AY58" s="15">
        <v>5.98</v>
      </c>
      <c r="AZ58" s="15">
        <v>1.37</v>
      </c>
      <c r="BA58" s="15" t="s">
        <v>191</v>
      </c>
    </row>
    <row r="59" s="1" customFormat="1" spans="1:53">
      <c r="A59" s="14" t="s">
        <v>341</v>
      </c>
      <c r="B59" s="15"/>
      <c r="C59" s="15" t="s">
        <v>497</v>
      </c>
      <c r="D59" s="15">
        <v>12.33</v>
      </c>
      <c r="E59" s="15">
        <v>12.14</v>
      </c>
      <c r="F59" s="15">
        <v>10.74</v>
      </c>
      <c r="G59" s="15">
        <f t="shared" si="4"/>
        <v>35.21</v>
      </c>
      <c r="H59" s="15">
        <v>11.74</v>
      </c>
      <c r="I59" s="15">
        <v>651.98</v>
      </c>
      <c r="J59" s="15">
        <v>1.91</v>
      </c>
      <c r="K59" s="15">
        <v>9</v>
      </c>
      <c r="L59" s="15">
        <v>51.5</v>
      </c>
      <c r="M59" s="15">
        <v>335.77</v>
      </c>
      <c r="N59" s="15">
        <v>0.78</v>
      </c>
      <c r="O59" s="15">
        <v>9</v>
      </c>
      <c r="P59" s="254">
        <v>43643</v>
      </c>
      <c r="Q59" s="254">
        <v>43651</v>
      </c>
      <c r="R59" s="15">
        <v>1</v>
      </c>
      <c r="S59" s="254">
        <v>43684</v>
      </c>
      <c r="T59" s="254">
        <v>43729</v>
      </c>
      <c r="U59" s="15">
        <v>78</v>
      </c>
      <c r="V59" s="15" t="s">
        <v>490</v>
      </c>
      <c r="W59" s="15" t="s">
        <v>530</v>
      </c>
      <c r="X59" s="15" t="s">
        <v>492</v>
      </c>
      <c r="Y59" s="15" t="s">
        <v>493</v>
      </c>
      <c r="Z59" s="337" t="s">
        <v>517</v>
      </c>
      <c r="AA59" s="15" t="s">
        <v>495</v>
      </c>
      <c r="AB59" s="15">
        <v>0</v>
      </c>
      <c r="AC59" s="15">
        <v>0</v>
      </c>
      <c r="AD59" s="15"/>
      <c r="AE59" s="15">
        <v>0</v>
      </c>
      <c r="AF59" s="15"/>
      <c r="AG59" s="15"/>
      <c r="AH59" s="15"/>
      <c r="AI59" s="15">
        <v>58.4</v>
      </c>
      <c r="AJ59" s="15">
        <v>11.9</v>
      </c>
      <c r="AK59" s="15">
        <v>2.2</v>
      </c>
      <c r="AL59" s="15">
        <v>1.3</v>
      </c>
      <c r="AM59" s="15">
        <v>1.4</v>
      </c>
      <c r="AN59" s="15">
        <v>25.8</v>
      </c>
      <c r="AO59" s="15">
        <v>28.5</v>
      </c>
      <c r="AP59" s="15">
        <v>90.6</v>
      </c>
      <c r="AQ59" s="15">
        <v>95</v>
      </c>
      <c r="AR59" s="15">
        <v>353.4</v>
      </c>
      <c r="AS59" s="15">
        <v>85.2</v>
      </c>
      <c r="AT59" s="15">
        <v>2.9</v>
      </c>
      <c r="AU59" s="15">
        <v>9.2</v>
      </c>
      <c r="AV59" s="15">
        <v>2.8</v>
      </c>
      <c r="AW59" s="15">
        <v>69</v>
      </c>
      <c r="AX59" s="15">
        <v>51.5</v>
      </c>
      <c r="AY59" s="15">
        <v>6.34</v>
      </c>
      <c r="AZ59" s="15">
        <v>1.26</v>
      </c>
      <c r="BA59" s="15" t="s">
        <v>496</v>
      </c>
    </row>
    <row r="60" s="1" customFormat="1" spans="1:53">
      <c r="A60" s="14" t="s">
        <v>341</v>
      </c>
      <c r="B60" s="15"/>
      <c r="C60" s="15" t="s">
        <v>537</v>
      </c>
      <c r="D60" s="15">
        <v>15.5</v>
      </c>
      <c r="E60" s="15">
        <v>16.1</v>
      </c>
      <c r="F60" s="15">
        <v>14.8</v>
      </c>
      <c r="G60" s="15">
        <f t="shared" si="4"/>
        <v>46.4</v>
      </c>
      <c r="H60" s="15">
        <v>15.47</v>
      </c>
      <c r="I60" s="15">
        <v>859.3</v>
      </c>
      <c r="J60" s="15">
        <v>4.04</v>
      </c>
      <c r="K60" s="15">
        <v>6</v>
      </c>
      <c r="L60" s="15">
        <v>52.7</v>
      </c>
      <c r="M60" s="15">
        <v>452.85</v>
      </c>
      <c r="N60" s="15">
        <v>6.25</v>
      </c>
      <c r="O60" s="15">
        <v>3</v>
      </c>
      <c r="P60" s="254">
        <v>43632</v>
      </c>
      <c r="Q60" s="254">
        <v>43638</v>
      </c>
      <c r="R60" s="15">
        <v>1</v>
      </c>
      <c r="S60" s="254">
        <v>43673</v>
      </c>
      <c r="T60" s="254">
        <v>43719</v>
      </c>
      <c r="U60" s="15">
        <v>81</v>
      </c>
      <c r="V60" s="15" t="s">
        <v>515</v>
      </c>
      <c r="W60" s="15" t="s">
        <v>571</v>
      </c>
      <c r="X60" s="15" t="s">
        <v>492</v>
      </c>
      <c r="Y60" s="15" t="s">
        <v>572</v>
      </c>
      <c r="Z60" s="15" t="s">
        <v>513</v>
      </c>
      <c r="AA60" s="15" t="s">
        <v>495</v>
      </c>
      <c r="AB60" s="15">
        <v>3</v>
      </c>
      <c r="AC60" s="15" t="s">
        <v>553</v>
      </c>
      <c r="AD60" s="15">
        <v>12.5</v>
      </c>
      <c r="AE60" s="15"/>
      <c r="AF60" s="15">
        <v>16.3</v>
      </c>
      <c r="AG60" s="15"/>
      <c r="AH60" s="15" t="s">
        <v>204</v>
      </c>
      <c r="AI60" s="15">
        <v>61.2</v>
      </c>
      <c r="AJ60" s="15">
        <v>15.7</v>
      </c>
      <c r="AK60" s="15">
        <v>2.9</v>
      </c>
      <c r="AL60" s="15">
        <v>3.1</v>
      </c>
      <c r="AM60" s="15">
        <v>13.8</v>
      </c>
      <c r="AN60" s="15">
        <v>25.4</v>
      </c>
      <c r="AO60" s="15">
        <v>42.3</v>
      </c>
      <c r="AP60" s="15">
        <v>60.1</v>
      </c>
      <c r="AQ60" s="15">
        <v>117.6</v>
      </c>
      <c r="AR60" s="15">
        <v>318</v>
      </c>
      <c r="AS60" s="15">
        <v>65.3</v>
      </c>
      <c r="AT60" s="15">
        <v>6.2</v>
      </c>
      <c r="AU60" s="15">
        <v>11.2</v>
      </c>
      <c r="AV60" s="15">
        <v>17.3</v>
      </c>
      <c r="AW60" s="15">
        <v>74.8</v>
      </c>
      <c r="AX60" s="15">
        <v>52.7</v>
      </c>
      <c r="AY60" s="15">
        <v>5.87</v>
      </c>
      <c r="AZ60" s="15">
        <v>1.31</v>
      </c>
      <c r="BA60" s="15" t="s">
        <v>500</v>
      </c>
    </row>
    <row r="61" s="1" customFormat="1" spans="1:53">
      <c r="A61" s="14" t="s">
        <v>341</v>
      </c>
      <c r="B61" s="15"/>
      <c r="C61" s="15" t="s">
        <v>506</v>
      </c>
      <c r="D61" s="15">
        <v>18.21</v>
      </c>
      <c r="E61" s="15">
        <v>10.97</v>
      </c>
      <c r="F61" s="15">
        <v>12.37</v>
      </c>
      <c r="G61" s="15">
        <f t="shared" si="4"/>
        <v>41.55</v>
      </c>
      <c r="H61" s="15">
        <v>13.85</v>
      </c>
      <c r="I61" s="15">
        <v>769.48</v>
      </c>
      <c r="J61" s="15">
        <v>-2.26</v>
      </c>
      <c r="K61" s="15">
        <v>11</v>
      </c>
      <c r="L61" s="15">
        <v>49.52</v>
      </c>
      <c r="M61" s="15">
        <v>381.05</v>
      </c>
      <c r="N61" s="15">
        <v>-9.65</v>
      </c>
      <c r="O61" s="15">
        <v>10</v>
      </c>
      <c r="P61" s="254">
        <v>43642</v>
      </c>
      <c r="Q61" s="254">
        <v>43646</v>
      </c>
      <c r="R61" s="15">
        <v>1</v>
      </c>
      <c r="S61" s="254">
        <v>43688</v>
      </c>
      <c r="T61" s="254">
        <v>43718</v>
      </c>
      <c r="U61" s="15">
        <v>72</v>
      </c>
      <c r="V61" s="15" t="s">
        <v>490</v>
      </c>
      <c r="W61" s="15" t="s">
        <v>530</v>
      </c>
      <c r="X61" s="15" t="s">
        <v>492</v>
      </c>
      <c r="Y61" s="15" t="s">
        <v>534</v>
      </c>
      <c r="Z61" s="15" t="s">
        <v>573</v>
      </c>
      <c r="AA61" s="15" t="s">
        <v>495</v>
      </c>
      <c r="AB61" s="15">
        <v>0</v>
      </c>
      <c r="AC61" s="15" t="s">
        <v>204</v>
      </c>
      <c r="AD61" s="15">
        <v>0</v>
      </c>
      <c r="AE61" s="15">
        <v>0</v>
      </c>
      <c r="AF61" s="15">
        <v>0</v>
      </c>
      <c r="AG61" s="15">
        <v>0</v>
      </c>
      <c r="AH61" s="15" t="s">
        <v>204</v>
      </c>
      <c r="AI61" s="15">
        <v>33.6</v>
      </c>
      <c r="AJ61" s="15">
        <v>8.8</v>
      </c>
      <c r="AK61" s="15">
        <v>3.1</v>
      </c>
      <c r="AL61" s="15">
        <v>3.4</v>
      </c>
      <c r="AM61" s="15">
        <v>9.9</v>
      </c>
      <c r="AN61" s="15">
        <v>33.6</v>
      </c>
      <c r="AO61" s="15">
        <v>46.9</v>
      </c>
      <c r="AP61" s="15">
        <v>71.6</v>
      </c>
      <c r="AQ61" s="15">
        <v>102</v>
      </c>
      <c r="AR61" s="15">
        <v>394</v>
      </c>
      <c r="AS61" s="15">
        <v>73.2</v>
      </c>
      <c r="AT61" s="15">
        <v>5.9</v>
      </c>
      <c r="AU61" s="15">
        <v>2.8</v>
      </c>
      <c r="AV61" s="15">
        <v>18</v>
      </c>
      <c r="AW61" s="15">
        <v>66</v>
      </c>
      <c r="AX61" s="15">
        <v>49.52</v>
      </c>
      <c r="AY61" s="15">
        <v>6.16</v>
      </c>
      <c r="AZ61" s="15">
        <v>1.19</v>
      </c>
      <c r="BA61" s="15" t="s">
        <v>505</v>
      </c>
    </row>
    <row r="62" s="1" customFormat="1" spans="1:53">
      <c r="A62" s="14" t="s">
        <v>341</v>
      </c>
      <c r="B62" s="15"/>
      <c r="C62" s="242" t="s">
        <v>527</v>
      </c>
      <c r="D62" s="242">
        <v>14.36</v>
      </c>
      <c r="E62" s="242">
        <v>13.47</v>
      </c>
      <c r="F62" s="242">
        <v>13.36</v>
      </c>
      <c r="G62" s="15">
        <f t="shared" si="4"/>
        <v>41.19</v>
      </c>
      <c r="H62" s="242">
        <v>13.73</v>
      </c>
      <c r="I62" s="242">
        <v>762.75</v>
      </c>
      <c r="J62" s="242">
        <v>6.58</v>
      </c>
      <c r="K62" s="242">
        <v>6</v>
      </c>
      <c r="L62" s="242">
        <v>52.21</v>
      </c>
      <c r="M62" s="242">
        <v>398.23</v>
      </c>
      <c r="N62" s="242">
        <v>4.56</v>
      </c>
      <c r="O62" s="242">
        <v>6</v>
      </c>
      <c r="P62" s="242" t="s">
        <v>555</v>
      </c>
      <c r="Q62" s="242" t="s">
        <v>541</v>
      </c>
      <c r="R62" s="242">
        <v>1</v>
      </c>
      <c r="S62" s="242" t="s">
        <v>574</v>
      </c>
      <c r="T62" s="242" t="s">
        <v>575</v>
      </c>
      <c r="U62" s="242">
        <v>79.9</v>
      </c>
      <c r="V62" s="242" t="s">
        <v>544</v>
      </c>
      <c r="W62" s="242" t="s">
        <v>545</v>
      </c>
      <c r="X62" s="242" t="s">
        <v>546</v>
      </c>
      <c r="Y62" s="242" t="s">
        <v>557</v>
      </c>
      <c r="Z62" s="242" t="s">
        <v>576</v>
      </c>
      <c r="AA62" s="242" t="s">
        <v>549</v>
      </c>
      <c r="AB62" s="242" t="s">
        <v>220</v>
      </c>
      <c r="AC62" s="242" t="s">
        <v>204</v>
      </c>
      <c r="AD62" s="242" t="s">
        <v>204</v>
      </c>
      <c r="AE62" s="242" t="s">
        <v>204</v>
      </c>
      <c r="AF62" s="242" t="s">
        <v>204</v>
      </c>
      <c r="AG62" s="242" t="s">
        <v>204</v>
      </c>
      <c r="AH62" s="242" t="s">
        <v>204</v>
      </c>
      <c r="AI62" s="242">
        <v>59.2</v>
      </c>
      <c r="AJ62" s="242">
        <v>12</v>
      </c>
      <c r="AK62" s="242">
        <v>2.9</v>
      </c>
      <c r="AL62" s="242">
        <v>2.7</v>
      </c>
      <c r="AM62" s="242">
        <v>6.9</v>
      </c>
      <c r="AN62" s="242">
        <v>32.2</v>
      </c>
      <c r="AO62" s="242">
        <v>41.7</v>
      </c>
      <c r="AP62" s="242">
        <v>77.8</v>
      </c>
      <c r="AQ62" s="242">
        <v>106.5</v>
      </c>
      <c r="AR62" s="242">
        <v>352.4</v>
      </c>
      <c r="AS62" s="242">
        <v>84.2</v>
      </c>
      <c r="AT62" s="242">
        <v>2.6</v>
      </c>
      <c r="AU62" s="242">
        <v>4</v>
      </c>
      <c r="AV62" s="242">
        <v>10</v>
      </c>
      <c r="AW62" s="242">
        <v>67.9</v>
      </c>
      <c r="AX62" s="242">
        <v>52.21</v>
      </c>
      <c r="AY62" s="242">
        <v>5.79</v>
      </c>
      <c r="AZ62" s="242">
        <v>1.24</v>
      </c>
      <c r="BA62" s="242" t="s">
        <v>558</v>
      </c>
    </row>
    <row r="63" s="317" customFormat="1" spans="1:53">
      <c r="A63" s="324" t="s">
        <v>350</v>
      </c>
      <c r="B63" s="15" t="s">
        <v>569</v>
      </c>
      <c r="C63" s="324" t="s">
        <v>503</v>
      </c>
      <c r="D63" s="326">
        <v>13.38</v>
      </c>
      <c r="E63" s="326">
        <v>14.78</v>
      </c>
      <c r="F63" s="326">
        <v>15.42</v>
      </c>
      <c r="G63" s="326"/>
      <c r="H63" s="326">
        <v>14.5266666666667</v>
      </c>
      <c r="I63" s="326">
        <v>807.077388888889</v>
      </c>
      <c r="J63" s="326">
        <v>9.99495204442198</v>
      </c>
      <c r="K63" s="324">
        <v>2</v>
      </c>
      <c r="L63" s="324">
        <v>54.3</v>
      </c>
      <c r="M63" s="326">
        <v>438.243022166667</v>
      </c>
      <c r="N63" s="326">
        <v>13.1626732855648</v>
      </c>
      <c r="O63" s="324">
        <v>4</v>
      </c>
      <c r="P63" s="330">
        <v>44008</v>
      </c>
      <c r="Q63" s="330">
        <v>44013</v>
      </c>
      <c r="R63" s="333" t="s">
        <v>525</v>
      </c>
      <c r="S63" s="330">
        <v>44047</v>
      </c>
      <c r="T63" s="330">
        <v>44092</v>
      </c>
      <c r="U63" s="324">
        <v>79</v>
      </c>
      <c r="V63" s="333" t="s">
        <v>490</v>
      </c>
      <c r="W63" s="333" t="s">
        <v>530</v>
      </c>
      <c r="X63" s="333" t="s">
        <v>492</v>
      </c>
      <c r="Y63" s="333" t="s">
        <v>526</v>
      </c>
      <c r="Z63" s="333" t="s">
        <v>494</v>
      </c>
      <c r="AA63" s="333" t="s">
        <v>495</v>
      </c>
      <c r="AB63" s="333">
        <v>1</v>
      </c>
      <c r="AC63" s="333" t="s">
        <v>553</v>
      </c>
      <c r="AD63" s="333"/>
      <c r="AE63" s="333" t="s">
        <v>553</v>
      </c>
      <c r="AF63" s="333">
        <v>1</v>
      </c>
      <c r="AG63" s="333"/>
      <c r="AH63" s="333"/>
      <c r="AI63" s="342">
        <v>57.9</v>
      </c>
      <c r="AJ63" s="342">
        <v>13.1</v>
      </c>
      <c r="AK63" s="342">
        <v>2.6</v>
      </c>
      <c r="AL63" s="342">
        <v>0.9</v>
      </c>
      <c r="AM63" s="342">
        <v>7.5</v>
      </c>
      <c r="AN63" s="342">
        <v>26.7</v>
      </c>
      <c r="AO63" s="342">
        <v>35.1</v>
      </c>
      <c r="AP63" s="342">
        <v>76.1</v>
      </c>
      <c r="AQ63" s="342">
        <v>118.3</v>
      </c>
      <c r="AR63" s="342">
        <v>337.7</v>
      </c>
      <c r="AS63" s="342">
        <v>75.4</v>
      </c>
      <c r="AT63" s="342">
        <v>5.6</v>
      </c>
      <c r="AU63" s="342">
        <v>4.6</v>
      </c>
      <c r="AV63" s="342">
        <v>14.4</v>
      </c>
      <c r="AW63" s="342">
        <v>69.8</v>
      </c>
      <c r="AX63" s="344">
        <v>54.3</v>
      </c>
      <c r="AY63" s="344">
        <v>5.33</v>
      </c>
      <c r="AZ63" s="344">
        <v>1.36</v>
      </c>
      <c r="BA63" s="344" t="s">
        <v>531</v>
      </c>
    </row>
    <row r="64" s="317" customFormat="1" spans="1:53">
      <c r="A64" s="324" t="s">
        <v>350</v>
      </c>
      <c r="B64" s="15"/>
      <c r="C64" s="324" t="s">
        <v>532</v>
      </c>
      <c r="D64" s="326">
        <v>16.272</v>
      </c>
      <c r="E64" s="326">
        <v>16.38</v>
      </c>
      <c r="F64" s="326">
        <v>16.164</v>
      </c>
      <c r="G64" s="326"/>
      <c r="H64" s="326">
        <v>16.272</v>
      </c>
      <c r="I64" s="326">
        <v>904.0452</v>
      </c>
      <c r="J64" s="326">
        <v>12.3756906077348</v>
      </c>
      <c r="K64" s="324">
        <v>4</v>
      </c>
      <c r="L64" s="324">
        <v>48.63</v>
      </c>
      <c r="M64" s="326">
        <v>439.63718076</v>
      </c>
      <c r="N64" s="326">
        <v>5.23454331319364</v>
      </c>
      <c r="O64" s="324">
        <v>6</v>
      </c>
      <c r="P64" s="330">
        <v>44008</v>
      </c>
      <c r="Q64" s="330">
        <v>44013</v>
      </c>
      <c r="R64" s="333">
        <v>1</v>
      </c>
      <c r="S64" s="330">
        <v>44045</v>
      </c>
      <c r="T64" s="330">
        <v>44094</v>
      </c>
      <c r="U64" s="324">
        <v>81</v>
      </c>
      <c r="V64" s="333" t="s">
        <v>490</v>
      </c>
      <c r="W64" s="333" t="s">
        <v>530</v>
      </c>
      <c r="X64" s="333" t="s">
        <v>492</v>
      </c>
      <c r="Y64" s="333" t="s">
        <v>511</v>
      </c>
      <c r="Z64" s="333" t="s">
        <v>517</v>
      </c>
      <c r="AA64" s="333" t="s">
        <v>495</v>
      </c>
      <c r="AB64" s="333">
        <v>0</v>
      </c>
      <c r="AC64" s="333">
        <v>0</v>
      </c>
      <c r="AD64" s="333" t="s">
        <v>519</v>
      </c>
      <c r="AE64" s="333" t="s">
        <v>519</v>
      </c>
      <c r="AF64" s="333" t="s">
        <v>519</v>
      </c>
      <c r="AG64" s="333" t="s">
        <v>519</v>
      </c>
      <c r="AH64" s="333" t="s">
        <v>519</v>
      </c>
      <c r="AI64" s="342">
        <v>51.1</v>
      </c>
      <c r="AJ64" s="342">
        <v>10.7</v>
      </c>
      <c r="AK64" s="342">
        <v>2.7</v>
      </c>
      <c r="AL64" s="342">
        <v>2.9</v>
      </c>
      <c r="AM64" s="342">
        <v>4.9</v>
      </c>
      <c r="AN64" s="342">
        <v>31.7</v>
      </c>
      <c r="AO64" s="342">
        <v>43.8</v>
      </c>
      <c r="AP64" s="342">
        <v>72.99</v>
      </c>
      <c r="AQ64" s="342">
        <v>123</v>
      </c>
      <c r="AR64" s="342">
        <v>340</v>
      </c>
      <c r="AS64" s="342">
        <v>85</v>
      </c>
      <c r="AT64" s="342">
        <v>0</v>
      </c>
      <c r="AU64" s="342">
        <v>2</v>
      </c>
      <c r="AV64" s="342">
        <v>13</v>
      </c>
      <c r="AW64" s="342">
        <v>61.1</v>
      </c>
      <c r="AX64" s="344">
        <v>48.63</v>
      </c>
      <c r="AY64" s="344">
        <v>5.43</v>
      </c>
      <c r="AZ64" s="344">
        <v>1.18</v>
      </c>
      <c r="BA64" s="344" t="s">
        <v>552</v>
      </c>
    </row>
    <row r="65" s="317" customFormat="1" spans="1:53">
      <c r="A65" s="324" t="s">
        <v>350</v>
      </c>
      <c r="B65" s="15"/>
      <c r="C65" s="324" t="s">
        <v>535</v>
      </c>
      <c r="D65" s="326">
        <v>16.5</v>
      </c>
      <c r="E65" s="326">
        <v>16.3571428571429</v>
      </c>
      <c r="F65" s="326">
        <v>16.5714285714286</v>
      </c>
      <c r="G65" s="326"/>
      <c r="H65" s="326">
        <v>16.4761904761905</v>
      </c>
      <c r="I65" s="326">
        <v>915.389682539682</v>
      </c>
      <c r="J65" s="326">
        <v>12.520325203252</v>
      </c>
      <c r="K65" s="324">
        <v>6</v>
      </c>
      <c r="L65" s="324">
        <v>53.1</v>
      </c>
      <c r="M65" s="326">
        <v>486.071921428571</v>
      </c>
      <c r="N65" s="326">
        <v>15.3441943685846</v>
      </c>
      <c r="O65" s="324">
        <v>2</v>
      </c>
      <c r="P65" s="330">
        <v>44008</v>
      </c>
      <c r="Q65" s="330">
        <v>44012</v>
      </c>
      <c r="R65" s="333" t="s">
        <v>525</v>
      </c>
      <c r="S65" s="330">
        <v>44053</v>
      </c>
      <c r="T65" s="330">
        <v>44091</v>
      </c>
      <c r="U65" s="324">
        <v>79</v>
      </c>
      <c r="V65" s="333" t="s">
        <v>577</v>
      </c>
      <c r="W65" s="333" t="s">
        <v>530</v>
      </c>
      <c r="X65" s="333" t="s">
        <v>492</v>
      </c>
      <c r="Y65" s="333" t="s">
        <v>511</v>
      </c>
      <c r="Z65" s="333" t="s">
        <v>517</v>
      </c>
      <c r="AA65" s="333" t="s">
        <v>578</v>
      </c>
      <c r="AB65" s="333">
        <v>0</v>
      </c>
      <c r="AC65" s="333">
        <v>0</v>
      </c>
      <c r="AD65" s="333">
        <v>10</v>
      </c>
      <c r="AE65" s="333">
        <v>1</v>
      </c>
      <c r="AF65" s="333">
        <v>20</v>
      </c>
      <c r="AG65" s="333">
        <v>1</v>
      </c>
      <c r="AH65" s="333"/>
      <c r="AI65" s="342">
        <v>38.4</v>
      </c>
      <c r="AJ65" s="342">
        <v>10.6</v>
      </c>
      <c r="AK65" s="342">
        <v>4.6</v>
      </c>
      <c r="AL65" s="342">
        <v>4.8</v>
      </c>
      <c r="AM65" s="342">
        <v>11.4</v>
      </c>
      <c r="AN65" s="342">
        <v>35.6</v>
      </c>
      <c r="AO65" s="342">
        <v>51.8</v>
      </c>
      <c r="AP65" s="342">
        <v>68.7</v>
      </c>
      <c r="AQ65" s="342">
        <v>115.9</v>
      </c>
      <c r="AR65" s="342">
        <v>368</v>
      </c>
      <c r="AS65" s="342">
        <v>83.5</v>
      </c>
      <c r="AT65" s="342">
        <v>0.9</v>
      </c>
      <c r="AU65" s="342">
        <v>0.3</v>
      </c>
      <c r="AV65" s="342">
        <v>15.3</v>
      </c>
      <c r="AW65" s="342">
        <v>62.3</v>
      </c>
      <c r="AX65" s="15">
        <v>53.1</v>
      </c>
      <c r="AY65" s="344">
        <v>6.2</v>
      </c>
      <c r="AZ65" s="344">
        <v>1.3</v>
      </c>
      <c r="BA65" s="344" t="s">
        <v>191</v>
      </c>
    </row>
    <row r="66" s="317" customFormat="1" spans="1:53">
      <c r="A66" s="324" t="s">
        <v>350</v>
      </c>
      <c r="B66" s="15"/>
      <c r="C66" s="324" t="s">
        <v>497</v>
      </c>
      <c r="D66" s="326">
        <v>9.64</v>
      </c>
      <c r="E66" s="326">
        <v>9.04</v>
      </c>
      <c r="F66" s="326">
        <v>8.96</v>
      </c>
      <c r="G66" s="326"/>
      <c r="H66" s="326">
        <v>9.21333333333333</v>
      </c>
      <c r="I66" s="326">
        <v>511.877444444445</v>
      </c>
      <c r="J66" s="326">
        <v>7.13178294573644</v>
      </c>
      <c r="K66" s="324">
        <v>7</v>
      </c>
      <c r="L66" s="324">
        <v>53.15</v>
      </c>
      <c r="M66" s="326">
        <v>272.062861722222</v>
      </c>
      <c r="N66" s="326">
        <v>6.09380032729443</v>
      </c>
      <c r="O66" s="324">
        <v>5</v>
      </c>
      <c r="P66" s="330">
        <v>44057</v>
      </c>
      <c r="Q66" s="330">
        <v>44061</v>
      </c>
      <c r="R66" s="333">
        <v>1</v>
      </c>
      <c r="S66" s="330">
        <v>44096</v>
      </c>
      <c r="T66" s="330">
        <v>44137</v>
      </c>
      <c r="U66" s="324">
        <v>76</v>
      </c>
      <c r="V66" s="333" t="s">
        <v>490</v>
      </c>
      <c r="W66" s="333" t="s">
        <v>530</v>
      </c>
      <c r="X66" s="333" t="s">
        <v>492</v>
      </c>
      <c r="Y66" s="333" t="s">
        <v>511</v>
      </c>
      <c r="Z66" s="333" t="s">
        <v>517</v>
      </c>
      <c r="AA66" s="333" t="s">
        <v>495</v>
      </c>
      <c r="AB66" s="333">
        <v>0</v>
      </c>
      <c r="AC66" s="333">
        <v>0</v>
      </c>
      <c r="AD66" s="333" t="s">
        <v>519</v>
      </c>
      <c r="AE66" s="333" t="s">
        <v>519</v>
      </c>
      <c r="AF66" s="333" t="s">
        <v>519</v>
      </c>
      <c r="AG66" s="333" t="s">
        <v>519</v>
      </c>
      <c r="AH66" s="333" t="s">
        <v>519</v>
      </c>
      <c r="AI66" s="342">
        <v>45.9</v>
      </c>
      <c r="AJ66" s="342">
        <v>7.4</v>
      </c>
      <c r="AK66" s="342">
        <v>2.7</v>
      </c>
      <c r="AL66" s="342">
        <v>1.9</v>
      </c>
      <c r="AM66" s="342">
        <v>4.6</v>
      </c>
      <c r="AN66" s="342">
        <v>23.8</v>
      </c>
      <c r="AO66" s="342">
        <v>30.2</v>
      </c>
      <c r="AP66" s="342">
        <v>78.68</v>
      </c>
      <c r="AQ66" s="342">
        <v>68.21</v>
      </c>
      <c r="AR66" s="342">
        <v>330</v>
      </c>
      <c r="AS66" s="342">
        <v>81</v>
      </c>
      <c r="AT66" s="342">
        <v>1</v>
      </c>
      <c r="AU66" s="342">
        <v>3</v>
      </c>
      <c r="AV66" s="342">
        <v>15</v>
      </c>
      <c r="AW66" s="342">
        <v>66.1</v>
      </c>
      <c r="AX66" s="344">
        <v>53.15</v>
      </c>
      <c r="AY66" s="344">
        <v>5.33</v>
      </c>
      <c r="AZ66" s="344">
        <v>1.38</v>
      </c>
      <c r="BA66" s="344" t="s">
        <v>505</v>
      </c>
    </row>
    <row r="67" s="317" customFormat="1" spans="1:53">
      <c r="A67" s="324" t="s">
        <v>350</v>
      </c>
      <c r="B67" s="15"/>
      <c r="C67" s="324" t="s">
        <v>537</v>
      </c>
      <c r="D67" s="326">
        <v>14.92</v>
      </c>
      <c r="E67" s="326">
        <v>15.04</v>
      </c>
      <c r="F67" s="326">
        <v>14.37</v>
      </c>
      <c r="G67" s="326"/>
      <c r="H67" s="326">
        <v>14.7766666666667</v>
      </c>
      <c r="I67" s="326">
        <v>820.966972222222</v>
      </c>
      <c r="J67" s="326">
        <v>4.84862819299905</v>
      </c>
      <c r="K67" s="324">
        <v>3</v>
      </c>
      <c r="L67" s="324">
        <v>52.23</v>
      </c>
      <c r="M67" s="326">
        <v>428.791049591667</v>
      </c>
      <c r="N67" s="326">
        <v>5.04975734740724</v>
      </c>
      <c r="O67" s="324">
        <v>5</v>
      </c>
      <c r="P67" s="330">
        <v>44001</v>
      </c>
      <c r="Q67" s="330">
        <v>44007</v>
      </c>
      <c r="R67" s="333">
        <v>1</v>
      </c>
      <c r="S67" s="330">
        <v>44040</v>
      </c>
      <c r="T67" s="330">
        <v>44088</v>
      </c>
      <c r="U67" s="324">
        <v>81</v>
      </c>
      <c r="V67" s="333" t="s">
        <v>579</v>
      </c>
      <c r="W67" s="333" t="s">
        <v>571</v>
      </c>
      <c r="X67" s="333" t="s">
        <v>523</v>
      </c>
      <c r="Y67" s="333" t="s">
        <v>512</v>
      </c>
      <c r="Z67" s="333" t="s">
        <v>580</v>
      </c>
      <c r="AA67" s="333" t="s">
        <v>495</v>
      </c>
      <c r="AB67" s="333" t="s">
        <v>581</v>
      </c>
      <c r="AC67" s="333" t="s">
        <v>582</v>
      </c>
      <c r="AD67" s="333"/>
      <c r="AE67" s="333"/>
      <c r="AF67" s="333">
        <v>22</v>
      </c>
      <c r="AG67" s="333"/>
      <c r="AH67" s="333"/>
      <c r="AI67" s="342">
        <v>61.4</v>
      </c>
      <c r="AJ67" s="342">
        <v>12.4</v>
      </c>
      <c r="AK67" s="342">
        <v>2.9</v>
      </c>
      <c r="AL67" s="342">
        <v>3.4</v>
      </c>
      <c r="AM67" s="342">
        <v>9.2</v>
      </c>
      <c r="AN67" s="342">
        <v>27.6</v>
      </c>
      <c r="AO67" s="342">
        <v>40.2</v>
      </c>
      <c r="AP67" s="342">
        <v>65.6</v>
      </c>
      <c r="AQ67" s="342">
        <v>103.8</v>
      </c>
      <c r="AR67" s="342">
        <v>342.4</v>
      </c>
      <c r="AS67" s="342">
        <v>67.2</v>
      </c>
      <c r="AT67" s="342">
        <v>9.5</v>
      </c>
      <c r="AU67" s="342">
        <v>4.2</v>
      </c>
      <c r="AV67" s="342">
        <v>19.1</v>
      </c>
      <c r="AW67" s="342">
        <v>69.3</v>
      </c>
      <c r="AX67" s="344">
        <v>52.23</v>
      </c>
      <c r="AY67" s="344">
        <v>5.95</v>
      </c>
      <c r="AZ67" s="344">
        <v>1.36</v>
      </c>
      <c r="BA67" s="344" t="s">
        <v>500</v>
      </c>
    </row>
    <row r="68" s="317" customFormat="1" spans="1:53">
      <c r="A68" s="324" t="s">
        <v>350</v>
      </c>
      <c r="B68" s="15"/>
      <c r="C68" s="324" t="s">
        <v>441</v>
      </c>
      <c r="D68" s="326">
        <v>14.1424</v>
      </c>
      <c r="E68" s="326">
        <v>14.3194285714286</v>
      </c>
      <c r="F68" s="326">
        <v>14.2970857142857</v>
      </c>
      <c r="G68" s="326"/>
      <c r="H68" s="326">
        <v>14.2529714285714</v>
      </c>
      <c r="I68" s="326">
        <v>791.871337619048</v>
      </c>
      <c r="J68" s="326">
        <v>9.59970120397221</v>
      </c>
      <c r="K68" s="324">
        <v>4</v>
      </c>
      <c r="L68" s="326">
        <v>52.282</v>
      </c>
      <c r="M68" s="326">
        <v>412.961207133825</v>
      </c>
      <c r="N68" s="326">
        <v>9.18763326125787</v>
      </c>
      <c r="O68" s="324">
        <v>5</v>
      </c>
      <c r="P68" s="325" t="s">
        <v>583</v>
      </c>
      <c r="Q68" s="325" t="s">
        <v>584</v>
      </c>
      <c r="R68" s="15">
        <v>1</v>
      </c>
      <c r="S68" s="325" t="s">
        <v>585</v>
      </c>
      <c r="T68" s="254" t="s">
        <v>586</v>
      </c>
      <c r="U68" s="267">
        <f>(U63+U64+U65+U66+U67)/5</f>
        <v>79.2</v>
      </c>
      <c r="V68" s="15" t="s">
        <v>490</v>
      </c>
      <c r="W68" s="333" t="s">
        <v>530</v>
      </c>
      <c r="X68" s="15" t="s">
        <v>492</v>
      </c>
      <c r="Y68" s="15" t="s">
        <v>493</v>
      </c>
      <c r="Z68" s="15" t="s">
        <v>517</v>
      </c>
      <c r="AA68" s="15" t="s">
        <v>495</v>
      </c>
      <c r="AB68" s="15" t="s">
        <v>227</v>
      </c>
      <c r="AC68" s="344" t="s">
        <v>204</v>
      </c>
      <c r="AD68" s="15"/>
      <c r="AE68" s="15"/>
      <c r="AF68" s="249">
        <f>(AF63+AF65+AF67)/3</f>
        <v>14.3333333333333</v>
      </c>
      <c r="AG68" s="15" t="s">
        <v>204</v>
      </c>
      <c r="AH68" s="15"/>
      <c r="AI68" s="342">
        <f t="shared" ref="AI68:AZ68" si="5">AVERAGE(AI63:AI67)</f>
        <v>50.94</v>
      </c>
      <c r="AJ68" s="342">
        <f t="shared" si="5"/>
        <v>10.84</v>
      </c>
      <c r="AK68" s="342">
        <f t="shared" si="5"/>
        <v>3.1</v>
      </c>
      <c r="AL68" s="342">
        <f t="shared" si="5"/>
        <v>2.78</v>
      </c>
      <c r="AM68" s="342">
        <f t="shared" si="5"/>
        <v>7.52</v>
      </c>
      <c r="AN68" s="342">
        <f t="shared" si="5"/>
        <v>29.08</v>
      </c>
      <c r="AO68" s="342">
        <f t="shared" si="5"/>
        <v>40.22</v>
      </c>
      <c r="AP68" s="342">
        <f t="shared" si="5"/>
        <v>72.414</v>
      </c>
      <c r="AQ68" s="342">
        <f t="shared" si="5"/>
        <v>105.842</v>
      </c>
      <c r="AR68" s="342">
        <f t="shared" si="5"/>
        <v>343.62</v>
      </c>
      <c r="AS68" s="342">
        <f t="shared" si="5"/>
        <v>78.42</v>
      </c>
      <c r="AT68" s="342">
        <f t="shared" si="5"/>
        <v>3.4</v>
      </c>
      <c r="AU68" s="342">
        <f t="shared" si="5"/>
        <v>2.82</v>
      </c>
      <c r="AV68" s="342">
        <f t="shared" si="5"/>
        <v>15.36</v>
      </c>
      <c r="AW68" s="342">
        <f t="shared" si="5"/>
        <v>65.72</v>
      </c>
      <c r="AX68" s="347">
        <f t="shared" si="5"/>
        <v>52.282</v>
      </c>
      <c r="AY68" s="347">
        <f t="shared" si="5"/>
        <v>5.648</v>
      </c>
      <c r="AZ68" s="347">
        <f t="shared" si="5"/>
        <v>1.316</v>
      </c>
      <c r="BA68" s="344" t="s">
        <v>531</v>
      </c>
    </row>
    <row r="69" s="317" customFormat="1" spans="1:53">
      <c r="A69" s="324" t="s">
        <v>230</v>
      </c>
      <c r="B69" s="242" t="s">
        <v>587</v>
      </c>
      <c r="C69" s="324" t="s">
        <v>503</v>
      </c>
      <c r="D69" s="344">
        <v>160.9</v>
      </c>
      <c r="E69" s="344">
        <v>164.8</v>
      </c>
      <c r="F69" s="345"/>
      <c r="G69" s="326">
        <f t="shared" ref="G69:G98" si="6">SUM(D69:F69)</f>
        <v>325.7</v>
      </c>
      <c r="H69" s="344">
        <v>162.85</v>
      </c>
      <c r="I69" s="344">
        <v>723.81</v>
      </c>
      <c r="J69" s="344">
        <v>5.58</v>
      </c>
      <c r="K69" s="324">
        <v>2</v>
      </c>
      <c r="L69" s="344">
        <v>51.4</v>
      </c>
      <c r="M69" s="344">
        <v>372.04</v>
      </c>
      <c r="N69" s="344">
        <v>4.56</v>
      </c>
      <c r="O69" s="324">
        <v>2</v>
      </c>
      <c r="P69" s="348">
        <v>44373</v>
      </c>
      <c r="Q69" s="348">
        <v>44378</v>
      </c>
      <c r="R69" s="344" t="s">
        <v>525</v>
      </c>
      <c r="S69" s="348">
        <v>44414</v>
      </c>
      <c r="T69" s="348">
        <v>44455</v>
      </c>
      <c r="U69" s="344">
        <v>77</v>
      </c>
      <c r="V69" s="344" t="s">
        <v>490</v>
      </c>
      <c r="W69" s="344" t="s">
        <v>530</v>
      </c>
      <c r="X69" s="344" t="s">
        <v>492</v>
      </c>
      <c r="Y69" s="344" t="s">
        <v>526</v>
      </c>
      <c r="Z69" s="344" t="s">
        <v>494</v>
      </c>
      <c r="AA69" s="344" t="s">
        <v>495</v>
      </c>
      <c r="AB69" s="344">
        <v>2</v>
      </c>
      <c r="AC69" s="344" t="s">
        <v>514</v>
      </c>
      <c r="AD69" s="344"/>
      <c r="AE69" s="344">
        <v>1</v>
      </c>
      <c r="AF69" s="344"/>
      <c r="AG69" s="344">
        <v>2</v>
      </c>
      <c r="AH69" s="344"/>
      <c r="AI69" s="344">
        <v>36.4</v>
      </c>
      <c r="AJ69" s="344">
        <v>11.4</v>
      </c>
      <c r="AK69" s="344">
        <v>2.8</v>
      </c>
      <c r="AL69" s="344">
        <v>3.3</v>
      </c>
      <c r="AM69" s="344">
        <v>8.2</v>
      </c>
      <c r="AN69" s="344">
        <v>33.8</v>
      </c>
      <c r="AO69" s="344">
        <v>45.3</v>
      </c>
      <c r="AP69" s="344">
        <v>74.6</v>
      </c>
      <c r="AQ69" s="344">
        <v>98.5</v>
      </c>
      <c r="AR69" s="344">
        <v>348.9</v>
      </c>
      <c r="AS69" s="344">
        <v>82.4</v>
      </c>
      <c r="AT69" s="344">
        <v>4.8</v>
      </c>
      <c r="AU69" s="344">
        <v>10.5</v>
      </c>
      <c r="AV69" s="344">
        <v>2.3</v>
      </c>
      <c r="AW69" s="344">
        <v>68.9</v>
      </c>
      <c r="AX69" s="344">
        <v>51.4</v>
      </c>
      <c r="AY69" s="344">
        <v>5.3</v>
      </c>
      <c r="AZ69" s="344">
        <v>1.3</v>
      </c>
      <c r="BA69" s="344" t="s">
        <v>502</v>
      </c>
    </row>
    <row r="70" s="317" customFormat="1" spans="1:53">
      <c r="A70" s="324" t="s">
        <v>230</v>
      </c>
      <c r="B70" s="242"/>
      <c r="C70" s="324" t="s">
        <v>532</v>
      </c>
      <c r="D70" s="344">
        <v>193.13</v>
      </c>
      <c r="E70" s="344">
        <v>199.2</v>
      </c>
      <c r="F70" s="345"/>
      <c r="G70" s="326">
        <f t="shared" si="6"/>
        <v>392.33</v>
      </c>
      <c r="H70" s="344">
        <v>196.16</v>
      </c>
      <c r="I70" s="344">
        <v>871.88</v>
      </c>
      <c r="J70" s="344">
        <v>10.9</v>
      </c>
      <c r="K70" s="324">
        <v>1</v>
      </c>
      <c r="L70" s="344">
        <v>59.8</v>
      </c>
      <c r="M70" s="344">
        <v>521.38</v>
      </c>
      <c r="N70" s="344">
        <v>19.27</v>
      </c>
      <c r="O70" s="324">
        <v>1</v>
      </c>
      <c r="P70" s="348">
        <v>44371</v>
      </c>
      <c r="Q70" s="348">
        <v>44375</v>
      </c>
      <c r="R70" s="344">
        <v>2</v>
      </c>
      <c r="S70" s="348">
        <v>44402</v>
      </c>
      <c r="T70" s="348">
        <v>44451</v>
      </c>
      <c r="U70" s="344">
        <v>76</v>
      </c>
      <c r="V70" s="344" t="s">
        <v>490</v>
      </c>
      <c r="W70" s="344" t="s">
        <v>530</v>
      </c>
      <c r="X70" s="344" t="s">
        <v>588</v>
      </c>
      <c r="Y70" s="344" t="s">
        <v>511</v>
      </c>
      <c r="Z70" s="344" t="s">
        <v>517</v>
      </c>
      <c r="AA70" s="344" t="s">
        <v>495</v>
      </c>
      <c r="AB70" s="344">
        <v>0</v>
      </c>
      <c r="AC70" s="348">
        <v>44452</v>
      </c>
      <c r="AD70" s="344" t="s">
        <v>519</v>
      </c>
      <c r="AE70" s="344" t="s">
        <v>519</v>
      </c>
      <c r="AF70" s="344" t="s">
        <v>519</v>
      </c>
      <c r="AG70" s="344" t="s">
        <v>519</v>
      </c>
      <c r="AH70" s="344" t="s">
        <v>519</v>
      </c>
      <c r="AI70" s="344">
        <v>60.1</v>
      </c>
      <c r="AJ70" s="344">
        <v>10.9</v>
      </c>
      <c r="AK70" s="344">
        <v>3.3</v>
      </c>
      <c r="AL70" s="344">
        <v>1.7</v>
      </c>
      <c r="AM70" s="344">
        <v>5.4</v>
      </c>
      <c r="AN70" s="344">
        <v>40.3</v>
      </c>
      <c r="AO70" s="344">
        <v>47.4</v>
      </c>
      <c r="AP70" s="344">
        <v>85</v>
      </c>
      <c r="AQ70" s="344">
        <v>130</v>
      </c>
      <c r="AR70" s="344">
        <v>341</v>
      </c>
      <c r="AS70" s="344">
        <v>93</v>
      </c>
      <c r="AT70" s="344">
        <v>0</v>
      </c>
      <c r="AU70" s="344">
        <v>2</v>
      </c>
      <c r="AV70" s="344">
        <v>5</v>
      </c>
      <c r="AW70" s="344">
        <v>72.4</v>
      </c>
      <c r="AX70" s="344">
        <v>59.8</v>
      </c>
      <c r="AY70" s="344">
        <v>5.72</v>
      </c>
      <c r="AZ70" s="344">
        <v>1.28</v>
      </c>
      <c r="BA70" s="344" t="s">
        <v>505</v>
      </c>
    </row>
    <row r="71" s="317" customFormat="1" spans="1:53">
      <c r="A71" s="324" t="s">
        <v>230</v>
      </c>
      <c r="B71" s="242"/>
      <c r="C71" s="324" t="s">
        <v>536</v>
      </c>
      <c r="D71" s="324">
        <v>147.61</v>
      </c>
      <c r="E71" s="324">
        <v>151.59</v>
      </c>
      <c r="F71" s="345"/>
      <c r="G71" s="326">
        <f t="shared" si="6"/>
        <v>299.2</v>
      </c>
      <c r="H71" s="344">
        <v>149.6</v>
      </c>
      <c r="I71" s="344">
        <v>664.92</v>
      </c>
      <c r="J71" s="344">
        <v>3.13</v>
      </c>
      <c r="K71" s="324">
        <v>1</v>
      </c>
      <c r="L71" s="324">
        <v>52.14</v>
      </c>
      <c r="M71" s="344">
        <v>346.69</v>
      </c>
      <c r="N71" s="344">
        <v>3.07</v>
      </c>
      <c r="O71" s="324">
        <v>2</v>
      </c>
      <c r="P71" s="348">
        <v>44368</v>
      </c>
      <c r="Q71" s="348">
        <v>44373</v>
      </c>
      <c r="R71" s="344">
        <v>1</v>
      </c>
      <c r="S71" s="348">
        <v>44405</v>
      </c>
      <c r="T71" s="348">
        <v>44449</v>
      </c>
      <c r="U71" s="344">
        <v>76</v>
      </c>
      <c r="V71" s="344" t="s">
        <v>490</v>
      </c>
      <c r="W71" s="344" t="s">
        <v>530</v>
      </c>
      <c r="X71" s="344" t="s">
        <v>492</v>
      </c>
      <c r="Y71" s="344" t="s">
        <v>493</v>
      </c>
      <c r="Z71" s="344" t="s">
        <v>517</v>
      </c>
      <c r="AA71" s="344" t="s">
        <v>495</v>
      </c>
      <c r="AB71" s="344">
        <v>0</v>
      </c>
      <c r="AC71" s="344"/>
      <c r="AD71" s="344">
        <v>0</v>
      </c>
      <c r="AE71" s="344"/>
      <c r="AF71" s="344">
        <v>0</v>
      </c>
      <c r="AG71" s="344"/>
      <c r="AH71" s="344"/>
      <c r="AI71" s="324">
        <v>43.29</v>
      </c>
      <c r="AJ71" s="324">
        <v>11.73</v>
      </c>
      <c r="AK71" s="324">
        <v>2.6</v>
      </c>
      <c r="AL71" s="324">
        <v>1.1</v>
      </c>
      <c r="AM71" s="324">
        <v>4.1</v>
      </c>
      <c r="AN71" s="324">
        <v>31.75</v>
      </c>
      <c r="AO71" s="344">
        <v>36.95</v>
      </c>
      <c r="AP71" s="344">
        <v>85.98</v>
      </c>
      <c r="AQ71" s="324">
        <v>89.04</v>
      </c>
      <c r="AR71" s="324">
        <v>303.68</v>
      </c>
      <c r="AS71" s="324">
        <v>93.17</v>
      </c>
      <c r="AT71" s="324">
        <v>0.54</v>
      </c>
      <c r="AU71" s="324">
        <v>0.51</v>
      </c>
      <c r="AV71" s="324">
        <v>5.79</v>
      </c>
      <c r="AW71" s="324">
        <v>61.18</v>
      </c>
      <c r="AX71" s="324">
        <v>52.14</v>
      </c>
      <c r="AY71" s="324">
        <v>6.23</v>
      </c>
      <c r="AZ71" s="324">
        <v>1.23</v>
      </c>
      <c r="BA71" s="324" t="s">
        <v>191</v>
      </c>
    </row>
    <row r="72" s="317" customFormat="1" spans="1:53">
      <c r="A72" s="324" t="s">
        <v>230</v>
      </c>
      <c r="B72" s="242"/>
      <c r="C72" s="324" t="s">
        <v>535</v>
      </c>
      <c r="D72" s="324">
        <v>146.96</v>
      </c>
      <c r="E72" s="324">
        <v>158.99</v>
      </c>
      <c r="F72" s="345"/>
      <c r="G72" s="326">
        <f t="shared" si="6"/>
        <v>305.95</v>
      </c>
      <c r="H72" s="344">
        <v>152.98</v>
      </c>
      <c r="I72" s="344">
        <v>679.93</v>
      </c>
      <c r="J72" s="344">
        <v>3.78</v>
      </c>
      <c r="K72" s="324">
        <v>2</v>
      </c>
      <c r="L72" s="324">
        <v>58.52</v>
      </c>
      <c r="M72" s="344">
        <v>397.9</v>
      </c>
      <c r="N72" s="344">
        <v>5.43</v>
      </c>
      <c r="O72" s="324">
        <v>1</v>
      </c>
      <c r="P72" s="348">
        <v>44369</v>
      </c>
      <c r="Q72" s="348">
        <v>44375</v>
      </c>
      <c r="R72" s="344" t="s">
        <v>525</v>
      </c>
      <c r="S72" s="348">
        <v>44407</v>
      </c>
      <c r="T72" s="348">
        <v>44450</v>
      </c>
      <c r="U72" s="344">
        <v>75</v>
      </c>
      <c r="V72" s="344" t="s">
        <v>490</v>
      </c>
      <c r="W72" s="344" t="s">
        <v>530</v>
      </c>
      <c r="X72" s="344" t="s">
        <v>492</v>
      </c>
      <c r="Y72" s="344" t="s">
        <v>511</v>
      </c>
      <c r="Z72" s="344" t="s">
        <v>494</v>
      </c>
      <c r="AA72" s="344" t="s">
        <v>495</v>
      </c>
      <c r="AB72" s="344">
        <v>0</v>
      </c>
      <c r="AC72" s="344" t="s">
        <v>520</v>
      </c>
      <c r="AD72" s="344">
        <v>0</v>
      </c>
      <c r="AE72" s="344">
        <v>0</v>
      </c>
      <c r="AF72" s="344">
        <v>0</v>
      </c>
      <c r="AG72" s="344">
        <v>0</v>
      </c>
      <c r="AH72" s="344" t="s">
        <v>520</v>
      </c>
      <c r="AI72" s="324">
        <v>38.6</v>
      </c>
      <c r="AJ72" s="324">
        <v>11.4</v>
      </c>
      <c r="AK72" s="324">
        <v>4.2</v>
      </c>
      <c r="AL72" s="324">
        <v>0.2</v>
      </c>
      <c r="AM72" s="324">
        <v>6.2</v>
      </c>
      <c r="AN72" s="324">
        <v>27.8</v>
      </c>
      <c r="AO72" s="344">
        <v>34.2</v>
      </c>
      <c r="AP72" s="344">
        <v>81.29</v>
      </c>
      <c r="AQ72" s="324">
        <v>84.9</v>
      </c>
      <c r="AR72" s="324">
        <v>285.71</v>
      </c>
      <c r="AS72" s="324">
        <v>63.77</v>
      </c>
      <c r="AT72" s="324">
        <v>17.22</v>
      </c>
      <c r="AU72" s="324">
        <v>0.4</v>
      </c>
      <c r="AV72" s="324">
        <v>18.61</v>
      </c>
      <c r="AW72" s="324">
        <v>82.9</v>
      </c>
      <c r="AX72" s="324">
        <v>58.52</v>
      </c>
      <c r="AY72" s="324">
        <v>6.2</v>
      </c>
      <c r="AZ72" s="324">
        <v>1.2</v>
      </c>
      <c r="BA72" s="324" t="s">
        <v>191</v>
      </c>
    </row>
    <row r="73" s="317" customFormat="1" spans="1:53">
      <c r="A73" s="324" t="s">
        <v>230</v>
      </c>
      <c r="B73" s="242"/>
      <c r="C73" s="344" t="s">
        <v>497</v>
      </c>
      <c r="D73" s="344">
        <v>150.45</v>
      </c>
      <c r="E73" s="344">
        <v>157.26</v>
      </c>
      <c r="F73" s="345"/>
      <c r="G73" s="326">
        <f t="shared" si="6"/>
        <v>307.71</v>
      </c>
      <c r="H73" s="344">
        <v>153.86</v>
      </c>
      <c r="I73" s="344">
        <v>683.83</v>
      </c>
      <c r="J73" s="344">
        <v>6.52</v>
      </c>
      <c r="K73" s="344">
        <v>2</v>
      </c>
      <c r="L73" s="344">
        <v>51.3</v>
      </c>
      <c r="M73" s="344">
        <v>350.81</v>
      </c>
      <c r="N73" s="344">
        <v>6.52</v>
      </c>
      <c r="O73" s="344">
        <v>2</v>
      </c>
      <c r="P73" s="348">
        <v>44363</v>
      </c>
      <c r="Q73" s="348">
        <v>44369</v>
      </c>
      <c r="R73" s="344">
        <v>1</v>
      </c>
      <c r="S73" s="348">
        <v>44405</v>
      </c>
      <c r="T73" s="348">
        <v>44449</v>
      </c>
      <c r="U73" s="344">
        <v>80</v>
      </c>
      <c r="V73" s="344" t="s">
        <v>579</v>
      </c>
      <c r="W73" s="344" t="s">
        <v>530</v>
      </c>
      <c r="X73" s="344" t="s">
        <v>523</v>
      </c>
      <c r="Y73" s="344" t="s">
        <v>512</v>
      </c>
      <c r="Z73" s="344" t="s">
        <v>494</v>
      </c>
      <c r="AA73" s="344" t="s">
        <v>495</v>
      </c>
      <c r="AB73" s="344">
        <v>1</v>
      </c>
      <c r="AC73" s="344" t="s">
        <v>524</v>
      </c>
      <c r="AD73" s="344"/>
      <c r="AE73" s="344"/>
      <c r="AF73" s="344"/>
      <c r="AG73" s="344"/>
      <c r="AH73" s="344"/>
      <c r="AI73" s="344">
        <v>66.8</v>
      </c>
      <c r="AJ73" s="344">
        <v>14.3</v>
      </c>
      <c r="AK73" s="344">
        <v>3.2</v>
      </c>
      <c r="AL73" s="344">
        <v>2.9</v>
      </c>
      <c r="AM73" s="344">
        <v>15.3</v>
      </c>
      <c r="AN73" s="344">
        <v>25.7</v>
      </c>
      <c r="AO73" s="344">
        <v>43.9</v>
      </c>
      <c r="AP73" s="344">
        <v>58.5</v>
      </c>
      <c r="AQ73" s="344">
        <v>91.2</v>
      </c>
      <c r="AR73" s="344">
        <v>317.2</v>
      </c>
      <c r="AS73" s="344">
        <v>72.1</v>
      </c>
      <c r="AT73" s="344">
        <v>6.3</v>
      </c>
      <c r="AU73" s="344">
        <v>4.2</v>
      </c>
      <c r="AV73" s="344">
        <v>17.4</v>
      </c>
      <c r="AW73" s="344">
        <v>75.4</v>
      </c>
      <c r="AX73" s="344">
        <v>51.3</v>
      </c>
      <c r="AY73" s="344">
        <v>6.2</v>
      </c>
      <c r="AZ73" s="344">
        <v>1.4</v>
      </c>
      <c r="BA73" s="344" t="s">
        <v>500</v>
      </c>
    </row>
    <row r="74" s="317" customFormat="1" spans="1:53">
      <c r="A74" s="324" t="s">
        <v>230</v>
      </c>
      <c r="B74" s="242"/>
      <c r="C74" s="324" t="s">
        <v>537</v>
      </c>
      <c r="D74" s="344">
        <v>170.92</v>
      </c>
      <c r="E74" s="344">
        <v>180.8</v>
      </c>
      <c r="F74" s="345"/>
      <c r="G74" s="326">
        <f t="shared" si="6"/>
        <v>351.72</v>
      </c>
      <c r="H74" s="344">
        <v>175.86</v>
      </c>
      <c r="I74" s="344">
        <v>781.64</v>
      </c>
      <c r="J74" s="344">
        <v>8.92</v>
      </c>
      <c r="K74" s="324">
        <v>1</v>
      </c>
      <c r="L74" s="344">
        <v>51.45</v>
      </c>
      <c r="M74" s="344">
        <v>402.15</v>
      </c>
      <c r="N74" s="344">
        <v>8.41</v>
      </c>
      <c r="O74" s="324">
        <v>1</v>
      </c>
      <c r="P74" s="348">
        <v>44356</v>
      </c>
      <c r="Q74" s="348">
        <v>44361</v>
      </c>
      <c r="R74" s="344">
        <v>1</v>
      </c>
      <c r="S74" s="348">
        <v>44405</v>
      </c>
      <c r="T74" s="348">
        <v>44450</v>
      </c>
      <c r="U74" s="344">
        <v>89</v>
      </c>
      <c r="V74" s="344" t="s">
        <v>490</v>
      </c>
      <c r="W74" s="344" t="s">
        <v>530</v>
      </c>
      <c r="X74" s="344" t="s">
        <v>492</v>
      </c>
      <c r="Y74" s="344" t="s">
        <v>511</v>
      </c>
      <c r="Z74" s="344" t="s">
        <v>517</v>
      </c>
      <c r="AA74" s="344" t="s">
        <v>495</v>
      </c>
      <c r="AB74" s="344">
        <v>0</v>
      </c>
      <c r="AC74" s="344">
        <v>0</v>
      </c>
      <c r="AD74" s="344"/>
      <c r="AE74" s="344">
        <v>0</v>
      </c>
      <c r="AF74" s="344"/>
      <c r="AG74" s="344"/>
      <c r="AH74" s="344"/>
      <c r="AI74" s="324">
        <v>78.58</v>
      </c>
      <c r="AJ74" s="324">
        <v>13.9</v>
      </c>
      <c r="AK74" s="324">
        <v>2.8</v>
      </c>
      <c r="AL74" s="324">
        <v>4</v>
      </c>
      <c r="AM74" s="324">
        <v>9.7</v>
      </c>
      <c r="AN74" s="324">
        <v>41.2</v>
      </c>
      <c r="AO74" s="324">
        <v>54.9</v>
      </c>
      <c r="AP74" s="324">
        <v>75.05</v>
      </c>
      <c r="AQ74" s="324">
        <v>105.63</v>
      </c>
      <c r="AR74" s="324">
        <v>339.5</v>
      </c>
      <c r="AS74" s="324">
        <v>83.9</v>
      </c>
      <c r="AT74" s="324">
        <v>2.4</v>
      </c>
      <c r="AU74" s="324">
        <v>2.6</v>
      </c>
      <c r="AV74" s="324">
        <v>11.1</v>
      </c>
      <c r="AW74" s="324">
        <v>78.2</v>
      </c>
      <c r="AX74" s="324">
        <v>51.45</v>
      </c>
      <c r="AY74" s="324">
        <v>5.91</v>
      </c>
      <c r="AZ74" s="324">
        <v>1.37</v>
      </c>
      <c r="BA74" s="344" t="s">
        <v>500</v>
      </c>
    </row>
    <row r="75" s="317" customFormat="1" ht="16.5" customHeight="1" spans="1:53">
      <c r="A75" s="324" t="s">
        <v>230</v>
      </c>
      <c r="B75" s="242"/>
      <c r="C75" s="325" t="s">
        <v>527</v>
      </c>
      <c r="D75" s="346">
        <v>161.66</v>
      </c>
      <c r="E75" s="346">
        <v>168.77</v>
      </c>
      <c r="F75" s="345"/>
      <c r="G75" s="326">
        <f t="shared" si="6"/>
        <v>330.43</v>
      </c>
      <c r="H75" s="346">
        <v>165.22</v>
      </c>
      <c r="I75" s="346">
        <v>734.34</v>
      </c>
      <c r="J75" s="346">
        <v>6.65</v>
      </c>
      <c r="K75" s="346">
        <v>1</v>
      </c>
      <c r="L75" s="346">
        <v>54.1</v>
      </c>
      <c r="M75" s="346">
        <v>398.49</v>
      </c>
      <c r="N75" s="346">
        <v>8.34</v>
      </c>
      <c r="O75" s="346">
        <v>1</v>
      </c>
      <c r="P75" s="346" t="s">
        <v>589</v>
      </c>
      <c r="Q75" s="346" t="s">
        <v>590</v>
      </c>
      <c r="R75" s="346" t="s">
        <v>351</v>
      </c>
      <c r="S75" s="346" t="s">
        <v>591</v>
      </c>
      <c r="T75" s="346" t="s">
        <v>592</v>
      </c>
      <c r="U75" s="346">
        <v>78.8</v>
      </c>
      <c r="V75" s="346" t="s">
        <v>544</v>
      </c>
      <c r="W75" s="346" t="s">
        <v>545</v>
      </c>
      <c r="X75" s="346" t="s">
        <v>593</v>
      </c>
      <c r="Y75" s="346" t="s">
        <v>557</v>
      </c>
      <c r="Z75" s="346" t="s">
        <v>548</v>
      </c>
      <c r="AA75" s="346" t="s">
        <v>549</v>
      </c>
      <c r="AB75" s="346" t="s">
        <v>220</v>
      </c>
      <c r="AC75" s="346" t="s">
        <v>204</v>
      </c>
      <c r="AD75" s="346">
        <v>0</v>
      </c>
      <c r="AE75" s="346">
        <v>0.33</v>
      </c>
      <c r="AF75" s="346">
        <v>0</v>
      </c>
      <c r="AG75" s="346">
        <v>1</v>
      </c>
      <c r="AH75" s="346" t="s">
        <v>204</v>
      </c>
      <c r="AI75" s="325">
        <v>54</v>
      </c>
      <c r="AJ75" s="325">
        <v>12.3</v>
      </c>
      <c r="AK75" s="325">
        <v>3.2</v>
      </c>
      <c r="AL75" s="325">
        <v>2.2</v>
      </c>
      <c r="AM75" s="325">
        <v>8.2</v>
      </c>
      <c r="AN75" s="325">
        <v>33.4</v>
      </c>
      <c r="AO75" s="325">
        <v>43.8</v>
      </c>
      <c r="AP75" s="325">
        <v>76.7</v>
      </c>
      <c r="AQ75" s="325">
        <v>99.9</v>
      </c>
      <c r="AR75" s="325">
        <v>322.7</v>
      </c>
      <c r="AS75" s="325">
        <v>81.4</v>
      </c>
      <c r="AT75" s="325">
        <v>5.2</v>
      </c>
      <c r="AU75" s="325">
        <v>3.4</v>
      </c>
      <c r="AV75" s="325">
        <v>10</v>
      </c>
      <c r="AW75" s="325">
        <v>73.2</v>
      </c>
      <c r="AX75" s="325">
        <v>54.1</v>
      </c>
      <c r="AY75" s="325">
        <v>5.93</v>
      </c>
      <c r="AZ75" s="325">
        <v>1.3</v>
      </c>
      <c r="BA75" s="346" t="s">
        <v>558</v>
      </c>
    </row>
    <row r="76" s="1" customFormat="1" ht="34" customHeight="1" spans="1:53">
      <c r="A76" s="14" t="s">
        <v>341</v>
      </c>
      <c r="B76" s="15" t="s">
        <v>594</v>
      </c>
      <c r="C76" s="15" t="s">
        <v>499</v>
      </c>
      <c r="D76" s="15">
        <v>12.81</v>
      </c>
      <c r="E76" s="15">
        <v>12.38</v>
      </c>
      <c r="F76" s="15">
        <v>13.07</v>
      </c>
      <c r="G76" s="15">
        <f t="shared" si="6"/>
        <v>38.26</v>
      </c>
      <c r="H76" s="15">
        <v>12.75</v>
      </c>
      <c r="I76" s="15">
        <v>708.55</v>
      </c>
      <c r="J76" s="15">
        <v>10.55</v>
      </c>
      <c r="K76" s="15">
        <v>2</v>
      </c>
      <c r="L76" s="15">
        <v>53.44</v>
      </c>
      <c r="M76" s="15">
        <v>378.65</v>
      </c>
      <c r="N76" s="15">
        <v>9.3</v>
      </c>
      <c r="O76" s="15">
        <v>2</v>
      </c>
      <c r="P76" s="254">
        <v>43647</v>
      </c>
      <c r="Q76" s="254">
        <v>43651</v>
      </c>
      <c r="R76" s="15">
        <v>1</v>
      </c>
      <c r="S76" s="254">
        <v>43695</v>
      </c>
      <c r="T76" s="254">
        <v>43751</v>
      </c>
      <c r="U76" s="15">
        <v>100</v>
      </c>
      <c r="V76" s="15" t="s">
        <v>515</v>
      </c>
      <c r="W76" s="15" t="s">
        <v>595</v>
      </c>
      <c r="X76" s="15" t="s">
        <v>492</v>
      </c>
      <c r="Y76" s="15" t="s">
        <v>493</v>
      </c>
      <c r="Z76" s="15" t="s">
        <v>494</v>
      </c>
      <c r="AA76" s="15" t="s">
        <v>596</v>
      </c>
      <c r="AB76" s="15" t="s">
        <v>550</v>
      </c>
      <c r="AC76" s="15">
        <v>0</v>
      </c>
      <c r="AD76" s="15">
        <v>0</v>
      </c>
      <c r="AE76" s="15">
        <v>0</v>
      </c>
      <c r="AF76" s="15">
        <v>0</v>
      </c>
      <c r="AG76" s="15">
        <v>0</v>
      </c>
      <c r="AH76" s="15" t="s">
        <v>550</v>
      </c>
      <c r="AI76" s="15">
        <v>71.6</v>
      </c>
      <c r="AJ76" s="15">
        <v>17.2</v>
      </c>
      <c r="AK76" s="15">
        <v>4</v>
      </c>
      <c r="AL76" s="15">
        <v>4.2</v>
      </c>
      <c r="AM76" s="15">
        <v>6.7</v>
      </c>
      <c r="AN76" s="15">
        <v>37.6</v>
      </c>
      <c r="AO76" s="15">
        <v>48.5</v>
      </c>
      <c r="AP76" s="15">
        <v>77.5</v>
      </c>
      <c r="AQ76" s="15">
        <v>105.2</v>
      </c>
      <c r="AR76" s="15">
        <v>390</v>
      </c>
      <c r="AS76" s="15">
        <v>89.8</v>
      </c>
      <c r="AT76" s="15">
        <v>0</v>
      </c>
      <c r="AU76" s="15">
        <v>0</v>
      </c>
      <c r="AV76" s="15">
        <v>10.2</v>
      </c>
      <c r="AW76" s="15">
        <v>70.3</v>
      </c>
      <c r="AX76" s="15">
        <v>53.44</v>
      </c>
      <c r="AY76" s="15">
        <v>5.6</v>
      </c>
      <c r="AZ76" s="15">
        <v>1.33</v>
      </c>
      <c r="BA76" s="15" t="s">
        <v>502</v>
      </c>
    </row>
    <row r="77" s="1" customFormat="1" ht="18.75" customHeight="1" spans="1:53">
      <c r="A77" s="14" t="s">
        <v>341</v>
      </c>
      <c r="B77" s="15"/>
      <c r="C77" s="15" t="s">
        <v>501</v>
      </c>
      <c r="D77" s="15">
        <v>13.32</v>
      </c>
      <c r="E77" s="15">
        <v>13.56</v>
      </c>
      <c r="F77" s="15">
        <v>13.03</v>
      </c>
      <c r="G77" s="15">
        <f t="shared" si="6"/>
        <v>39.91</v>
      </c>
      <c r="H77" s="15">
        <v>13.3</v>
      </c>
      <c r="I77" s="15">
        <v>739.11</v>
      </c>
      <c r="J77" s="15">
        <v>5.08</v>
      </c>
      <c r="K77" s="15">
        <v>6</v>
      </c>
      <c r="L77" s="15">
        <v>52.73</v>
      </c>
      <c r="M77" s="15">
        <v>389.73</v>
      </c>
      <c r="N77" s="15">
        <v>2.67</v>
      </c>
      <c r="O77" s="15">
        <v>7</v>
      </c>
      <c r="P77" s="254">
        <v>43637</v>
      </c>
      <c r="Q77" s="254">
        <v>43642</v>
      </c>
      <c r="R77" s="15">
        <v>1</v>
      </c>
      <c r="S77" s="254">
        <v>43691</v>
      </c>
      <c r="T77" s="254">
        <v>43748</v>
      </c>
      <c r="U77" s="15">
        <v>106</v>
      </c>
      <c r="V77" s="15" t="s">
        <v>515</v>
      </c>
      <c r="W77" s="15" t="s">
        <v>595</v>
      </c>
      <c r="X77" s="15" t="s">
        <v>492</v>
      </c>
      <c r="Y77" s="15" t="s">
        <v>493</v>
      </c>
      <c r="Z77" s="15" t="s">
        <v>494</v>
      </c>
      <c r="AA77" s="15" t="s">
        <v>596</v>
      </c>
      <c r="AB77" s="15" t="s">
        <v>597</v>
      </c>
      <c r="AC77" s="254">
        <v>43679</v>
      </c>
      <c r="AD77" s="15">
        <v>0</v>
      </c>
      <c r="AE77" s="15">
        <v>0</v>
      </c>
      <c r="AF77" s="15">
        <v>0</v>
      </c>
      <c r="AG77" s="15">
        <v>0</v>
      </c>
      <c r="AH77" s="15" t="s">
        <v>204</v>
      </c>
      <c r="AI77" s="15">
        <v>101.3</v>
      </c>
      <c r="AJ77" s="15">
        <v>20.1</v>
      </c>
      <c r="AK77" s="15">
        <v>2.2</v>
      </c>
      <c r="AL77" s="15">
        <v>1</v>
      </c>
      <c r="AM77" s="15">
        <v>4.2</v>
      </c>
      <c r="AN77" s="15">
        <v>39.3</v>
      </c>
      <c r="AO77" s="15">
        <v>44.5</v>
      </c>
      <c r="AP77" s="15">
        <v>88.3</v>
      </c>
      <c r="AQ77" s="15">
        <v>106.3</v>
      </c>
      <c r="AR77" s="15">
        <v>398</v>
      </c>
      <c r="AS77" s="15">
        <v>88.3</v>
      </c>
      <c r="AT77" s="15">
        <v>0</v>
      </c>
      <c r="AU77" s="15">
        <v>0</v>
      </c>
      <c r="AV77" s="15">
        <v>11.7</v>
      </c>
      <c r="AW77" s="15">
        <v>72.3</v>
      </c>
      <c r="AX77" s="15">
        <v>52.73</v>
      </c>
      <c r="AY77" s="15">
        <v>4.7</v>
      </c>
      <c r="AZ77" s="15">
        <v>1.2</v>
      </c>
      <c r="BA77" s="15" t="s">
        <v>502</v>
      </c>
    </row>
    <row r="78" s="1" customFormat="1" spans="1:53">
      <c r="A78" s="14" t="s">
        <v>341</v>
      </c>
      <c r="B78" s="15"/>
      <c r="C78" s="15" t="s">
        <v>503</v>
      </c>
      <c r="D78" s="15">
        <v>16.24</v>
      </c>
      <c r="E78" s="15">
        <v>15.7</v>
      </c>
      <c r="F78" s="15">
        <v>16.4</v>
      </c>
      <c r="G78" s="15">
        <f t="shared" si="6"/>
        <v>48.34</v>
      </c>
      <c r="H78" s="15">
        <v>16.11</v>
      </c>
      <c r="I78" s="15">
        <v>895.23</v>
      </c>
      <c r="J78" s="15">
        <v>15.92</v>
      </c>
      <c r="K78" s="15">
        <v>3</v>
      </c>
      <c r="L78" s="15">
        <v>55.26</v>
      </c>
      <c r="M78" s="15">
        <v>494.7</v>
      </c>
      <c r="N78" s="15">
        <v>19.85</v>
      </c>
      <c r="O78" s="15">
        <v>2</v>
      </c>
      <c r="P78" s="254">
        <v>43640</v>
      </c>
      <c r="Q78" s="254">
        <v>43645</v>
      </c>
      <c r="R78" s="15" t="s">
        <v>525</v>
      </c>
      <c r="S78" s="254">
        <v>43689</v>
      </c>
      <c r="T78" s="254">
        <v>43732</v>
      </c>
      <c r="U78" s="15">
        <v>87</v>
      </c>
      <c r="V78" s="15" t="s">
        <v>490</v>
      </c>
      <c r="W78" s="15" t="s">
        <v>598</v>
      </c>
      <c r="X78" s="15" t="s">
        <v>492</v>
      </c>
      <c r="Y78" s="15" t="s">
        <v>526</v>
      </c>
      <c r="Z78" s="15" t="s">
        <v>494</v>
      </c>
      <c r="AA78" s="15" t="s">
        <v>495</v>
      </c>
      <c r="AB78" s="15">
        <v>2</v>
      </c>
      <c r="AC78" s="15" t="s">
        <v>504</v>
      </c>
      <c r="AD78" s="15"/>
      <c r="AE78" s="15"/>
      <c r="AF78" s="15"/>
      <c r="AG78" s="15"/>
      <c r="AH78" s="15"/>
      <c r="AI78" s="15">
        <v>103</v>
      </c>
      <c r="AJ78" s="15">
        <v>20</v>
      </c>
      <c r="AK78" s="15">
        <v>2</v>
      </c>
      <c r="AL78" s="15">
        <v>11.4</v>
      </c>
      <c r="AM78" s="15">
        <v>23.4</v>
      </c>
      <c r="AN78" s="15">
        <v>39.4</v>
      </c>
      <c r="AO78" s="15">
        <v>74.2</v>
      </c>
      <c r="AP78" s="15">
        <v>53.1</v>
      </c>
      <c r="AQ78" s="15">
        <v>122</v>
      </c>
      <c r="AR78" s="15">
        <v>453.9</v>
      </c>
      <c r="AS78" s="15">
        <v>71.1</v>
      </c>
      <c r="AT78" s="15">
        <v>1.2</v>
      </c>
      <c r="AU78" s="15">
        <v>5.3</v>
      </c>
      <c r="AV78" s="15">
        <v>22.4</v>
      </c>
      <c r="AW78" s="15">
        <v>71.5</v>
      </c>
      <c r="AX78" s="15">
        <v>55.26</v>
      </c>
      <c r="AY78" s="15">
        <v>5.6</v>
      </c>
      <c r="AZ78" s="15">
        <v>1.3</v>
      </c>
      <c r="BA78" s="15" t="s">
        <v>531</v>
      </c>
    </row>
    <row r="79" s="1" customFormat="1" spans="1:53">
      <c r="A79" s="14" t="s">
        <v>341</v>
      </c>
      <c r="B79" s="15"/>
      <c r="C79" s="15" t="s">
        <v>532</v>
      </c>
      <c r="D79" s="15">
        <v>9.74</v>
      </c>
      <c r="E79" s="15">
        <v>9.4</v>
      </c>
      <c r="F79" s="15">
        <v>9.26</v>
      </c>
      <c r="G79" s="15">
        <f t="shared" si="6"/>
        <v>28.4</v>
      </c>
      <c r="H79" s="15">
        <v>9.47</v>
      </c>
      <c r="I79" s="15">
        <v>526.03</v>
      </c>
      <c r="J79" s="15">
        <v>-14.24</v>
      </c>
      <c r="K79" s="15">
        <v>11</v>
      </c>
      <c r="L79" s="15">
        <v>54</v>
      </c>
      <c r="M79" s="15">
        <v>284.05</v>
      </c>
      <c r="N79" s="15">
        <v>-17.95</v>
      </c>
      <c r="O79" s="15">
        <v>11</v>
      </c>
      <c r="P79" s="254">
        <v>43643</v>
      </c>
      <c r="Q79" s="254">
        <v>43648</v>
      </c>
      <c r="R79" s="15">
        <v>1</v>
      </c>
      <c r="S79" s="254">
        <v>43690</v>
      </c>
      <c r="T79" s="254">
        <v>43737</v>
      </c>
      <c r="U79" s="15">
        <v>89</v>
      </c>
      <c r="V79" s="15" t="s">
        <v>490</v>
      </c>
      <c r="W79" s="15" t="s">
        <v>491</v>
      </c>
      <c r="X79" s="15" t="s">
        <v>492</v>
      </c>
      <c r="Y79" s="15" t="s">
        <v>534</v>
      </c>
      <c r="Z79" s="15" t="s">
        <v>599</v>
      </c>
      <c r="AA79" s="15" t="s">
        <v>495</v>
      </c>
      <c r="AB79" s="15" t="s">
        <v>600</v>
      </c>
      <c r="AC79" s="254">
        <v>43687</v>
      </c>
      <c r="AD79" s="15" t="s">
        <v>519</v>
      </c>
      <c r="AE79" s="15" t="s">
        <v>519</v>
      </c>
      <c r="AF79" s="15" t="s">
        <v>519</v>
      </c>
      <c r="AG79" s="15" t="s">
        <v>519</v>
      </c>
      <c r="AH79" s="15" t="s">
        <v>519</v>
      </c>
      <c r="AI79" s="15">
        <v>97.2</v>
      </c>
      <c r="AJ79" s="15">
        <v>17.4</v>
      </c>
      <c r="AK79" s="15">
        <v>2.3</v>
      </c>
      <c r="AL79" s="15">
        <v>4.7</v>
      </c>
      <c r="AM79" s="15">
        <v>8.8</v>
      </c>
      <c r="AN79" s="15">
        <v>17.7</v>
      </c>
      <c r="AO79" s="15">
        <v>31.2</v>
      </c>
      <c r="AP79" s="15">
        <v>57</v>
      </c>
      <c r="AQ79" s="15">
        <v>71.8</v>
      </c>
      <c r="AR79" s="15">
        <v>398</v>
      </c>
      <c r="AS79" s="15">
        <v>71</v>
      </c>
      <c r="AT79" s="15">
        <v>0</v>
      </c>
      <c r="AU79" s="15">
        <v>0</v>
      </c>
      <c r="AV79" s="15">
        <v>29</v>
      </c>
      <c r="AW79" s="15">
        <v>73</v>
      </c>
      <c r="AX79" s="15">
        <v>54</v>
      </c>
      <c r="AY79" s="15">
        <v>5.2</v>
      </c>
      <c r="AZ79" s="15">
        <v>1.27</v>
      </c>
      <c r="BA79" s="15" t="s">
        <v>505</v>
      </c>
    </row>
    <row r="80" s="1" customFormat="1" spans="1:53">
      <c r="A80" s="14" t="s">
        <v>341</v>
      </c>
      <c r="B80" s="15"/>
      <c r="C80" s="15" t="s">
        <v>535</v>
      </c>
      <c r="D80" s="15">
        <v>10.25</v>
      </c>
      <c r="E80" s="15">
        <v>10.16</v>
      </c>
      <c r="F80" s="15">
        <v>8.84</v>
      </c>
      <c r="G80" s="15">
        <f t="shared" si="6"/>
        <v>29.25</v>
      </c>
      <c r="H80" s="15">
        <v>9.75</v>
      </c>
      <c r="I80" s="15">
        <v>541.69</v>
      </c>
      <c r="J80" s="15">
        <v>-27.03</v>
      </c>
      <c r="K80" s="15">
        <v>12</v>
      </c>
      <c r="L80" s="15">
        <v>43</v>
      </c>
      <c r="M80" s="15">
        <v>232.93</v>
      </c>
      <c r="N80" s="15">
        <v>-38.84</v>
      </c>
      <c r="O80" s="15">
        <v>12</v>
      </c>
      <c r="P80" s="254">
        <v>43637</v>
      </c>
      <c r="Q80" s="254">
        <v>43641</v>
      </c>
      <c r="R80" s="15" t="s">
        <v>525</v>
      </c>
      <c r="S80" s="254">
        <v>43691</v>
      </c>
      <c r="T80" s="254">
        <v>43733</v>
      </c>
      <c r="U80" s="15">
        <v>92</v>
      </c>
      <c r="V80" s="15" t="s">
        <v>490</v>
      </c>
      <c r="W80" s="15" t="s">
        <v>491</v>
      </c>
      <c r="X80" s="15" t="s">
        <v>492</v>
      </c>
      <c r="Y80" s="15" t="s">
        <v>493</v>
      </c>
      <c r="Z80" s="15" t="s">
        <v>494</v>
      </c>
      <c r="AA80" s="15" t="s">
        <v>495</v>
      </c>
      <c r="AB80" s="15">
        <v>3</v>
      </c>
      <c r="AC80" s="254">
        <v>43682</v>
      </c>
      <c r="AD80" s="15">
        <v>1</v>
      </c>
      <c r="AE80" s="15"/>
      <c r="AF80" s="15"/>
      <c r="AG80" s="15"/>
      <c r="AH80" s="15"/>
      <c r="AI80" s="15">
        <v>98.5</v>
      </c>
      <c r="AJ80" s="15">
        <v>17.4</v>
      </c>
      <c r="AK80" s="15">
        <v>2.4</v>
      </c>
      <c r="AL80" s="15">
        <v>18.8</v>
      </c>
      <c r="AM80" s="15">
        <v>12.2</v>
      </c>
      <c r="AN80" s="15">
        <v>33.6</v>
      </c>
      <c r="AO80" s="15">
        <v>64.6</v>
      </c>
      <c r="AP80" s="15">
        <v>52</v>
      </c>
      <c r="AQ80" s="15">
        <v>91.9</v>
      </c>
      <c r="AR80" s="15">
        <v>388</v>
      </c>
      <c r="AS80" s="15">
        <v>68.2</v>
      </c>
      <c r="AT80" s="15">
        <v>0.2</v>
      </c>
      <c r="AU80" s="15">
        <v>0.5</v>
      </c>
      <c r="AV80" s="15">
        <v>31.1</v>
      </c>
      <c r="AW80" s="15">
        <v>52.5</v>
      </c>
      <c r="AX80" s="15">
        <v>43</v>
      </c>
      <c r="AY80" s="15">
        <v>6.42</v>
      </c>
      <c r="AZ80" s="15">
        <v>1.32</v>
      </c>
      <c r="BA80" s="15" t="s">
        <v>191</v>
      </c>
    </row>
    <row r="81" s="1" customFormat="1" spans="1:53">
      <c r="A81" s="14" t="s">
        <v>341</v>
      </c>
      <c r="B81" s="15"/>
      <c r="C81" s="15" t="s">
        <v>497</v>
      </c>
      <c r="D81" s="15">
        <v>12.53</v>
      </c>
      <c r="E81" s="15">
        <v>12.96</v>
      </c>
      <c r="F81" s="15">
        <v>13.04</v>
      </c>
      <c r="G81" s="15">
        <f t="shared" si="6"/>
        <v>38.53</v>
      </c>
      <c r="H81" s="15">
        <v>12.84</v>
      </c>
      <c r="I81" s="15">
        <v>713.37</v>
      </c>
      <c r="J81" s="15">
        <v>11.51</v>
      </c>
      <c r="K81" s="15">
        <v>4</v>
      </c>
      <c r="L81" s="15">
        <v>50.37</v>
      </c>
      <c r="M81" s="15">
        <v>359.32</v>
      </c>
      <c r="N81" s="15">
        <v>7.85</v>
      </c>
      <c r="O81" s="15">
        <v>6</v>
      </c>
      <c r="P81" s="254">
        <v>43643</v>
      </c>
      <c r="Q81" s="254">
        <v>43651</v>
      </c>
      <c r="R81" s="15">
        <v>1</v>
      </c>
      <c r="S81" s="254">
        <v>43689</v>
      </c>
      <c r="T81" s="254">
        <v>43740</v>
      </c>
      <c r="U81" s="15">
        <v>89</v>
      </c>
      <c r="V81" s="15" t="s">
        <v>490</v>
      </c>
      <c r="W81" s="15" t="s">
        <v>601</v>
      </c>
      <c r="X81" s="15" t="s">
        <v>492</v>
      </c>
      <c r="Y81" s="15" t="s">
        <v>493</v>
      </c>
      <c r="Z81" s="15" t="s">
        <v>573</v>
      </c>
      <c r="AA81" s="15" t="s">
        <v>495</v>
      </c>
      <c r="AB81" s="15">
        <v>0</v>
      </c>
      <c r="AC81" s="15">
        <v>0</v>
      </c>
      <c r="AD81" s="15"/>
      <c r="AE81" s="15">
        <v>0</v>
      </c>
      <c r="AF81" s="15"/>
      <c r="AG81" s="15"/>
      <c r="AH81" s="15"/>
      <c r="AI81" s="15">
        <v>75</v>
      </c>
      <c r="AJ81" s="15">
        <v>16.6</v>
      </c>
      <c r="AK81" s="15">
        <v>2.3</v>
      </c>
      <c r="AL81" s="15">
        <v>4</v>
      </c>
      <c r="AM81" s="15">
        <v>3.5</v>
      </c>
      <c r="AN81" s="15">
        <v>41.7</v>
      </c>
      <c r="AO81" s="15">
        <v>49.1</v>
      </c>
      <c r="AP81" s="15">
        <v>84.8</v>
      </c>
      <c r="AQ81" s="15">
        <v>116.4</v>
      </c>
      <c r="AR81" s="15">
        <v>332.2</v>
      </c>
      <c r="AS81" s="15">
        <v>93.6</v>
      </c>
      <c r="AT81" s="15">
        <v>1.3</v>
      </c>
      <c r="AU81" s="15">
        <v>0.5</v>
      </c>
      <c r="AV81" s="15">
        <v>4.6</v>
      </c>
      <c r="AW81" s="15">
        <v>70</v>
      </c>
      <c r="AX81" s="15">
        <v>50.37</v>
      </c>
      <c r="AY81" s="15">
        <v>5.62</v>
      </c>
      <c r="AZ81" s="15">
        <v>1.32</v>
      </c>
      <c r="BA81" s="15" t="s">
        <v>496</v>
      </c>
    </row>
    <row r="82" s="1" customFormat="1" spans="1:53">
      <c r="A82" s="14" t="s">
        <v>341</v>
      </c>
      <c r="B82" s="15"/>
      <c r="C82" s="15" t="s">
        <v>537</v>
      </c>
      <c r="D82" s="15">
        <v>15.2</v>
      </c>
      <c r="E82" s="15">
        <v>15.8</v>
      </c>
      <c r="F82" s="15">
        <v>15.7</v>
      </c>
      <c r="G82" s="15">
        <f t="shared" si="6"/>
        <v>46.7</v>
      </c>
      <c r="H82" s="15">
        <v>15.57</v>
      </c>
      <c r="I82" s="15">
        <v>864.86</v>
      </c>
      <c r="J82" s="15">
        <v>4.71</v>
      </c>
      <c r="K82" s="15">
        <v>5</v>
      </c>
      <c r="L82" s="15">
        <v>51.7</v>
      </c>
      <c r="M82" s="15">
        <v>447.13</v>
      </c>
      <c r="N82" s="15">
        <v>4.91</v>
      </c>
      <c r="O82" s="15">
        <v>5</v>
      </c>
      <c r="P82" s="254">
        <v>43632</v>
      </c>
      <c r="Q82" s="254">
        <v>43638</v>
      </c>
      <c r="R82" s="15">
        <v>2</v>
      </c>
      <c r="S82" s="254">
        <v>43689</v>
      </c>
      <c r="T82" s="254">
        <v>43745</v>
      </c>
      <c r="U82" s="15">
        <v>107</v>
      </c>
      <c r="V82" s="15" t="s">
        <v>515</v>
      </c>
      <c r="W82" s="15" t="s">
        <v>522</v>
      </c>
      <c r="X82" s="15" t="s">
        <v>523</v>
      </c>
      <c r="Y82" s="15" t="s">
        <v>602</v>
      </c>
      <c r="Z82" s="15" t="s">
        <v>603</v>
      </c>
      <c r="AA82" s="15" t="s">
        <v>495</v>
      </c>
      <c r="AB82" s="15" t="s">
        <v>344</v>
      </c>
      <c r="AC82" s="15" t="s">
        <v>553</v>
      </c>
      <c r="AD82" s="15">
        <v>19</v>
      </c>
      <c r="AE82" s="15"/>
      <c r="AF82" s="15">
        <v>21</v>
      </c>
      <c r="AG82" s="15"/>
      <c r="AH82" s="15" t="s">
        <v>204</v>
      </c>
      <c r="AI82" s="15">
        <v>112.5</v>
      </c>
      <c r="AJ82" s="15">
        <v>20.7</v>
      </c>
      <c r="AK82" s="15">
        <v>4.1</v>
      </c>
      <c r="AL82" s="15">
        <v>3.4</v>
      </c>
      <c r="AM82" s="15">
        <v>14.5</v>
      </c>
      <c r="AN82" s="15">
        <v>22.5</v>
      </c>
      <c r="AO82" s="15">
        <v>40.4</v>
      </c>
      <c r="AP82" s="15">
        <v>55.6</v>
      </c>
      <c r="AQ82" s="15">
        <v>113.8</v>
      </c>
      <c r="AR82" s="15">
        <v>288</v>
      </c>
      <c r="AS82" s="15">
        <v>65.3</v>
      </c>
      <c r="AT82" s="15">
        <v>5.6</v>
      </c>
      <c r="AU82" s="15">
        <v>15.3</v>
      </c>
      <c r="AV82" s="15">
        <v>13.8</v>
      </c>
      <c r="AW82" s="15">
        <v>78.6</v>
      </c>
      <c r="AX82" s="15">
        <v>51.7</v>
      </c>
      <c r="AY82" s="15">
        <v>6.12</v>
      </c>
      <c r="AZ82" s="15">
        <v>1.36</v>
      </c>
      <c r="BA82" s="15" t="s">
        <v>604</v>
      </c>
    </row>
    <row r="83" s="1" customFormat="1" spans="1:53">
      <c r="A83" s="14" t="s">
        <v>341</v>
      </c>
      <c r="B83" s="15"/>
      <c r="C83" s="15" t="s">
        <v>506</v>
      </c>
      <c r="D83" s="15">
        <v>14.09</v>
      </c>
      <c r="E83" s="15">
        <v>18.84</v>
      </c>
      <c r="F83" s="15">
        <v>14.45</v>
      </c>
      <c r="G83" s="15">
        <f t="shared" si="6"/>
        <v>47.38</v>
      </c>
      <c r="H83" s="15">
        <v>15.79</v>
      </c>
      <c r="I83" s="15">
        <v>877.45</v>
      </c>
      <c r="J83" s="15">
        <v>11.46</v>
      </c>
      <c r="K83" s="15">
        <v>5</v>
      </c>
      <c r="L83" s="15">
        <v>52.75</v>
      </c>
      <c r="M83" s="15">
        <v>462.86</v>
      </c>
      <c r="N83" s="15">
        <v>9.75</v>
      </c>
      <c r="O83" s="15">
        <v>5</v>
      </c>
      <c r="P83" s="254">
        <v>43642</v>
      </c>
      <c r="Q83" s="254">
        <v>43646</v>
      </c>
      <c r="R83" s="15">
        <v>1</v>
      </c>
      <c r="S83" s="254">
        <v>43693</v>
      </c>
      <c r="T83" s="254">
        <v>43737</v>
      </c>
      <c r="U83" s="15">
        <v>91</v>
      </c>
      <c r="V83" s="15" t="s">
        <v>490</v>
      </c>
      <c r="W83" s="15" t="s">
        <v>491</v>
      </c>
      <c r="X83" s="15" t="s">
        <v>492</v>
      </c>
      <c r="Y83" s="15" t="s">
        <v>493</v>
      </c>
      <c r="Z83" s="15" t="s">
        <v>573</v>
      </c>
      <c r="AA83" s="15" t="s">
        <v>495</v>
      </c>
      <c r="AB83" s="15">
        <v>0</v>
      </c>
      <c r="AC83" s="15" t="s">
        <v>204</v>
      </c>
      <c r="AD83" s="15">
        <v>0</v>
      </c>
      <c r="AE83" s="15">
        <v>0</v>
      </c>
      <c r="AF83" s="15">
        <v>0</v>
      </c>
      <c r="AG83" s="15">
        <v>0</v>
      </c>
      <c r="AH83" s="15" t="s">
        <v>204</v>
      </c>
      <c r="AI83" s="15">
        <v>73.7</v>
      </c>
      <c r="AJ83" s="15">
        <v>16.9</v>
      </c>
      <c r="AK83" s="15">
        <v>3.8</v>
      </c>
      <c r="AL83" s="15">
        <v>7.6</v>
      </c>
      <c r="AM83" s="15">
        <v>21.5</v>
      </c>
      <c r="AN83" s="15">
        <v>46.7</v>
      </c>
      <c r="AO83" s="15">
        <v>75.8</v>
      </c>
      <c r="AP83" s="15">
        <v>61.6</v>
      </c>
      <c r="AQ83" s="15">
        <v>144.1</v>
      </c>
      <c r="AR83" s="15">
        <v>434</v>
      </c>
      <c r="AS83" s="15">
        <v>76.1</v>
      </c>
      <c r="AT83" s="15">
        <v>4.5</v>
      </c>
      <c r="AU83" s="15">
        <v>0.3</v>
      </c>
      <c r="AV83" s="15">
        <v>19.1</v>
      </c>
      <c r="AW83" s="15">
        <v>68.1</v>
      </c>
      <c r="AX83" s="15">
        <v>52.75</v>
      </c>
      <c r="AY83" s="15">
        <v>5.8</v>
      </c>
      <c r="AZ83" s="15">
        <v>1.34</v>
      </c>
      <c r="BA83" s="15" t="s">
        <v>605</v>
      </c>
    </row>
    <row r="84" s="1" customFormat="1" ht="18.75" customHeight="1" spans="1:53">
      <c r="A84" s="14" t="s">
        <v>341</v>
      </c>
      <c r="B84" s="15"/>
      <c r="C84" s="242" t="s">
        <v>527</v>
      </c>
      <c r="D84" s="242">
        <v>13.02</v>
      </c>
      <c r="E84" s="242">
        <v>13.6</v>
      </c>
      <c r="F84" s="242">
        <v>12.97</v>
      </c>
      <c r="G84" s="15">
        <f t="shared" si="6"/>
        <v>39.59</v>
      </c>
      <c r="H84" s="242">
        <v>13.2</v>
      </c>
      <c r="I84" s="242">
        <v>733.29</v>
      </c>
      <c r="J84" s="242">
        <v>2.46</v>
      </c>
      <c r="K84" s="242">
        <v>8</v>
      </c>
      <c r="L84" s="242">
        <v>51.66</v>
      </c>
      <c r="M84" s="242">
        <v>381.17</v>
      </c>
      <c r="N84" s="242">
        <v>0.08</v>
      </c>
      <c r="O84" s="242">
        <v>8</v>
      </c>
      <c r="P84" s="242" t="s">
        <v>555</v>
      </c>
      <c r="Q84" s="242" t="s">
        <v>541</v>
      </c>
      <c r="R84" s="242">
        <v>1</v>
      </c>
      <c r="S84" s="242" t="s">
        <v>606</v>
      </c>
      <c r="T84" s="242" t="s">
        <v>607</v>
      </c>
      <c r="U84" s="242">
        <v>95.1</v>
      </c>
      <c r="V84" s="242" t="s">
        <v>544</v>
      </c>
      <c r="W84" s="242" t="s">
        <v>608</v>
      </c>
      <c r="X84" s="242" t="s">
        <v>546</v>
      </c>
      <c r="Y84" s="242" t="s">
        <v>547</v>
      </c>
      <c r="Z84" s="242" t="s">
        <v>548</v>
      </c>
      <c r="AA84" s="242" t="s">
        <v>549</v>
      </c>
      <c r="AB84" s="242" t="s">
        <v>237</v>
      </c>
      <c r="AC84" s="242" t="s">
        <v>204</v>
      </c>
      <c r="AD84" s="242" t="s">
        <v>204</v>
      </c>
      <c r="AE84" s="242" t="s">
        <v>204</v>
      </c>
      <c r="AF84" s="242" t="s">
        <v>204</v>
      </c>
      <c r="AG84" s="242" t="s">
        <v>204</v>
      </c>
      <c r="AH84" s="242" t="s">
        <v>204</v>
      </c>
      <c r="AI84" s="242">
        <v>91.6</v>
      </c>
      <c r="AJ84" s="242">
        <v>18.3</v>
      </c>
      <c r="AK84" s="242">
        <v>2.9</v>
      </c>
      <c r="AL84" s="242">
        <v>6.9</v>
      </c>
      <c r="AM84" s="242">
        <v>11.8</v>
      </c>
      <c r="AN84" s="242">
        <v>34.8</v>
      </c>
      <c r="AO84" s="242">
        <v>53.5</v>
      </c>
      <c r="AP84" s="242">
        <v>66.2</v>
      </c>
      <c r="AQ84" s="242">
        <v>108.9</v>
      </c>
      <c r="AR84" s="242">
        <v>385.3</v>
      </c>
      <c r="AS84" s="242">
        <v>77.9</v>
      </c>
      <c r="AT84" s="242">
        <v>1.8</v>
      </c>
      <c r="AU84" s="242">
        <v>3.1</v>
      </c>
      <c r="AV84" s="242">
        <v>17.7</v>
      </c>
      <c r="AW84" s="242">
        <v>69.5</v>
      </c>
      <c r="AX84" s="242">
        <v>51.66</v>
      </c>
      <c r="AY84" s="242">
        <v>5.63</v>
      </c>
      <c r="AZ84" s="242">
        <v>1.31</v>
      </c>
      <c r="BA84" s="242" t="s">
        <v>558</v>
      </c>
    </row>
    <row r="85" s="317" customFormat="1" ht="18" customHeight="1" spans="1:53">
      <c r="A85" s="324" t="s">
        <v>609</v>
      </c>
      <c r="B85" s="15" t="s">
        <v>594</v>
      </c>
      <c r="C85" s="324" t="s">
        <v>503</v>
      </c>
      <c r="D85" s="249">
        <v>12.14</v>
      </c>
      <c r="E85" s="249">
        <v>11.89</v>
      </c>
      <c r="F85" s="249">
        <v>13.05</v>
      </c>
      <c r="G85" s="326">
        <f t="shared" si="6"/>
        <v>37.08</v>
      </c>
      <c r="H85" s="326">
        <v>12.36</v>
      </c>
      <c r="I85" s="326">
        <v>686.701</v>
      </c>
      <c r="J85" s="326">
        <v>0.952899537163077</v>
      </c>
      <c r="K85" s="324">
        <v>8</v>
      </c>
      <c r="L85" s="324">
        <v>51.7</v>
      </c>
      <c r="M85" s="326">
        <v>355.024417</v>
      </c>
      <c r="N85" s="326">
        <v>-0.774431443510816</v>
      </c>
      <c r="O85" s="324">
        <v>9</v>
      </c>
      <c r="P85" s="330">
        <v>44008</v>
      </c>
      <c r="Q85" s="330">
        <v>44013</v>
      </c>
      <c r="R85" s="333" t="s">
        <v>525</v>
      </c>
      <c r="S85" s="330">
        <v>44047</v>
      </c>
      <c r="T85" s="330">
        <v>44092</v>
      </c>
      <c r="U85" s="324">
        <v>79</v>
      </c>
      <c r="V85" s="15" t="s">
        <v>490</v>
      </c>
      <c r="W85" s="15" t="s">
        <v>491</v>
      </c>
      <c r="X85" s="15" t="s">
        <v>492</v>
      </c>
      <c r="Y85" s="15" t="s">
        <v>610</v>
      </c>
      <c r="Z85" s="15" t="s">
        <v>494</v>
      </c>
      <c r="AA85" s="15" t="s">
        <v>495</v>
      </c>
      <c r="AB85" s="15">
        <v>2</v>
      </c>
      <c r="AC85" s="15" t="s">
        <v>514</v>
      </c>
      <c r="AD85" s="15"/>
      <c r="AE85" s="15">
        <v>1</v>
      </c>
      <c r="AF85" s="15"/>
      <c r="AG85" s="15">
        <v>1</v>
      </c>
      <c r="AH85" s="15"/>
      <c r="AI85" s="15">
        <v>73.2</v>
      </c>
      <c r="AJ85" s="15">
        <v>16.5</v>
      </c>
      <c r="AK85" s="15">
        <v>2.6</v>
      </c>
      <c r="AL85" s="15">
        <v>8.4</v>
      </c>
      <c r="AM85" s="15">
        <v>9.8</v>
      </c>
      <c r="AN85" s="15">
        <v>33.2</v>
      </c>
      <c r="AO85" s="15">
        <v>51.5</v>
      </c>
      <c r="AP85" s="15">
        <v>64.5</v>
      </c>
      <c r="AQ85" s="15">
        <v>86.7</v>
      </c>
      <c r="AR85" s="15">
        <v>359.3</v>
      </c>
      <c r="AS85" s="15">
        <v>69.5</v>
      </c>
      <c r="AT85" s="15">
        <v>4.3</v>
      </c>
      <c r="AU85" s="15">
        <v>10.5</v>
      </c>
      <c r="AV85" s="15">
        <v>15.7</v>
      </c>
      <c r="AW85" s="15">
        <v>68.7</v>
      </c>
      <c r="AX85" s="15">
        <v>51.7</v>
      </c>
      <c r="AY85" s="15">
        <v>5.1</v>
      </c>
      <c r="AZ85" s="15">
        <v>1.3</v>
      </c>
      <c r="BA85" s="15" t="s">
        <v>531</v>
      </c>
    </row>
    <row r="86" s="317" customFormat="1" ht="18" customHeight="1" spans="1:53">
      <c r="A86" s="324" t="s">
        <v>609</v>
      </c>
      <c r="B86" s="15"/>
      <c r="C86" s="324" t="s">
        <v>532</v>
      </c>
      <c r="D86" s="347">
        <v>14.796</v>
      </c>
      <c r="E86" s="347">
        <v>14.652</v>
      </c>
      <c r="F86" s="347">
        <v>14.124</v>
      </c>
      <c r="G86" s="326">
        <f t="shared" si="6"/>
        <v>43.572</v>
      </c>
      <c r="H86" s="326">
        <v>14.524</v>
      </c>
      <c r="I86" s="326">
        <v>806.929233333334</v>
      </c>
      <c r="J86" s="326">
        <v>4.57949308755762</v>
      </c>
      <c r="K86" s="324">
        <v>7</v>
      </c>
      <c r="L86" s="324">
        <v>56.3</v>
      </c>
      <c r="M86" s="326">
        <v>454.301158366667</v>
      </c>
      <c r="N86" s="326">
        <v>5.8961413818254</v>
      </c>
      <c r="O86" s="324">
        <v>8</v>
      </c>
      <c r="P86" s="330">
        <v>44008</v>
      </c>
      <c r="Q86" s="330">
        <v>44013</v>
      </c>
      <c r="R86" s="333">
        <v>1</v>
      </c>
      <c r="S86" s="330">
        <v>44045</v>
      </c>
      <c r="T86" s="330">
        <v>44094</v>
      </c>
      <c r="U86" s="324">
        <v>81</v>
      </c>
      <c r="V86" s="15" t="s">
        <v>490</v>
      </c>
      <c r="W86" s="15" t="s">
        <v>491</v>
      </c>
      <c r="X86" s="15" t="s">
        <v>492</v>
      </c>
      <c r="Y86" s="15" t="s">
        <v>526</v>
      </c>
      <c r="Z86" s="15" t="s">
        <v>517</v>
      </c>
      <c r="AA86" s="15" t="s">
        <v>495</v>
      </c>
      <c r="AB86" s="15" t="s">
        <v>611</v>
      </c>
      <c r="AC86" s="254">
        <v>44452</v>
      </c>
      <c r="AD86" s="15" t="s">
        <v>519</v>
      </c>
      <c r="AE86" s="15" t="s">
        <v>519</v>
      </c>
      <c r="AF86" s="15" t="s">
        <v>519</v>
      </c>
      <c r="AG86" s="15" t="s">
        <v>519</v>
      </c>
      <c r="AH86" s="15" t="s">
        <v>519</v>
      </c>
      <c r="AI86" s="344">
        <v>106.1</v>
      </c>
      <c r="AJ86" s="344">
        <v>20</v>
      </c>
      <c r="AK86" s="344">
        <v>3.3</v>
      </c>
      <c r="AL86" s="344">
        <v>8.5</v>
      </c>
      <c r="AM86" s="344">
        <v>15.5</v>
      </c>
      <c r="AN86" s="344">
        <v>44.4</v>
      </c>
      <c r="AO86" s="344">
        <v>68.4</v>
      </c>
      <c r="AP86" s="344">
        <v>64.9</v>
      </c>
      <c r="AQ86" s="344">
        <v>123</v>
      </c>
      <c r="AR86" s="344">
        <v>396</v>
      </c>
      <c r="AS86" s="344">
        <v>81</v>
      </c>
      <c r="AT86" s="344">
        <v>0</v>
      </c>
      <c r="AU86" s="344">
        <v>1.5</v>
      </c>
      <c r="AV86" s="344">
        <v>17.5</v>
      </c>
      <c r="AW86" s="344">
        <v>74.2</v>
      </c>
      <c r="AX86" s="344">
        <v>56.3</v>
      </c>
      <c r="AY86" s="344">
        <v>5.28</v>
      </c>
      <c r="AZ86" s="344">
        <v>1.35</v>
      </c>
      <c r="BA86" s="344" t="s">
        <v>552</v>
      </c>
    </row>
    <row r="87" s="317" customFormat="1" ht="18" customHeight="1" spans="1:53">
      <c r="A87" s="324" t="s">
        <v>609</v>
      </c>
      <c r="B87" s="15"/>
      <c r="C87" s="324" t="s">
        <v>536</v>
      </c>
      <c r="D87" s="347">
        <v>11.4</v>
      </c>
      <c r="E87" s="347">
        <v>11.73</v>
      </c>
      <c r="F87" s="347">
        <v>12.9</v>
      </c>
      <c r="G87" s="326">
        <f t="shared" si="6"/>
        <v>36.03</v>
      </c>
      <c r="H87" s="326">
        <v>12.01</v>
      </c>
      <c r="I87" s="326">
        <v>667.255583333333</v>
      </c>
      <c r="J87" s="326">
        <v>1.52155536770921</v>
      </c>
      <c r="K87" s="324">
        <v>5</v>
      </c>
      <c r="L87" s="324">
        <v>54.24</v>
      </c>
      <c r="M87" s="326">
        <v>361.9194284</v>
      </c>
      <c r="N87" s="326">
        <v>2.23782330383491</v>
      </c>
      <c r="O87" s="324">
        <v>7</v>
      </c>
      <c r="P87" s="330"/>
      <c r="Q87" s="330"/>
      <c r="R87" s="333"/>
      <c r="S87" s="330"/>
      <c r="T87" s="330"/>
      <c r="U87" s="324"/>
      <c r="V87" s="15" t="s">
        <v>490</v>
      </c>
      <c r="W87" s="15" t="s">
        <v>491</v>
      </c>
      <c r="X87" s="15" t="s">
        <v>492</v>
      </c>
      <c r="Y87" s="15" t="s">
        <v>493</v>
      </c>
      <c r="Z87" s="15" t="s">
        <v>517</v>
      </c>
      <c r="AA87" s="15" t="s">
        <v>495</v>
      </c>
      <c r="AB87" s="15" t="s">
        <v>563</v>
      </c>
      <c r="AC87" s="15"/>
      <c r="AD87" s="15">
        <v>0</v>
      </c>
      <c r="AE87" s="15"/>
      <c r="AF87" s="15">
        <v>20</v>
      </c>
      <c r="AG87" s="15"/>
      <c r="AH87" s="15"/>
      <c r="AI87" s="344">
        <v>82.4</v>
      </c>
      <c r="AJ87" s="344">
        <v>18.7</v>
      </c>
      <c r="AK87" s="344">
        <v>2.6</v>
      </c>
      <c r="AL87" s="344">
        <v>3.6</v>
      </c>
      <c r="AM87" s="344">
        <v>13.4</v>
      </c>
      <c r="AN87" s="344">
        <v>35</v>
      </c>
      <c r="AO87" s="344">
        <v>52</v>
      </c>
      <c r="AP87" s="344">
        <v>67.5</v>
      </c>
      <c r="AQ87" s="344">
        <v>107.9</v>
      </c>
      <c r="AR87" s="336">
        <v>318.6</v>
      </c>
      <c r="AS87" s="344">
        <v>79.5</v>
      </c>
      <c r="AT87" s="344">
        <v>3.1</v>
      </c>
      <c r="AU87" s="344">
        <v>2.1</v>
      </c>
      <c r="AV87" s="344">
        <v>15.3</v>
      </c>
      <c r="AW87" s="344">
        <v>68.3</v>
      </c>
      <c r="AX87" s="344">
        <v>54.2</v>
      </c>
      <c r="AY87" s="336">
        <v>5.37</v>
      </c>
      <c r="AZ87" s="336">
        <v>1.3</v>
      </c>
      <c r="BA87" s="344" t="s">
        <v>191</v>
      </c>
    </row>
    <row r="88" s="317" customFormat="1" ht="18" customHeight="1" spans="1:53">
      <c r="A88" s="324" t="s">
        <v>609</v>
      </c>
      <c r="B88" s="15"/>
      <c r="C88" s="324" t="s">
        <v>535</v>
      </c>
      <c r="D88" s="347">
        <v>12.7142857142857</v>
      </c>
      <c r="E88" s="347">
        <v>12.25</v>
      </c>
      <c r="F88" s="347">
        <v>13</v>
      </c>
      <c r="G88" s="326">
        <f t="shared" si="6"/>
        <v>37.9642857142857</v>
      </c>
      <c r="H88" s="326">
        <v>12.6547619047619</v>
      </c>
      <c r="I88" s="326">
        <v>703.07748015873</v>
      </c>
      <c r="J88" s="326">
        <v>3.60623781676414</v>
      </c>
      <c r="K88" s="324">
        <v>3</v>
      </c>
      <c r="L88" s="324">
        <v>56</v>
      </c>
      <c r="M88" s="326">
        <v>393.723388888889</v>
      </c>
      <c r="N88" s="326">
        <v>0.171776894661465</v>
      </c>
      <c r="O88" s="324">
        <v>5</v>
      </c>
      <c r="P88" s="330">
        <v>44008</v>
      </c>
      <c r="Q88" s="330">
        <v>44012</v>
      </c>
      <c r="R88" s="333" t="s">
        <v>525</v>
      </c>
      <c r="S88" s="330">
        <v>44053</v>
      </c>
      <c r="T88" s="330">
        <v>44091</v>
      </c>
      <c r="U88" s="324">
        <v>79</v>
      </c>
      <c r="V88" s="15" t="s">
        <v>612</v>
      </c>
      <c r="W88" s="15" t="s">
        <v>491</v>
      </c>
      <c r="X88" s="15" t="s">
        <v>492</v>
      </c>
      <c r="Y88" s="15" t="s">
        <v>493</v>
      </c>
      <c r="Z88" s="15" t="s">
        <v>517</v>
      </c>
      <c r="AA88" s="15" t="s">
        <v>495</v>
      </c>
      <c r="AB88" s="15">
        <v>0</v>
      </c>
      <c r="AC88" s="15" t="s">
        <v>520</v>
      </c>
      <c r="AD88" s="15">
        <v>0</v>
      </c>
      <c r="AE88" s="15">
        <v>0</v>
      </c>
      <c r="AF88" s="15">
        <v>15</v>
      </c>
      <c r="AG88" s="15">
        <v>2</v>
      </c>
      <c r="AH88" s="15" t="s">
        <v>520</v>
      </c>
      <c r="AI88" s="15">
        <v>81.17</v>
      </c>
      <c r="AJ88" s="15">
        <v>18.33</v>
      </c>
      <c r="AK88" s="15">
        <v>3.33</v>
      </c>
      <c r="AL88" s="15">
        <v>4.8</v>
      </c>
      <c r="AM88" s="15">
        <v>10.6</v>
      </c>
      <c r="AN88" s="15">
        <v>20.2</v>
      </c>
      <c r="AO88" s="15">
        <v>35.6</v>
      </c>
      <c r="AP88" s="15">
        <v>56.74</v>
      </c>
      <c r="AQ88" s="15">
        <v>119.63</v>
      </c>
      <c r="AR88" s="15">
        <v>364.6</v>
      </c>
      <c r="AS88" s="15">
        <v>77.18</v>
      </c>
      <c r="AT88" s="15">
        <v>1.17</v>
      </c>
      <c r="AU88" s="15">
        <v>1.5</v>
      </c>
      <c r="AV88" s="15">
        <v>20.14</v>
      </c>
      <c r="AW88" s="15">
        <v>79</v>
      </c>
      <c r="AX88" s="15">
        <v>56</v>
      </c>
      <c r="AY88" s="15">
        <v>5.5</v>
      </c>
      <c r="AZ88" s="15">
        <v>1.42</v>
      </c>
      <c r="BA88" s="15" t="s">
        <v>191</v>
      </c>
    </row>
    <row r="89" s="317" customFormat="1" ht="18" customHeight="1" spans="1:53">
      <c r="A89" s="324" t="s">
        <v>609</v>
      </c>
      <c r="B89" s="15"/>
      <c r="C89" s="324" t="s">
        <v>497</v>
      </c>
      <c r="D89" s="326">
        <v>14.5</v>
      </c>
      <c r="E89" s="326">
        <v>14.92</v>
      </c>
      <c r="F89" s="326">
        <v>15.21</v>
      </c>
      <c r="G89" s="326">
        <f t="shared" si="6"/>
        <v>44.63</v>
      </c>
      <c r="H89" s="326">
        <v>14.8766666666667</v>
      </c>
      <c r="I89" s="326">
        <v>826.522805555556</v>
      </c>
      <c r="J89" s="326">
        <v>9.11980440097799</v>
      </c>
      <c r="K89" s="324">
        <v>4</v>
      </c>
      <c r="L89" s="324">
        <v>52.12</v>
      </c>
      <c r="M89" s="326">
        <v>430.783686255555</v>
      </c>
      <c r="N89" s="326">
        <v>8.57816352384445</v>
      </c>
      <c r="O89" s="324">
        <v>3</v>
      </c>
      <c r="P89" s="330">
        <v>44057</v>
      </c>
      <c r="Q89" s="330">
        <v>44061</v>
      </c>
      <c r="R89" s="333">
        <v>1</v>
      </c>
      <c r="S89" s="330">
        <v>44096</v>
      </c>
      <c r="T89" s="330">
        <v>44137</v>
      </c>
      <c r="U89" s="324">
        <v>76</v>
      </c>
      <c r="V89" s="15" t="s">
        <v>490</v>
      </c>
      <c r="W89" s="15" t="s">
        <v>491</v>
      </c>
      <c r="X89" s="15" t="s">
        <v>492</v>
      </c>
      <c r="Y89" s="15" t="s">
        <v>493</v>
      </c>
      <c r="Z89" s="15" t="s">
        <v>517</v>
      </c>
      <c r="AA89" s="15" t="s">
        <v>495</v>
      </c>
      <c r="AB89" s="15">
        <v>0</v>
      </c>
      <c r="AC89" s="15">
        <v>0</v>
      </c>
      <c r="AD89" s="15"/>
      <c r="AE89" s="15">
        <v>0</v>
      </c>
      <c r="AF89" s="15"/>
      <c r="AG89" s="15"/>
      <c r="AH89" s="15"/>
      <c r="AI89" s="324">
        <v>81.73</v>
      </c>
      <c r="AJ89" s="324">
        <v>14.8</v>
      </c>
      <c r="AK89" s="324">
        <v>3.1</v>
      </c>
      <c r="AL89" s="324">
        <v>5.6</v>
      </c>
      <c r="AM89" s="324">
        <v>11.1</v>
      </c>
      <c r="AN89" s="324">
        <v>38.4</v>
      </c>
      <c r="AO89" s="324">
        <v>55.1</v>
      </c>
      <c r="AP89" s="324">
        <v>69.69</v>
      </c>
      <c r="AQ89" s="324">
        <v>111.69</v>
      </c>
      <c r="AR89" s="324">
        <v>339.3</v>
      </c>
      <c r="AS89" s="324">
        <v>80.6</v>
      </c>
      <c r="AT89" s="324">
        <v>1.5</v>
      </c>
      <c r="AU89" s="324">
        <v>1.2</v>
      </c>
      <c r="AV89" s="353">
        <v>16.7</v>
      </c>
      <c r="AW89" s="324">
        <v>76.2</v>
      </c>
      <c r="AX89" s="324">
        <v>52.12</v>
      </c>
      <c r="AY89" s="324">
        <v>5.65</v>
      </c>
      <c r="AZ89" s="324">
        <v>1.31</v>
      </c>
      <c r="BA89" s="324" t="s">
        <v>500</v>
      </c>
    </row>
    <row r="90" s="317" customFormat="1" ht="18" customHeight="1" spans="1:53">
      <c r="A90" s="324" t="s">
        <v>609</v>
      </c>
      <c r="B90" s="15"/>
      <c r="C90" s="324" t="s">
        <v>537</v>
      </c>
      <c r="D90" s="249">
        <v>11.21</v>
      </c>
      <c r="E90" s="249">
        <v>12.28</v>
      </c>
      <c r="F90" s="249">
        <v>11.89</v>
      </c>
      <c r="G90" s="326">
        <f t="shared" si="6"/>
        <v>35.38</v>
      </c>
      <c r="H90" s="326">
        <v>11.7933333333333</v>
      </c>
      <c r="I90" s="326">
        <v>655.217944444445</v>
      </c>
      <c r="J90" s="326">
        <v>7.76728601888517</v>
      </c>
      <c r="K90" s="324">
        <v>3</v>
      </c>
      <c r="L90" s="324">
        <v>50.3</v>
      </c>
      <c r="M90" s="326">
        <v>329.574626055556</v>
      </c>
      <c r="N90" s="326">
        <v>5.66655919590497</v>
      </c>
      <c r="O90" s="324">
        <v>6</v>
      </c>
      <c r="P90" s="330">
        <v>44001</v>
      </c>
      <c r="Q90" s="330">
        <v>44007</v>
      </c>
      <c r="R90" s="333">
        <v>1</v>
      </c>
      <c r="S90" s="330">
        <v>44040</v>
      </c>
      <c r="T90" s="330">
        <v>44088</v>
      </c>
      <c r="U90" s="324">
        <v>81</v>
      </c>
      <c r="V90" s="15" t="s">
        <v>515</v>
      </c>
      <c r="W90" s="15" t="s">
        <v>491</v>
      </c>
      <c r="X90" s="15" t="s">
        <v>492</v>
      </c>
      <c r="Y90" s="15" t="s">
        <v>493</v>
      </c>
      <c r="Z90" s="15" t="s">
        <v>517</v>
      </c>
      <c r="AA90" s="15" t="s">
        <v>495</v>
      </c>
      <c r="AB90" s="15">
        <v>2</v>
      </c>
      <c r="AC90" s="15" t="s">
        <v>524</v>
      </c>
      <c r="AD90" s="350"/>
      <c r="AE90" s="15" t="s">
        <v>204</v>
      </c>
      <c r="AF90" s="15"/>
      <c r="AG90" s="15"/>
      <c r="AH90" s="15"/>
      <c r="AI90" s="15">
        <v>93.7</v>
      </c>
      <c r="AJ90" s="15">
        <v>18.7</v>
      </c>
      <c r="AK90" s="15">
        <v>3.8</v>
      </c>
      <c r="AL90" s="15">
        <v>5.6</v>
      </c>
      <c r="AM90" s="15">
        <v>16.8</v>
      </c>
      <c r="AN90" s="15">
        <v>31.5</v>
      </c>
      <c r="AO90" s="15">
        <v>53.9</v>
      </c>
      <c r="AP90" s="15">
        <v>58.4</v>
      </c>
      <c r="AQ90" s="15">
        <v>92.4</v>
      </c>
      <c r="AR90" s="15">
        <v>308.6</v>
      </c>
      <c r="AS90" s="15">
        <v>68.7</v>
      </c>
      <c r="AT90" s="15">
        <v>5.3</v>
      </c>
      <c r="AU90" s="15">
        <v>8.3</v>
      </c>
      <c r="AV90" s="15">
        <v>17.7</v>
      </c>
      <c r="AW90" s="15">
        <v>83.2</v>
      </c>
      <c r="AX90" s="15">
        <v>50.3</v>
      </c>
      <c r="AY90" s="15">
        <v>6.2</v>
      </c>
      <c r="AZ90" s="15">
        <v>1.4</v>
      </c>
      <c r="BA90" s="15" t="s">
        <v>496</v>
      </c>
    </row>
    <row r="91" s="317" customFormat="1" ht="18" customHeight="1" spans="1:53">
      <c r="A91" s="324" t="s">
        <v>609</v>
      </c>
      <c r="B91" s="15"/>
      <c r="C91" s="324" t="s">
        <v>441</v>
      </c>
      <c r="D91" s="249">
        <f t="shared" ref="D91:F91" si="7">(D85+D86+D87+D88+D89+D90)/6</f>
        <v>12.793380952381</v>
      </c>
      <c r="E91" s="249">
        <f t="shared" si="7"/>
        <v>12.9536666666667</v>
      </c>
      <c r="F91" s="249">
        <f t="shared" si="7"/>
        <v>13.3623333333333</v>
      </c>
      <c r="G91" s="326">
        <f t="shared" si="6"/>
        <v>39.109380952381</v>
      </c>
      <c r="H91" s="326">
        <v>13.0364603174603</v>
      </c>
      <c r="I91" s="326">
        <v>724.284007804233</v>
      </c>
      <c r="J91" s="326">
        <v>4.63728454234239</v>
      </c>
      <c r="K91" s="324">
        <v>6</v>
      </c>
      <c r="L91" s="326">
        <v>53.4433333333333</v>
      </c>
      <c r="M91" s="326">
        <v>387.554450827778</v>
      </c>
      <c r="N91" s="326">
        <v>3.69359676792462</v>
      </c>
      <c r="O91" s="324">
        <v>5</v>
      </c>
      <c r="P91" s="325" t="s">
        <v>583</v>
      </c>
      <c r="Q91" s="325" t="s">
        <v>584</v>
      </c>
      <c r="R91" s="15">
        <v>1</v>
      </c>
      <c r="S91" s="325" t="s">
        <v>585</v>
      </c>
      <c r="T91" s="254" t="s">
        <v>586</v>
      </c>
      <c r="U91" s="267">
        <f>(U85+U86+U88+U89+U90)/5</f>
        <v>79.2</v>
      </c>
      <c r="V91" s="15" t="s">
        <v>490</v>
      </c>
      <c r="W91" s="15" t="s">
        <v>491</v>
      </c>
      <c r="X91" s="15" t="s">
        <v>492</v>
      </c>
      <c r="Y91" s="15" t="s">
        <v>493</v>
      </c>
      <c r="Z91" s="15" t="s">
        <v>517</v>
      </c>
      <c r="AA91" s="15" t="s">
        <v>495</v>
      </c>
      <c r="AB91" s="15" t="s">
        <v>237</v>
      </c>
      <c r="AC91" s="15" t="s">
        <v>204</v>
      </c>
      <c r="AD91" s="14">
        <v>0</v>
      </c>
      <c r="AE91" s="14">
        <v>0.33</v>
      </c>
      <c r="AF91" s="14">
        <v>17.5</v>
      </c>
      <c r="AG91" s="14">
        <v>1.5</v>
      </c>
      <c r="AH91" s="14" t="s">
        <v>520</v>
      </c>
      <c r="AI91" s="267">
        <f t="shared" ref="AI91:AZ91" si="8">AVERAGE(AI85:AI90)</f>
        <v>86.3833333333333</v>
      </c>
      <c r="AJ91" s="267">
        <f t="shared" si="8"/>
        <v>17.8383333333333</v>
      </c>
      <c r="AK91" s="267">
        <f t="shared" si="8"/>
        <v>3.12166666666667</v>
      </c>
      <c r="AL91" s="267">
        <f t="shared" si="8"/>
        <v>6.08333333333333</v>
      </c>
      <c r="AM91" s="267">
        <f t="shared" si="8"/>
        <v>12.8666666666667</v>
      </c>
      <c r="AN91" s="267">
        <f t="shared" si="8"/>
        <v>33.7833333333333</v>
      </c>
      <c r="AO91" s="267">
        <f t="shared" si="8"/>
        <v>52.75</v>
      </c>
      <c r="AP91" s="267">
        <f t="shared" si="8"/>
        <v>63.6216666666667</v>
      </c>
      <c r="AQ91" s="267">
        <f t="shared" si="8"/>
        <v>106.886666666667</v>
      </c>
      <c r="AR91" s="267">
        <f t="shared" si="8"/>
        <v>347.733333333333</v>
      </c>
      <c r="AS91" s="267">
        <f t="shared" si="8"/>
        <v>76.08</v>
      </c>
      <c r="AT91" s="267">
        <f t="shared" si="8"/>
        <v>2.56166666666667</v>
      </c>
      <c r="AU91" s="267">
        <f t="shared" si="8"/>
        <v>4.18333333333333</v>
      </c>
      <c r="AV91" s="267">
        <f t="shared" si="8"/>
        <v>17.1733333333333</v>
      </c>
      <c r="AW91" s="267">
        <f t="shared" si="8"/>
        <v>74.9333333333333</v>
      </c>
      <c r="AX91" s="249">
        <f t="shared" si="8"/>
        <v>53.4366666666667</v>
      </c>
      <c r="AY91" s="249">
        <f t="shared" si="8"/>
        <v>5.51666666666667</v>
      </c>
      <c r="AZ91" s="249">
        <f t="shared" si="8"/>
        <v>1.34666666666667</v>
      </c>
      <c r="BA91" s="15" t="s">
        <v>500</v>
      </c>
    </row>
    <row r="92" s="317" customFormat="1" spans="1:53">
      <c r="A92" s="324" t="s">
        <v>230</v>
      </c>
      <c r="B92" s="15" t="s">
        <v>594</v>
      </c>
      <c r="C92" s="324" t="s">
        <v>503</v>
      </c>
      <c r="D92" s="344">
        <v>167.9</v>
      </c>
      <c r="E92" s="344">
        <v>171.5</v>
      </c>
      <c r="F92" s="345"/>
      <c r="G92" s="326">
        <f t="shared" si="6"/>
        <v>339.4</v>
      </c>
      <c r="H92" s="344">
        <v>169.7</v>
      </c>
      <c r="I92" s="344">
        <v>754.26</v>
      </c>
      <c r="J92" s="344">
        <v>10.02</v>
      </c>
      <c r="K92" s="344">
        <v>1</v>
      </c>
      <c r="L92" s="344">
        <v>53.9</v>
      </c>
      <c r="M92" s="344">
        <v>406.55</v>
      </c>
      <c r="N92" s="344">
        <v>14.26</v>
      </c>
      <c r="O92" s="324">
        <v>1</v>
      </c>
      <c r="P92" s="348">
        <v>44373</v>
      </c>
      <c r="Q92" s="348">
        <v>44378</v>
      </c>
      <c r="R92" s="344" t="s">
        <v>525</v>
      </c>
      <c r="S92" s="348">
        <v>44423</v>
      </c>
      <c r="T92" s="348">
        <v>44469</v>
      </c>
      <c r="U92" s="344">
        <v>91</v>
      </c>
      <c r="V92" s="344" t="s">
        <v>490</v>
      </c>
      <c r="W92" s="344" t="s">
        <v>530</v>
      </c>
      <c r="X92" s="344" t="s">
        <v>492</v>
      </c>
      <c r="Y92" s="344" t="s">
        <v>526</v>
      </c>
      <c r="Z92" s="344" t="s">
        <v>494</v>
      </c>
      <c r="AA92" s="344" t="s">
        <v>495</v>
      </c>
      <c r="AB92" s="344">
        <v>2</v>
      </c>
      <c r="AC92" s="344" t="s">
        <v>514</v>
      </c>
      <c r="AD92" s="344"/>
      <c r="AE92" s="344">
        <v>1</v>
      </c>
      <c r="AF92" s="344"/>
      <c r="AG92" s="344">
        <v>2</v>
      </c>
      <c r="AH92" s="344"/>
      <c r="AI92" s="344">
        <v>86.4</v>
      </c>
      <c r="AJ92" s="344">
        <v>18.8</v>
      </c>
      <c r="AK92" s="344">
        <v>2.8</v>
      </c>
      <c r="AL92" s="344">
        <v>5.9</v>
      </c>
      <c r="AM92" s="344">
        <v>14.3</v>
      </c>
      <c r="AN92" s="344">
        <v>34.9</v>
      </c>
      <c r="AO92" s="344">
        <v>55.1</v>
      </c>
      <c r="AP92" s="344">
        <v>63.3</v>
      </c>
      <c r="AQ92" s="344">
        <v>94.8</v>
      </c>
      <c r="AR92" s="344">
        <v>346.5</v>
      </c>
      <c r="AS92" s="344">
        <v>73.2</v>
      </c>
      <c r="AT92" s="344">
        <v>6.5</v>
      </c>
      <c r="AU92" s="344">
        <v>10.8</v>
      </c>
      <c r="AV92" s="344">
        <v>9.5</v>
      </c>
      <c r="AW92" s="344">
        <v>71</v>
      </c>
      <c r="AX92" s="344">
        <v>53.9</v>
      </c>
      <c r="AY92" s="344">
        <v>5.5</v>
      </c>
      <c r="AZ92" s="344">
        <v>1.3</v>
      </c>
      <c r="BA92" s="344" t="s">
        <v>613</v>
      </c>
    </row>
    <row r="93" s="317" customFormat="1" spans="1:53">
      <c r="A93" s="324" t="s">
        <v>230</v>
      </c>
      <c r="B93" s="15"/>
      <c r="C93" s="324" t="s">
        <v>532</v>
      </c>
      <c r="D93" s="344">
        <v>186.38</v>
      </c>
      <c r="E93" s="344">
        <v>187.95</v>
      </c>
      <c r="F93" s="345"/>
      <c r="G93" s="326">
        <f t="shared" si="6"/>
        <v>374.33</v>
      </c>
      <c r="H93" s="344">
        <v>187.16</v>
      </c>
      <c r="I93" s="344">
        <v>831.87</v>
      </c>
      <c r="J93" s="344">
        <v>5.81</v>
      </c>
      <c r="K93" s="344">
        <v>2</v>
      </c>
      <c r="L93" s="344">
        <v>56.9</v>
      </c>
      <c r="M93" s="344">
        <v>473.34</v>
      </c>
      <c r="N93" s="344">
        <v>8.28</v>
      </c>
      <c r="O93" s="324">
        <v>2</v>
      </c>
      <c r="P93" s="348">
        <v>44371</v>
      </c>
      <c r="Q93" s="348">
        <v>44375</v>
      </c>
      <c r="R93" s="344">
        <v>2</v>
      </c>
      <c r="S93" s="348">
        <v>44421</v>
      </c>
      <c r="T93" s="348">
        <v>44471</v>
      </c>
      <c r="U93" s="344">
        <v>96</v>
      </c>
      <c r="V93" s="344" t="s">
        <v>490</v>
      </c>
      <c r="W93" s="344" t="s">
        <v>491</v>
      </c>
      <c r="X93" s="344" t="s">
        <v>588</v>
      </c>
      <c r="Y93" s="344" t="s">
        <v>526</v>
      </c>
      <c r="Z93" s="344" t="s">
        <v>517</v>
      </c>
      <c r="AA93" s="344" t="s">
        <v>495</v>
      </c>
      <c r="AB93" s="344">
        <v>3</v>
      </c>
      <c r="AC93" s="348">
        <v>44452</v>
      </c>
      <c r="AD93" s="344" t="s">
        <v>519</v>
      </c>
      <c r="AE93" s="344" t="s">
        <v>519</v>
      </c>
      <c r="AF93" s="344" t="s">
        <v>519</v>
      </c>
      <c r="AG93" s="344" t="s">
        <v>519</v>
      </c>
      <c r="AH93" s="344" t="s">
        <v>519</v>
      </c>
      <c r="AI93" s="344">
        <v>109.5</v>
      </c>
      <c r="AJ93" s="344">
        <v>20.4</v>
      </c>
      <c r="AK93" s="344">
        <v>4</v>
      </c>
      <c r="AL93" s="344">
        <v>4.3</v>
      </c>
      <c r="AM93" s="344">
        <v>21.3</v>
      </c>
      <c r="AN93" s="344">
        <v>44.1</v>
      </c>
      <c r="AO93" s="344">
        <v>69.7</v>
      </c>
      <c r="AP93" s="344">
        <v>63.3</v>
      </c>
      <c r="AQ93" s="344">
        <v>128</v>
      </c>
      <c r="AR93" s="344">
        <v>405</v>
      </c>
      <c r="AS93" s="344">
        <v>76</v>
      </c>
      <c r="AT93" s="344">
        <v>2</v>
      </c>
      <c r="AU93" s="344">
        <v>2</v>
      </c>
      <c r="AV93" s="344">
        <v>20</v>
      </c>
      <c r="AW93" s="344">
        <v>74.6</v>
      </c>
      <c r="AX93" s="344">
        <v>56.9</v>
      </c>
      <c r="AY93" s="344">
        <v>5.32</v>
      </c>
      <c r="AZ93" s="344">
        <v>1.4</v>
      </c>
      <c r="BA93" s="344" t="s">
        <v>552</v>
      </c>
    </row>
    <row r="94" s="317" customFormat="1" spans="1:53">
      <c r="A94" s="324" t="s">
        <v>230</v>
      </c>
      <c r="B94" s="15"/>
      <c r="C94" s="324" t="s">
        <v>536</v>
      </c>
      <c r="D94" s="324">
        <v>147.42</v>
      </c>
      <c r="E94" s="324">
        <v>143.32</v>
      </c>
      <c r="F94" s="345"/>
      <c r="G94" s="326">
        <f t="shared" si="6"/>
        <v>290.74</v>
      </c>
      <c r="H94" s="344">
        <v>145.37</v>
      </c>
      <c r="I94" s="344">
        <v>646.11</v>
      </c>
      <c r="J94" s="344">
        <v>0.22</v>
      </c>
      <c r="K94" s="324">
        <v>2</v>
      </c>
      <c r="L94" s="324">
        <v>56.06</v>
      </c>
      <c r="M94" s="344">
        <v>362.21</v>
      </c>
      <c r="N94" s="344">
        <v>7.69</v>
      </c>
      <c r="O94" s="324">
        <v>1</v>
      </c>
      <c r="P94" s="348">
        <v>44368</v>
      </c>
      <c r="Q94" s="348">
        <v>44373</v>
      </c>
      <c r="R94" s="344">
        <v>1</v>
      </c>
      <c r="S94" s="348">
        <v>44417</v>
      </c>
      <c r="T94" s="348">
        <v>44464</v>
      </c>
      <c r="U94" s="344">
        <v>91</v>
      </c>
      <c r="V94" s="344" t="s">
        <v>490</v>
      </c>
      <c r="W94" s="344" t="s">
        <v>491</v>
      </c>
      <c r="X94" s="344" t="s">
        <v>492</v>
      </c>
      <c r="Y94" s="344" t="s">
        <v>493</v>
      </c>
      <c r="Z94" s="344" t="s">
        <v>517</v>
      </c>
      <c r="AA94" s="344" t="s">
        <v>495</v>
      </c>
      <c r="AB94" s="344">
        <v>0</v>
      </c>
      <c r="AC94" s="344"/>
      <c r="AD94" s="344">
        <v>0</v>
      </c>
      <c r="AE94" s="344"/>
      <c r="AF94" s="344">
        <v>20</v>
      </c>
      <c r="AG94" s="344"/>
      <c r="AH94" s="344"/>
      <c r="AI94" s="324">
        <v>81.86</v>
      </c>
      <c r="AJ94" s="324">
        <v>18.74</v>
      </c>
      <c r="AK94" s="324">
        <v>2.72</v>
      </c>
      <c r="AL94" s="324">
        <v>2.9</v>
      </c>
      <c r="AM94" s="324">
        <v>12.3</v>
      </c>
      <c r="AN94" s="324">
        <v>27.89</v>
      </c>
      <c r="AO94" s="344">
        <v>43.08</v>
      </c>
      <c r="AP94" s="344">
        <v>64.84</v>
      </c>
      <c r="AQ94" s="324">
        <v>64.96</v>
      </c>
      <c r="AR94" s="324">
        <v>429.34</v>
      </c>
      <c r="AS94" s="324">
        <v>78.72</v>
      </c>
      <c r="AT94" s="324">
        <v>1.42</v>
      </c>
      <c r="AU94" s="324">
        <v>3.95</v>
      </c>
      <c r="AV94" s="324">
        <v>15.92</v>
      </c>
      <c r="AW94" s="324">
        <v>57.54</v>
      </c>
      <c r="AX94" s="324">
        <v>56.06</v>
      </c>
      <c r="AY94" s="324">
        <v>5.26</v>
      </c>
      <c r="AZ94" s="324">
        <v>1.24</v>
      </c>
      <c r="BA94" s="324" t="s">
        <v>191</v>
      </c>
    </row>
    <row r="95" s="317" customFormat="1" spans="1:53">
      <c r="A95" s="324" t="s">
        <v>230</v>
      </c>
      <c r="B95" s="15"/>
      <c r="C95" s="324" t="s">
        <v>535</v>
      </c>
      <c r="D95" s="324">
        <v>153.65</v>
      </c>
      <c r="E95" s="324">
        <v>154.09</v>
      </c>
      <c r="F95" s="345"/>
      <c r="G95" s="326">
        <f t="shared" si="6"/>
        <v>307.74</v>
      </c>
      <c r="H95" s="344">
        <v>153.87</v>
      </c>
      <c r="I95" s="344">
        <v>683.91</v>
      </c>
      <c r="J95" s="344">
        <v>4.38</v>
      </c>
      <c r="K95" s="324">
        <v>1</v>
      </c>
      <c r="L95" s="324">
        <v>56.05</v>
      </c>
      <c r="M95" s="344">
        <v>383.33</v>
      </c>
      <c r="N95" s="344">
        <v>1.57</v>
      </c>
      <c r="O95" s="324">
        <v>2</v>
      </c>
      <c r="P95" s="348">
        <v>44369</v>
      </c>
      <c r="Q95" s="348">
        <v>44375</v>
      </c>
      <c r="R95" s="344" t="s">
        <v>525</v>
      </c>
      <c r="S95" s="348">
        <v>44418</v>
      </c>
      <c r="T95" s="348">
        <v>44471</v>
      </c>
      <c r="U95" s="344">
        <v>96</v>
      </c>
      <c r="V95" s="344" t="s">
        <v>490</v>
      </c>
      <c r="W95" s="344" t="s">
        <v>491</v>
      </c>
      <c r="X95" s="344" t="s">
        <v>492</v>
      </c>
      <c r="Y95" s="344" t="s">
        <v>493</v>
      </c>
      <c r="Z95" s="344" t="s">
        <v>517</v>
      </c>
      <c r="AA95" s="344" t="s">
        <v>495</v>
      </c>
      <c r="AB95" s="344">
        <v>0</v>
      </c>
      <c r="AC95" s="344" t="s">
        <v>520</v>
      </c>
      <c r="AD95" s="344">
        <v>0</v>
      </c>
      <c r="AE95" s="344">
        <v>0</v>
      </c>
      <c r="AF95" s="344">
        <v>10</v>
      </c>
      <c r="AG95" s="344">
        <v>1</v>
      </c>
      <c r="AH95" s="344" t="s">
        <v>520</v>
      </c>
      <c r="AI95" s="324">
        <v>73.44</v>
      </c>
      <c r="AJ95" s="324">
        <v>18.8</v>
      </c>
      <c r="AK95" s="324">
        <v>4.6</v>
      </c>
      <c r="AL95" s="324">
        <v>5</v>
      </c>
      <c r="AM95" s="324">
        <v>30</v>
      </c>
      <c r="AN95" s="324">
        <v>47</v>
      </c>
      <c r="AO95" s="344">
        <v>72</v>
      </c>
      <c r="AP95" s="344">
        <v>65.27</v>
      </c>
      <c r="AQ95" s="324">
        <v>125.8</v>
      </c>
      <c r="AR95" s="324">
        <v>375</v>
      </c>
      <c r="AS95" s="324">
        <v>65.29</v>
      </c>
      <c r="AT95" s="324">
        <v>1.37</v>
      </c>
      <c r="AU95" s="324">
        <v>0.12</v>
      </c>
      <c r="AV95" s="324">
        <v>33.22</v>
      </c>
      <c r="AW95" s="324">
        <v>74</v>
      </c>
      <c r="AX95" s="324">
        <v>56.05</v>
      </c>
      <c r="AY95" s="324">
        <v>5.6</v>
      </c>
      <c r="AZ95" s="324">
        <v>1.6</v>
      </c>
      <c r="BA95" s="324" t="s">
        <v>191</v>
      </c>
    </row>
    <row r="96" s="317" customFormat="1" spans="1:53">
      <c r="A96" s="324" t="s">
        <v>230</v>
      </c>
      <c r="B96" s="15"/>
      <c r="C96" s="344" t="s">
        <v>497</v>
      </c>
      <c r="D96" s="344">
        <v>155.48</v>
      </c>
      <c r="E96" s="344">
        <v>161.37</v>
      </c>
      <c r="F96" s="345"/>
      <c r="G96" s="326">
        <f t="shared" si="6"/>
        <v>316.85</v>
      </c>
      <c r="H96" s="344">
        <v>158.43</v>
      </c>
      <c r="I96" s="344">
        <v>704.15</v>
      </c>
      <c r="J96" s="344">
        <v>9.69</v>
      </c>
      <c r="K96" s="344">
        <v>1</v>
      </c>
      <c r="L96" s="344">
        <v>50.3</v>
      </c>
      <c r="M96" s="344">
        <v>354.19</v>
      </c>
      <c r="N96" s="344">
        <v>7.55</v>
      </c>
      <c r="O96" s="344">
        <v>1</v>
      </c>
      <c r="P96" s="348">
        <v>44363</v>
      </c>
      <c r="Q96" s="348">
        <v>44369</v>
      </c>
      <c r="R96" s="344">
        <v>1</v>
      </c>
      <c r="S96" s="348">
        <v>44413</v>
      </c>
      <c r="T96" s="348">
        <v>44461</v>
      </c>
      <c r="U96" s="344">
        <v>92</v>
      </c>
      <c r="V96" s="344" t="s">
        <v>515</v>
      </c>
      <c r="W96" s="344" t="s">
        <v>491</v>
      </c>
      <c r="X96" s="344" t="s">
        <v>523</v>
      </c>
      <c r="Y96" s="344" t="s">
        <v>512</v>
      </c>
      <c r="Z96" s="344" t="s">
        <v>538</v>
      </c>
      <c r="AA96" s="344" t="s">
        <v>495</v>
      </c>
      <c r="AB96" s="344">
        <v>2</v>
      </c>
      <c r="AC96" s="344" t="s">
        <v>524</v>
      </c>
      <c r="AD96" s="344"/>
      <c r="AE96" s="344"/>
      <c r="AF96" s="344"/>
      <c r="AG96" s="344"/>
      <c r="AH96" s="344"/>
      <c r="AI96" s="344">
        <v>95.4</v>
      </c>
      <c r="AJ96" s="344">
        <v>18.7</v>
      </c>
      <c r="AK96" s="344">
        <v>4.1</v>
      </c>
      <c r="AL96" s="344">
        <v>4.6</v>
      </c>
      <c r="AM96" s="344">
        <v>16.7</v>
      </c>
      <c r="AN96" s="344">
        <v>28.7</v>
      </c>
      <c r="AO96" s="344">
        <v>50</v>
      </c>
      <c r="AP96" s="344">
        <v>57.4</v>
      </c>
      <c r="AQ96" s="344">
        <v>92.4</v>
      </c>
      <c r="AR96" s="344">
        <v>311.5</v>
      </c>
      <c r="AS96" s="344">
        <v>70.3</v>
      </c>
      <c r="AT96" s="344">
        <v>6.2</v>
      </c>
      <c r="AU96" s="344">
        <v>8.3</v>
      </c>
      <c r="AV96" s="344">
        <v>17.7</v>
      </c>
      <c r="AW96" s="344">
        <v>82.1</v>
      </c>
      <c r="AX96" s="344">
        <v>50.3</v>
      </c>
      <c r="AY96" s="344">
        <v>6.2</v>
      </c>
      <c r="AZ96" s="344">
        <v>1.4</v>
      </c>
      <c r="BA96" s="344" t="s">
        <v>554</v>
      </c>
    </row>
    <row r="97" s="317" customFormat="1" ht="14" customHeight="1" spans="1:53">
      <c r="A97" s="324" t="s">
        <v>230</v>
      </c>
      <c r="B97" s="15"/>
      <c r="C97" s="324" t="s">
        <v>537</v>
      </c>
      <c r="D97" s="344">
        <v>166.5</v>
      </c>
      <c r="E97" s="344">
        <v>171.6</v>
      </c>
      <c r="F97" s="345"/>
      <c r="G97" s="326">
        <f t="shared" si="6"/>
        <v>338.1</v>
      </c>
      <c r="H97" s="344">
        <v>169.05</v>
      </c>
      <c r="I97" s="344">
        <v>751.37</v>
      </c>
      <c r="J97" s="344">
        <v>4.7</v>
      </c>
      <c r="K97" s="324">
        <v>2</v>
      </c>
      <c r="L97" s="344">
        <v>52.03</v>
      </c>
      <c r="M97" s="344">
        <v>390.94</v>
      </c>
      <c r="N97" s="344">
        <v>5.39</v>
      </c>
      <c r="O97" s="324">
        <v>2</v>
      </c>
      <c r="P97" s="348">
        <v>44356</v>
      </c>
      <c r="Q97" s="348">
        <v>44361</v>
      </c>
      <c r="R97" s="344">
        <v>1</v>
      </c>
      <c r="S97" s="348">
        <v>44408</v>
      </c>
      <c r="T97" s="348">
        <v>44456</v>
      </c>
      <c r="U97" s="344">
        <v>95</v>
      </c>
      <c r="V97" s="344" t="s">
        <v>490</v>
      </c>
      <c r="W97" s="344" t="s">
        <v>491</v>
      </c>
      <c r="X97" s="344" t="s">
        <v>492</v>
      </c>
      <c r="Y97" s="344" t="s">
        <v>511</v>
      </c>
      <c r="Z97" s="344" t="s">
        <v>517</v>
      </c>
      <c r="AA97" s="344" t="s">
        <v>495</v>
      </c>
      <c r="AB97" s="344">
        <v>0</v>
      </c>
      <c r="AC97" s="344">
        <v>0</v>
      </c>
      <c r="AD97" s="344"/>
      <c r="AE97" s="344">
        <v>0</v>
      </c>
      <c r="AF97" s="344"/>
      <c r="AG97" s="344"/>
      <c r="AH97" s="344"/>
      <c r="AI97" s="324">
        <v>80.97</v>
      </c>
      <c r="AJ97" s="324">
        <v>15.1</v>
      </c>
      <c r="AK97" s="324">
        <v>3.6</v>
      </c>
      <c r="AL97" s="324">
        <v>7.1</v>
      </c>
      <c r="AM97" s="324">
        <v>10.6</v>
      </c>
      <c r="AN97" s="324">
        <v>35.6</v>
      </c>
      <c r="AO97" s="324">
        <v>53.3</v>
      </c>
      <c r="AP97" s="324">
        <v>66.79</v>
      </c>
      <c r="AQ97" s="324">
        <v>101.54</v>
      </c>
      <c r="AR97" s="324">
        <v>340.6</v>
      </c>
      <c r="AS97" s="324">
        <v>82.6</v>
      </c>
      <c r="AT97" s="324">
        <v>1.8</v>
      </c>
      <c r="AU97" s="324">
        <v>1.5</v>
      </c>
      <c r="AV97" s="324">
        <v>14.1</v>
      </c>
      <c r="AW97" s="324">
        <v>78.5</v>
      </c>
      <c r="AX97" s="324">
        <v>52.03</v>
      </c>
      <c r="AY97" s="324">
        <v>5.95</v>
      </c>
      <c r="AZ97" s="324">
        <v>1.39</v>
      </c>
      <c r="BA97" s="344" t="s">
        <v>500</v>
      </c>
    </row>
    <row r="98" s="317" customFormat="1" ht="16.5" customHeight="1" spans="1:53">
      <c r="A98" s="324" t="s">
        <v>230</v>
      </c>
      <c r="B98" s="15"/>
      <c r="C98" s="325" t="s">
        <v>527</v>
      </c>
      <c r="D98" s="346">
        <v>162.89</v>
      </c>
      <c r="E98" s="346">
        <v>164.97</v>
      </c>
      <c r="F98" s="345"/>
      <c r="G98" s="326">
        <f t="shared" si="6"/>
        <v>327.86</v>
      </c>
      <c r="H98" s="346">
        <v>163.93</v>
      </c>
      <c r="I98" s="346">
        <v>728.61</v>
      </c>
      <c r="J98" s="346">
        <v>5.82</v>
      </c>
      <c r="K98" s="346">
        <v>2</v>
      </c>
      <c r="L98" s="346">
        <v>54.21</v>
      </c>
      <c r="M98" s="346">
        <v>395.09</v>
      </c>
      <c r="N98" s="346">
        <v>7.41</v>
      </c>
      <c r="O98" s="346">
        <v>2</v>
      </c>
      <c r="P98" s="346" t="s">
        <v>589</v>
      </c>
      <c r="Q98" s="346" t="s">
        <v>590</v>
      </c>
      <c r="R98" s="346" t="s">
        <v>351</v>
      </c>
      <c r="S98" s="346" t="s">
        <v>614</v>
      </c>
      <c r="T98" s="346" t="s">
        <v>615</v>
      </c>
      <c r="U98" s="346">
        <v>93.5</v>
      </c>
      <c r="V98" s="346" t="s">
        <v>544</v>
      </c>
      <c r="W98" s="346" t="s">
        <v>608</v>
      </c>
      <c r="X98" s="346" t="s">
        <v>593</v>
      </c>
      <c r="Y98" s="346" t="s">
        <v>547</v>
      </c>
      <c r="Z98" s="346" t="s">
        <v>548</v>
      </c>
      <c r="AA98" s="346" t="s">
        <v>549</v>
      </c>
      <c r="AB98" s="346" t="s">
        <v>351</v>
      </c>
      <c r="AC98" s="346" t="s">
        <v>204</v>
      </c>
      <c r="AD98" s="346">
        <v>0</v>
      </c>
      <c r="AE98" s="346">
        <v>0.33</v>
      </c>
      <c r="AF98" s="346">
        <v>15</v>
      </c>
      <c r="AG98" s="346">
        <v>1.5</v>
      </c>
      <c r="AH98" s="346" t="s">
        <v>204</v>
      </c>
      <c r="AI98" s="325">
        <v>87.9</v>
      </c>
      <c r="AJ98" s="325">
        <v>18.4</v>
      </c>
      <c r="AK98" s="325">
        <v>3.6</v>
      </c>
      <c r="AL98" s="325">
        <v>5</v>
      </c>
      <c r="AM98" s="325">
        <v>17.5</v>
      </c>
      <c r="AN98" s="325">
        <v>36.4</v>
      </c>
      <c r="AO98" s="325">
        <v>57.2</v>
      </c>
      <c r="AP98" s="325">
        <v>63.5</v>
      </c>
      <c r="AQ98" s="325">
        <v>101.3</v>
      </c>
      <c r="AR98" s="325">
        <v>368</v>
      </c>
      <c r="AS98" s="325">
        <v>74.4</v>
      </c>
      <c r="AT98" s="325">
        <v>3.2</v>
      </c>
      <c r="AU98" s="325">
        <v>4.4</v>
      </c>
      <c r="AV98" s="325">
        <v>18.4</v>
      </c>
      <c r="AW98" s="325">
        <v>73</v>
      </c>
      <c r="AX98" s="325">
        <v>54.21</v>
      </c>
      <c r="AY98" s="325">
        <v>5.64</v>
      </c>
      <c r="AZ98" s="325">
        <v>1.39</v>
      </c>
      <c r="BA98" s="346" t="s">
        <v>558</v>
      </c>
    </row>
    <row r="99" s="316" customFormat="1" ht="18.75" customHeight="1" spans="1:53">
      <c r="A99" s="319" t="s">
        <v>341</v>
      </c>
      <c r="B99" s="320" t="s">
        <v>616</v>
      </c>
      <c r="C99" s="320" t="s">
        <v>499</v>
      </c>
      <c r="D99" s="320">
        <v>12.68</v>
      </c>
      <c r="E99" s="320">
        <v>11.98</v>
      </c>
      <c r="F99" s="320">
        <v>11.7</v>
      </c>
      <c r="G99" s="320">
        <f t="shared" ref="G99:G107" si="9">SUM(D99:F99)</f>
        <v>36.36</v>
      </c>
      <c r="H99" s="320">
        <v>12.12</v>
      </c>
      <c r="I99" s="320">
        <v>673.37</v>
      </c>
      <c r="J99" s="320">
        <v>5.06</v>
      </c>
      <c r="K99" s="320">
        <v>7</v>
      </c>
      <c r="L99" s="320">
        <v>54.42</v>
      </c>
      <c r="M99" s="320">
        <v>366.45</v>
      </c>
      <c r="N99" s="320">
        <v>5.78</v>
      </c>
      <c r="O99" s="320">
        <v>7</v>
      </c>
      <c r="P99" s="327">
        <v>43647</v>
      </c>
      <c r="Q99" s="327">
        <v>43651</v>
      </c>
      <c r="R99" s="320">
        <v>1</v>
      </c>
      <c r="S99" s="327">
        <v>43696</v>
      </c>
      <c r="T99" s="327">
        <v>43738</v>
      </c>
      <c r="U99" s="320">
        <v>87</v>
      </c>
      <c r="V99" s="320" t="s">
        <v>515</v>
      </c>
      <c r="W99" s="320" t="s">
        <v>530</v>
      </c>
      <c r="X99" s="320" t="s">
        <v>492</v>
      </c>
      <c r="Y99" s="320" t="s">
        <v>511</v>
      </c>
      <c r="Z99" s="320" t="s">
        <v>494</v>
      </c>
      <c r="AA99" s="320" t="s">
        <v>578</v>
      </c>
      <c r="AB99" s="320" t="s">
        <v>550</v>
      </c>
      <c r="AC99" s="320">
        <v>0</v>
      </c>
      <c r="AD99" s="320">
        <v>0</v>
      </c>
      <c r="AE99" s="320">
        <v>0</v>
      </c>
      <c r="AF99" s="320">
        <v>0</v>
      </c>
      <c r="AG99" s="320">
        <v>0</v>
      </c>
      <c r="AH99" s="320" t="s">
        <v>550</v>
      </c>
      <c r="AI99" s="320">
        <v>57.6</v>
      </c>
      <c r="AJ99" s="320">
        <v>13.8</v>
      </c>
      <c r="AK99" s="320">
        <v>3.2</v>
      </c>
      <c r="AL99" s="320">
        <v>2.8</v>
      </c>
      <c r="AM99" s="320">
        <v>2.4</v>
      </c>
      <c r="AN99" s="320">
        <v>25.6</v>
      </c>
      <c r="AO99" s="320">
        <v>30.8</v>
      </c>
      <c r="AP99" s="320">
        <v>83.1</v>
      </c>
      <c r="AQ99" s="320">
        <v>90.6</v>
      </c>
      <c r="AR99" s="320">
        <v>289</v>
      </c>
      <c r="AS99" s="320">
        <v>88.6</v>
      </c>
      <c r="AT99" s="320"/>
      <c r="AU99" s="320"/>
      <c r="AV99" s="320">
        <v>11.4</v>
      </c>
      <c r="AW99" s="320">
        <v>85.3</v>
      </c>
      <c r="AX99" s="320">
        <v>54.42</v>
      </c>
      <c r="AY99" s="320">
        <v>5.8</v>
      </c>
      <c r="AZ99" s="320">
        <v>1.4</v>
      </c>
      <c r="BA99" s="320" t="s">
        <v>502</v>
      </c>
    </row>
    <row r="100" s="316" customFormat="1" spans="1:53">
      <c r="A100" s="319" t="s">
        <v>341</v>
      </c>
      <c r="B100" s="320"/>
      <c r="C100" s="320" t="s">
        <v>501</v>
      </c>
      <c r="D100" s="320">
        <v>11.88</v>
      </c>
      <c r="E100" s="320">
        <v>12</v>
      </c>
      <c r="F100" s="320">
        <v>12.56</v>
      </c>
      <c r="G100" s="320">
        <f t="shared" si="9"/>
        <v>36.44</v>
      </c>
      <c r="H100" s="320">
        <v>12.15</v>
      </c>
      <c r="I100" s="320">
        <v>674.85</v>
      </c>
      <c r="J100" s="320">
        <v>-4.05</v>
      </c>
      <c r="K100" s="320">
        <v>11</v>
      </c>
      <c r="L100" s="320">
        <v>53.48</v>
      </c>
      <c r="M100" s="320">
        <v>360.91</v>
      </c>
      <c r="N100" s="320">
        <v>-4.93</v>
      </c>
      <c r="O100" s="320">
        <v>10</v>
      </c>
      <c r="P100" s="327">
        <v>43637</v>
      </c>
      <c r="Q100" s="327">
        <v>43642</v>
      </c>
      <c r="R100" s="320">
        <v>1</v>
      </c>
      <c r="S100" s="327">
        <v>43682</v>
      </c>
      <c r="T100" s="327">
        <v>43733</v>
      </c>
      <c r="U100" s="320">
        <v>91</v>
      </c>
      <c r="V100" s="320" t="s">
        <v>515</v>
      </c>
      <c r="W100" s="320" t="s">
        <v>530</v>
      </c>
      <c r="X100" s="320" t="s">
        <v>492</v>
      </c>
      <c r="Y100" s="320" t="s">
        <v>511</v>
      </c>
      <c r="Z100" s="320" t="s">
        <v>494</v>
      </c>
      <c r="AA100" s="320" t="s">
        <v>578</v>
      </c>
      <c r="AB100" s="320" t="s">
        <v>597</v>
      </c>
      <c r="AC100" s="327">
        <v>43679</v>
      </c>
      <c r="AD100" s="320">
        <v>0</v>
      </c>
      <c r="AE100" s="320">
        <v>0</v>
      </c>
      <c r="AF100" s="320">
        <v>0</v>
      </c>
      <c r="AG100" s="320">
        <v>0</v>
      </c>
      <c r="AH100" s="320" t="s">
        <v>204</v>
      </c>
      <c r="AI100" s="320">
        <v>88.6</v>
      </c>
      <c r="AJ100" s="320">
        <v>16.8</v>
      </c>
      <c r="AK100" s="320">
        <v>2.2</v>
      </c>
      <c r="AL100" s="320">
        <v>0</v>
      </c>
      <c r="AM100" s="320">
        <v>1.5</v>
      </c>
      <c r="AN100" s="320">
        <v>23.1</v>
      </c>
      <c r="AO100" s="320">
        <v>24.6</v>
      </c>
      <c r="AP100" s="320">
        <v>93.9</v>
      </c>
      <c r="AQ100" s="320">
        <v>96.7</v>
      </c>
      <c r="AR100" s="320">
        <v>248</v>
      </c>
      <c r="AS100" s="320">
        <v>96.9</v>
      </c>
      <c r="AT100" s="320">
        <v>0</v>
      </c>
      <c r="AU100" s="320">
        <v>0</v>
      </c>
      <c r="AV100" s="320">
        <v>3.1</v>
      </c>
      <c r="AW100" s="320">
        <v>86.7</v>
      </c>
      <c r="AX100" s="320">
        <v>53.48</v>
      </c>
      <c r="AY100" s="320">
        <v>5.7</v>
      </c>
      <c r="AZ100" s="320">
        <v>1.4</v>
      </c>
      <c r="BA100" s="320" t="s">
        <v>502</v>
      </c>
    </row>
    <row r="101" s="316" customFormat="1" spans="1:53">
      <c r="A101" s="319" t="s">
        <v>341</v>
      </c>
      <c r="B101" s="320"/>
      <c r="C101" s="320" t="s">
        <v>503</v>
      </c>
      <c r="D101" s="320">
        <v>15.16</v>
      </c>
      <c r="E101" s="320">
        <v>14.7</v>
      </c>
      <c r="F101" s="320">
        <v>15.8</v>
      </c>
      <c r="G101" s="320">
        <f t="shared" si="9"/>
        <v>45.66</v>
      </c>
      <c r="H101" s="320">
        <v>15.22</v>
      </c>
      <c r="I101" s="320">
        <v>845.6</v>
      </c>
      <c r="J101" s="320">
        <v>9.5</v>
      </c>
      <c r="K101" s="320">
        <v>5</v>
      </c>
      <c r="L101" s="320">
        <v>54.36</v>
      </c>
      <c r="M101" s="320">
        <v>459.67</v>
      </c>
      <c r="N101" s="320">
        <v>11.36</v>
      </c>
      <c r="O101" s="320">
        <v>6</v>
      </c>
      <c r="P101" s="327">
        <v>43640</v>
      </c>
      <c r="Q101" s="327">
        <v>43645</v>
      </c>
      <c r="R101" s="320" t="s">
        <v>525</v>
      </c>
      <c r="S101" s="327">
        <v>43681</v>
      </c>
      <c r="T101" s="327">
        <v>43724</v>
      </c>
      <c r="U101" s="320">
        <v>79</v>
      </c>
      <c r="V101" s="320" t="s">
        <v>490</v>
      </c>
      <c r="W101" s="320" t="s">
        <v>530</v>
      </c>
      <c r="X101" s="320" t="s">
        <v>492</v>
      </c>
      <c r="Y101" s="320" t="s">
        <v>526</v>
      </c>
      <c r="Z101" s="320" t="s">
        <v>494</v>
      </c>
      <c r="AA101" s="320" t="s">
        <v>495</v>
      </c>
      <c r="AB101" s="320">
        <v>1</v>
      </c>
      <c r="AC101" s="320" t="s">
        <v>504</v>
      </c>
      <c r="AD101" s="320"/>
      <c r="AE101" s="320"/>
      <c r="AF101" s="320"/>
      <c r="AG101" s="320"/>
      <c r="AH101" s="320"/>
      <c r="AI101" s="320">
        <v>76.5</v>
      </c>
      <c r="AJ101" s="320">
        <v>16.4</v>
      </c>
      <c r="AK101" s="320">
        <v>1.8</v>
      </c>
      <c r="AL101" s="320">
        <v>8</v>
      </c>
      <c r="AM101" s="320">
        <v>10</v>
      </c>
      <c r="AN101" s="320">
        <v>32.8</v>
      </c>
      <c r="AO101" s="320">
        <v>50.8</v>
      </c>
      <c r="AP101" s="320">
        <v>64.6</v>
      </c>
      <c r="AQ101" s="320">
        <v>113.9</v>
      </c>
      <c r="AR101" s="320">
        <v>305.1</v>
      </c>
      <c r="AS101" s="320">
        <v>94.4</v>
      </c>
      <c r="AT101" s="320">
        <v>3.4</v>
      </c>
      <c r="AU101" s="320">
        <v>1.2</v>
      </c>
      <c r="AV101" s="320">
        <v>1</v>
      </c>
      <c r="AW101" s="320">
        <v>81</v>
      </c>
      <c r="AX101" s="320">
        <v>54.36</v>
      </c>
      <c r="AY101" s="320">
        <v>6.2</v>
      </c>
      <c r="AZ101" s="320">
        <v>1.45</v>
      </c>
      <c r="BA101" s="320" t="s">
        <v>531</v>
      </c>
    </row>
    <row r="102" s="316" customFormat="1" spans="1:53">
      <c r="A102" s="319" t="s">
        <v>341</v>
      </c>
      <c r="B102" s="320"/>
      <c r="C102" s="320" t="s">
        <v>532</v>
      </c>
      <c r="D102" s="320">
        <v>13.3</v>
      </c>
      <c r="E102" s="320">
        <v>14.17</v>
      </c>
      <c r="F102" s="320">
        <v>13.46</v>
      </c>
      <c r="G102" s="320">
        <f t="shared" si="9"/>
        <v>40.93</v>
      </c>
      <c r="H102" s="320">
        <v>13.64</v>
      </c>
      <c r="I102" s="320">
        <v>758.04</v>
      </c>
      <c r="J102" s="320">
        <v>23.59</v>
      </c>
      <c r="K102" s="320">
        <v>4</v>
      </c>
      <c r="L102" s="320">
        <v>49.35</v>
      </c>
      <c r="M102" s="320">
        <v>374.09</v>
      </c>
      <c r="N102" s="320">
        <v>8.06</v>
      </c>
      <c r="O102" s="320">
        <v>5</v>
      </c>
      <c r="P102" s="327">
        <v>43643</v>
      </c>
      <c r="Q102" s="327">
        <v>43648</v>
      </c>
      <c r="R102" s="320">
        <v>2</v>
      </c>
      <c r="S102" s="327">
        <v>43682</v>
      </c>
      <c r="T102" s="327">
        <v>43731</v>
      </c>
      <c r="U102" s="320">
        <v>83</v>
      </c>
      <c r="V102" s="320" t="s">
        <v>490</v>
      </c>
      <c r="W102" s="320" t="s">
        <v>530</v>
      </c>
      <c r="X102" s="320" t="s">
        <v>492</v>
      </c>
      <c r="Y102" s="320" t="s">
        <v>534</v>
      </c>
      <c r="Z102" s="320" t="s">
        <v>517</v>
      </c>
      <c r="AA102" s="320" t="s">
        <v>495</v>
      </c>
      <c r="AB102" s="320">
        <v>0</v>
      </c>
      <c r="AC102" s="327">
        <v>43687</v>
      </c>
      <c r="AD102" s="320" t="s">
        <v>519</v>
      </c>
      <c r="AE102" s="320" t="s">
        <v>519</v>
      </c>
      <c r="AF102" s="320" t="s">
        <v>519</v>
      </c>
      <c r="AG102" s="320" t="s">
        <v>519</v>
      </c>
      <c r="AH102" s="320" t="s">
        <v>519</v>
      </c>
      <c r="AI102" s="320">
        <v>78.6</v>
      </c>
      <c r="AJ102" s="320">
        <v>13.9</v>
      </c>
      <c r="AK102" s="320">
        <v>1.9</v>
      </c>
      <c r="AL102" s="320">
        <v>3.6</v>
      </c>
      <c r="AM102" s="320">
        <v>6.8</v>
      </c>
      <c r="AN102" s="320">
        <v>22.7</v>
      </c>
      <c r="AO102" s="320">
        <v>33.1</v>
      </c>
      <c r="AP102" s="320">
        <v>68.9</v>
      </c>
      <c r="AQ102" s="320">
        <v>105.3</v>
      </c>
      <c r="AR102" s="320">
        <v>262</v>
      </c>
      <c r="AS102" s="320">
        <v>83.5</v>
      </c>
      <c r="AT102" s="320">
        <v>0</v>
      </c>
      <c r="AU102" s="320">
        <v>0</v>
      </c>
      <c r="AV102" s="320">
        <v>16.5</v>
      </c>
      <c r="AW102" s="320">
        <v>87.1</v>
      </c>
      <c r="AX102" s="320">
        <v>49.35</v>
      </c>
      <c r="AY102" s="320">
        <v>6.74</v>
      </c>
      <c r="AZ102" s="320">
        <v>1.45</v>
      </c>
      <c r="BA102" s="320" t="s">
        <v>552</v>
      </c>
    </row>
    <row r="103" s="316" customFormat="1" spans="1:53">
      <c r="A103" s="319" t="s">
        <v>341</v>
      </c>
      <c r="B103" s="320"/>
      <c r="C103" s="320" t="s">
        <v>535</v>
      </c>
      <c r="D103" s="320">
        <v>12.5</v>
      </c>
      <c r="E103" s="320">
        <v>15.09</v>
      </c>
      <c r="F103" s="320">
        <v>14.25</v>
      </c>
      <c r="G103" s="320">
        <f t="shared" si="9"/>
        <v>41.84</v>
      </c>
      <c r="H103" s="320">
        <v>13.95</v>
      </c>
      <c r="I103" s="320">
        <v>774.77</v>
      </c>
      <c r="J103" s="320">
        <v>4.37</v>
      </c>
      <c r="K103" s="320">
        <v>6</v>
      </c>
      <c r="L103" s="320">
        <v>43.5</v>
      </c>
      <c r="M103" s="320">
        <v>337.03</v>
      </c>
      <c r="N103" s="320">
        <v>-11.5</v>
      </c>
      <c r="O103" s="320">
        <v>11</v>
      </c>
      <c r="P103" s="327">
        <v>43637</v>
      </c>
      <c r="Q103" s="327">
        <v>43641</v>
      </c>
      <c r="R103" s="320" t="s">
        <v>525</v>
      </c>
      <c r="S103" s="327">
        <v>43685</v>
      </c>
      <c r="T103" s="327">
        <v>43729</v>
      </c>
      <c r="U103" s="320">
        <v>88</v>
      </c>
      <c r="V103" s="320" t="s">
        <v>490</v>
      </c>
      <c r="W103" s="320" t="s">
        <v>530</v>
      </c>
      <c r="X103" s="320" t="s">
        <v>492</v>
      </c>
      <c r="Y103" s="320" t="s">
        <v>511</v>
      </c>
      <c r="Z103" s="320" t="s">
        <v>494</v>
      </c>
      <c r="AA103" s="320" t="s">
        <v>495</v>
      </c>
      <c r="AB103" s="320">
        <v>0</v>
      </c>
      <c r="AC103" s="320">
        <v>0</v>
      </c>
      <c r="AD103" s="320">
        <v>1</v>
      </c>
      <c r="AE103" s="320"/>
      <c r="AF103" s="320"/>
      <c r="AG103" s="320"/>
      <c r="AH103" s="320"/>
      <c r="AI103" s="320">
        <v>76.6</v>
      </c>
      <c r="AJ103" s="320">
        <v>15.4</v>
      </c>
      <c r="AK103" s="320">
        <v>3</v>
      </c>
      <c r="AL103" s="320">
        <v>8</v>
      </c>
      <c r="AM103" s="320">
        <v>6.6</v>
      </c>
      <c r="AN103" s="320">
        <v>29.8</v>
      </c>
      <c r="AO103" s="320">
        <v>44.4</v>
      </c>
      <c r="AP103" s="320">
        <v>67.1</v>
      </c>
      <c r="AQ103" s="320">
        <v>119.5</v>
      </c>
      <c r="AR103" s="320">
        <v>286</v>
      </c>
      <c r="AS103" s="320">
        <v>86.8</v>
      </c>
      <c r="AT103" s="320">
        <v>0</v>
      </c>
      <c r="AU103" s="320">
        <v>0</v>
      </c>
      <c r="AV103" s="320">
        <v>13.2</v>
      </c>
      <c r="AW103" s="320">
        <v>73.5</v>
      </c>
      <c r="AX103" s="320">
        <v>43.5</v>
      </c>
      <c r="AY103" s="320">
        <v>6.74</v>
      </c>
      <c r="AZ103" s="320">
        <v>1.52</v>
      </c>
      <c r="BA103" s="320" t="s">
        <v>191</v>
      </c>
    </row>
    <row r="104" s="316" customFormat="1" spans="1:53">
      <c r="A104" s="319" t="s">
        <v>341</v>
      </c>
      <c r="B104" s="320"/>
      <c r="C104" s="320" t="s">
        <v>497</v>
      </c>
      <c r="D104" s="320">
        <v>12.14</v>
      </c>
      <c r="E104" s="320">
        <v>12.41</v>
      </c>
      <c r="F104" s="320">
        <v>11.49</v>
      </c>
      <c r="G104" s="320">
        <f t="shared" si="9"/>
        <v>36.04</v>
      </c>
      <c r="H104" s="320">
        <v>12.01</v>
      </c>
      <c r="I104" s="320">
        <v>667.26</v>
      </c>
      <c r="J104" s="320">
        <v>4.3</v>
      </c>
      <c r="K104" s="320">
        <v>8</v>
      </c>
      <c r="L104" s="320">
        <v>51.49</v>
      </c>
      <c r="M104" s="320">
        <v>343.57</v>
      </c>
      <c r="N104" s="320">
        <v>3.12</v>
      </c>
      <c r="O104" s="320">
        <v>8</v>
      </c>
      <c r="P104" s="327">
        <v>43643</v>
      </c>
      <c r="Q104" s="327">
        <v>43651</v>
      </c>
      <c r="R104" s="320">
        <v>1</v>
      </c>
      <c r="S104" s="327">
        <v>43684</v>
      </c>
      <c r="T104" s="327">
        <v>43737</v>
      </c>
      <c r="U104" s="320">
        <v>86</v>
      </c>
      <c r="V104" s="320" t="s">
        <v>490</v>
      </c>
      <c r="W104" s="320" t="s">
        <v>530</v>
      </c>
      <c r="X104" s="320" t="s">
        <v>492</v>
      </c>
      <c r="Y104" s="320" t="s">
        <v>493</v>
      </c>
      <c r="Z104" s="320" t="s">
        <v>517</v>
      </c>
      <c r="AA104" s="320" t="s">
        <v>495</v>
      </c>
      <c r="AB104" s="320">
        <v>0</v>
      </c>
      <c r="AC104" s="320">
        <v>0</v>
      </c>
      <c r="AD104" s="320"/>
      <c r="AE104" s="320">
        <v>0</v>
      </c>
      <c r="AF104" s="320"/>
      <c r="AG104" s="320"/>
      <c r="AH104" s="320"/>
      <c r="AI104" s="320">
        <v>57</v>
      </c>
      <c r="AJ104" s="320">
        <v>14.3</v>
      </c>
      <c r="AK104" s="320">
        <v>1.2</v>
      </c>
      <c r="AL104" s="320">
        <v>0.5</v>
      </c>
      <c r="AM104" s="320">
        <v>1.5</v>
      </c>
      <c r="AN104" s="320">
        <v>27</v>
      </c>
      <c r="AO104" s="320">
        <v>29</v>
      </c>
      <c r="AP104" s="320">
        <v>93.1</v>
      </c>
      <c r="AQ104" s="320">
        <v>109.9</v>
      </c>
      <c r="AR104" s="320">
        <v>345.8</v>
      </c>
      <c r="AS104" s="320">
        <v>95.8</v>
      </c>
      <c r="AT104" s="320">
        <v>1.7</v>
      </c>
      <c r="AU104" s="320">
        <v>0.4</v>
      </c>
      <c r="AV104" s="320">
        <v>2.1</v>
      </c>
      <c r="AW104" s="320">
        <v>77.3</v>
      </c>
      <c r="AX104" s="320">
        <v>51.49</v>
      </c>
      <c r="AY104" s="320">
        <v>6.42</v>
      </c>
      <c r="AZ104" s="320">
        <v>1.5</v>
      </c>
      <c r="BA104" s="320" t="s">
        <v>496</v>
      </c>
    </row>
    <row r="105" s="316" customFormat="1" spans="1:53">
      <c r="A105" s="319" t="s">
        <v>341</v>
      </c>
      <c r="B105" s="320"/>
      <c r="C105" s="320" t="s">
        <v>537</v>
      </c>
      <c r="D105" s="320">
        <v>15.3</v>
      </c>
      <c r="E105" s="320">
        <v>16.4</v>
      </c>
      <c r="F105" s="320">
        <v>16.2</v>
      </c>
      <c r="G105" s="320">
        <f t="shared" si="9"/>
        <v>47.9</v>
      </c>
      <c r="H105" s="320">
        <v>15.97</v>
      </c>
      <c r="I105" s="320">
        <v>887.08</v>
      </c>
      <c r="J105" s="320">
        <v>7.4</v>
      </c>
      <c r="K105" s="320">
        <v>2</v>
      </c>
      <c r="L105" s="320">
        <v>49.8</v>
      </c>
      <c r="M105" s="320">
        <v>441.77</v>
      </c>
      <c r="N105" s="320">
        <v>3.65</v>
      </c>
      <c r="O105" s="320">
        <v>6</v>
      </c>
      <c r="P105" s="327">
        <v>43632</v>
      </c>
      <c r="Q105" s="327">
        <v>43638</v>
      </c>
      <c r="R105" s="320">
        <v>2</v>
      </c>
      <c r="S105" s="327">
        <v>43674</v>
      </c>
      <c r="T105" s="327">
        <v>43728</v>
      </c>
      <c r="U105" s="320">
        <v>90</v>
      </c>
      <c r="V105" s="320" t="s">
        <v>515</v>
      </c>
      <c r="W105" s="320" t="s">
        <v>530</v>
      </c>
      <c r="X105" s="320" t="s">
        <v>492</v>
      </c>
      <c r="Y105" s="320" t="s">
        <v>512</v>
      </c>
      <c r="Z105" s="320" t="s">
        <v>517</v>
      </c>
      <c r="AA105" s="320" t="s">
        <v>495</v>
      </c>
      <c r="AB105" s="320">
        <v>2</v>
      </c>
      <c r="AC105" s="320" t="s">
        <v>553</v>
      </c>
      <c r="AD105" s="320">
        <v>25</v>
      </c>
      <c r="AE105" s="320"/>
      <c r="AF105" s="320">
        <v>22.1</v>
      </c>
      <c r="AG105" s="320"/>
      <c r="AH105" s="320" t="s">
        <v>204</v>
      </c>
      <c r="AI105" s="320">
        <v>75.2</v>
      </c>
      <c r="AJ105" s="320">
        <v>17.5</v>
      </c>
      <c r="AK105" s="320">
        <v>3.3</v>
      </c>
      <c r="AL105" s="320">
        <v>2.8</v>
      </c>
      <c r="AM105" s="320">
        <v>13.5</v>
      </c>
      <c r="AN105" s="320">
        <v>24.3</v>
      </c>
      <c r="AO105" s="320">
        <v>40.6</v>
      </c>
      <c r="AP105" s="320">
        <v>59.8</v>
      </c>
      <c r="AQ105" s="320">
        <v>113.5</v>
      </c>
      <c r="AR105" s="320">
        <v>318</v>
      </c>
      <c r="AS105" s="320">
        <v>61.5</v>
      </c>
      <c r="AT105" s="320">
        <v>11.2</v>
      </c>
      <c r="AU105" s="320">
        <v>5.6</v>
      </c>
      <c r="AV105" s="320">
        <v>21.7</v>
      </c>
      <c r="AW105" s="320">
        <v>79.8</v>
      </c>
      <c r="AX105" s="320">
        <v>49.8</v>
      </c>
      <c r="AY105" s="320">
        <v>5.87</v>
      </c>
      <c r="AZ105" s="320">
        <v>1.29</v>
      </c>
      <c r="BA105" s="320" t="s">
        <v>617</v>
      </c>
    </row>
    <row r="106" s="316" customFormat="1" spans="1:53">
      <c r="A106" s="319" t="s">
        <v>341</v>
      </c>
      <c r="B106" s="320"/>
      <c r="C106" s="320" t="s">
        <v>506</v>
      </c>
      <c r="D106" s="320">
        <v>17.17</v>
      </c>
      <c r="E106" s="320">
        <v>19</v>
      </c>
      <c r="F106" s="320">
        <v>18.83</v>
      </c>
      <c r="G106" s="320">
        <f t="shared" si="9"/>
        <v>55</v>
      </c>
      <c r="H106" s="320">
        <v>18.33</v>
      </c>
      <c r="I106" s="320">
        <v>1018.57</v>
      </c>
      <c r="J106" s="320">
        <v>29.38</v>
      </c>
      <c r="K106" s="320">
        <v>1</v>
      </c>
      <c r="L106" s="320">
        <v>50.49</v>
      </c>
      <c r="M106" s="320">
        <v>514.28</v>
      </c>
      <c r="N106" s="320">
        <v>21.94</v>
      </c>
      <c r="O106" s="320">
        <v>1</v>
      </c>
      <c r="P106" s="327">
        <v>43642</v>
      </c>
      <c r="Q106" s="327">
        <v>43646</v>
      </c>
      <c r="R106" s="320">
        <v>1</v>
      </c>
      <c r="S106" s="327">
        <v>43686</v>
      </c>
      <c r="T106" s="327">
        <v>43734</v>
      </c>
      <c r="U106" s="320">
        <v>88</v>
      </c>
      <c r="V106" s="320" t="s">
        <v>490</v>
      </c>
      <c r="W106" s="320" t="s">
        <v>530</v>
      </c>
      <c r="X106" s="320" t="s">
        <v>492</v>
      </c>
      <c r="Y106" s="320" t="s">
        <v>534</v>
      </c>
      <c r="Z106" s="320" t="s">
        <v>517</v>
      </c>
      <c r="AA106" s="320" t="s">
        <v>495</v>
      </c>
      <c r="AB106" s="320">
        <v>0</v>
      </c>
      <c r="AC106" s="320" t="s">
        <v>204</v>
      </c>
      <c r="AD106" s="320">
        <v>0</v>
      </c>
      <c r="AE106" s="320">
        <v>0</v>
      </c>
      <c r="AF106" s="320">
        <v>0</v>
      </c>
      <c r="AG106" s="320">
        <v>0</v>
      </c>
      <c r="AH106" s="320" t="s">
        <v>204</v>
      </c>
      <c r="AI106" s="320">
        <v>51.6</v>
      </c>
      <c r="AJ106" s="320">
        <v>12.5</v>
      </c>
      <c r="AK106" s="320">
        <v>2.3</v>
      </c>
      <c r="AL106" s="320">
        <v>0.7</v>
      </c>
      <c r="AM106" s="320">
        <v>6.4</v>
      </c>
      <c r="AN106" s="320">
        <v>21.7</v>
      </c>
      <c r="AO106" s="320">
        <v>28.8</v>
      </c>
      <c r="AP106" s="320">
        <v>75.4</v>
      </c>
      <c r="AQ106" s="320">
        <v>103.4</v>
      </c>
      <c r="AR106" s="320">
        <v>256</v>
      </c>
      <c r="AS106" s="320">
        <v>76.6</v>
      </c>
      <c r="AT106" s="320">
        <v>3.8</v>
      </c>
      <c r="AU106" s="320">
        <v>10.3</v>
      </c>
      <c r="AV106" s="320">
        <v>9.4</v>
      </c>
      <c r="AW106" s="320">
        <v>84.6</v>
      </c>
      <c r="AX106" s="320">
        <v>50.49</v>
      </c>
      <c r="AY106" s="320">
        <v>6.88</v>
      </c>
      <c r="AZ106" s="320">
        <v>1.46</v>
      </c>
      <c r="BA106" s="320" t="s">
        <v>505</v>
      </c>
    </row>
    <row r="107" s="316" customFormat="1" spans="1:53">
      <c r="A107" s="319" t="s">
        <v>341</v>
      </c>
      <c r="B107" s="320"/>
      <c r="C107" s="321" t="s">
        <v>527</v>
      </c>
      <c r="D107" s="321">
        <v>13.77</v>
      </c>
      <c r="E107" s="321">
        <v>14.47</v>
      </c>
      <c r="F107" s="321">
        <v>14.29</v>
      </c>
      <c r="G107" s="320">
        <f t="shared" si="9"/>
        <v>42.53</v>
      </c>
      <c r="H107" s="321">
        <v>14.17</v>
      </c>
      <c r="I107" s="321">
        <v>787.44</v>
      </c>
      <c r="J107" s="321">
        <v>10.03</v>
      </c>
      <c r="K107" s="321">
        <v>3</v>
      </c>
      <c r="L107" s="321">
        <v>50.86</v>
      </c>
      <c r="M107" s="321">
        <v>399.72</v>
      </c>
      <c r="N107" s="321">
        <v>4.95</v>
      </c>
      <c r="O107" s="321">
        <v>5</v>
      </c>
      <c r="P107" s="321" t="s">
        <v>555</v>
      </c>
      <c r="Q107" s="321" t="s">
        <v>541</v>
      </c>
      <c r="R107" s="321">
        <v>1</v>
      </c>
      <c r="S107" s="321" t="s">
        <v>618</v>
      </c>
      <c r="T107" s="321" t="s">
        <v>619</v>
      </c>
      <c r="U107" s="321">
        <v>86.5</v>
      </c>
      <c r="V107" s="321" t="s">
        <v>544</v>
      </c>
      <c r="W107" s="321" t="s">
        <v>545</v>
      </c>
      <c r="X107" s="321" t="s">
        <v>546</v>
      </c>
      <c r="Y107" s="321" t="s">
        <v>547</v>
      </c>
      <c r="Z107" s="321" t="s">
        <v>548</v>
      </c>
      <c r="AA107" s="321" t="s">
        <v>549</v>
      </c>
      <c r="AB107" s="321">
        <v>1</v>
      </c>
      <c r="AC107" s="321" t="s">
        <v>204</v>
      </c>
      <c r="AD107" s="321" t="s">
        <v>204</v>
      </c>
      <c r="AE107" s="321" t="s">
        <v>204</v>
      </c>
      <c r="AF107" s="321" t="s">
        <v>204</v>
      </c>
      <c r="AG107" s="321" t="s">
        <v>204</v>
      </c>
      <c r="AH107" s="321" t="s">
        <v>204</v>
      </c>
      <c r="AI107" s="321">
        <v>70.2</v>
      </c>
      <c r="AJ107" s="321">
        <v>15.1</v>
      </c>
      <c r="AK107" s="321">
        <v>2.4</v>
      </c>
      <c r="AL107" s="321">
        <v>3.3</v>
      </c>
      <c r="AM107" s="321">
        <v>6.1</v>
      </c>
      <c r="AN107" s="321">
        <v>25.9</v>
      </c>
      <c r="AO107" s="321">
        <v>35.3</v>
      </c>
      <c r="AP107" s="321">
        <v>75.7</v>
      </c>
      <c r="AQ107" s="321">
        <v>106.6</v>
      </c>
      <c r="AR107" s="321">
        <v>288.7</v>
      </c>
      <c r="AS107" s="321">
        <v>85.5</v>
      </c>
      <c r="AT107" s="321">
        <v>2.9</v>
      </c>
      <c r="AU107" s="321">
        <v>2.5</v>
      </c>
      <c r="AV107" s="321">
        <v>9.8</v>
      </c>
      <c r="AW107" s="321">
        <v>81.9</v>
      </c>
      <c r="AX107" s="321">
        <v>50.86</v>
      </c>
      <c r="AY107" s="321">
        <v>6.29</v>
      </c>
      <c r="AZ107" s="321">
        <v>1.43</v>
      </c>
      <c r="BA107" s="321" t="s">
        <v>558</v>
      </c>
    </row>
    <row r="108" s="317" customFormat="1" spans="1:53">
      <c r="A108" s="324" t="s">
        <v>350</v>
      </c>
      <c r="B108" s="14" t="s">
        <v>616</v>
      </c>
      <c r="C108" s="324" t="s">
        <v>503</v>
      </c>
      <c r="D108" s="326">
        <v>14.22</v>
      </c>
      <c r="E108" s="326">
        <v>15.36</v>
      </c>
      <c r="F108" s="326">
        <v>13.79</v>
      </c>
      <c r="G108" s="326"/>
      <c r="H108" s="326">
        <v>14.4566666666667</v>
      </c>
      <c r="I108" s="326">
        <v>803.188305555556</v>
      </c>
      <c r="J108" s="326">
        <v>9.46491670873294</v>
      </c>
      <c r="K108" s="324">
        <v>3</v>
      </c>
      <c r="L108" s="324">
        <v>52.8</v>
      </c>
      <c r="M108" s="326">
        <v>424.083425333333</v>
      </c>
      <c r="N108" s="326">
        <v>9.50639640434063</v>
      </c>
      <c r="O108" s="324">
        <v>5</v>
      </c>
      <c r="P108" s="330">
        <v>44008</v>
      </c>
      <c r="Q108" s="330">
        <v>44013</v>
      </c>
      <c r="R108" s="333" t="s">
        <v>525</v>
      </c>
      <c r="S108" s="330">
        <v>44049</v>
      </c>
      <c r="T108" s="330">
        <v>44100</v>
      </c>
      <c r="U108" s="324">
        <v>87</v>
      </c>
      <c r="V108" s="333" t="s">
        <v>490</v>
      </c>
      <c r="W108" s="333" t="s">
        <v>530</v>
      </c>
      <c r="X108" s="333" t="s">
        <v>492</v>
      </c>
      <c r="Y108" s="333" t="s">
        <v>526</v>
      </c>
      <c r="Z108" s="333" t="s">
        <v>494</v>
      </c>
      <c r="AA108" s="333" t="s">
        <v>495</v>
      </c>
      <c r="AB108" s="333">
        <v>1</v>
      </c>
      <c r="AC108" s="333" t="s">
        <v>553</v>
      </c>
      <c r="AD108" s="333"/>
      <c r="AE108" s="333" t="s">
        <v>553</v>
      </c>
      <c r="AF108" s="333">
        <v>2</v>
      </c>
      <c r="AG108" s="333"/>
      <c r="AH108" s="333"/>
      <c r="AI108" s="342">
        <v>53.5</v>
      </c>
      <c r="AJ108" s="342">
        <v>13.6</v>
      </c>
      <c r="AK108" s="342">
        <v>3.1</v>
      </c>
      <c r="AL108" s="342">
        <v>5.5</v>
      </c>
      <c r="AM108" s="342">
        <v>8.3</v>
      </c>
      <c r="AN108" s="342">
        <v>26.4</v>
      </c>
      <c r="AO108" s="342">
        <v>40.2</v>
      </c>
      <c r="AP108" s="342">
        <v>65.7</v>
      </c>
      <c r="AQ108" s="342">
        <v>111</v>
      </c>
      <c r="AR108" s="342">
        <v>277.9</v>
      </c>
      <c r="AS108" s="342">
        <v>77.8</v>
      </c>
      <c r="AT108" s="342">
        <v>2.1</v>
      </c>
      <c r="AU108" s="342">
        <v>4.7</v>
      </c>
      <c r="AV108" s="342">
        <v>15.4</v>
      </c>
      <c r="AW108" s="342">
        <v>75.5</v>
      </c>
      <c r="AX108" s="344">
        <v>52.8</v>
      </c>
      <c r="AY108" s="344">
        <v>5.81</v>
      </c>
      <c r="AZ108" s="344">
        <v>1.32</v>
      </c>
      <c r="BA108" s="344" t="s">
        <v>531</v>
      </c>
    </row>
    <row r="109" s="317" customFormat="1" spans="1:53">
      <c r="A109" s="324" t="s">
        <v>350</v>
      </c>
      <c r="B109" s="14"/>
      <c r="C109" s="324" t="s">
        <v>532</v>
      </c>
      <c r="D109" s="326">
        <v>15.66</v>
      </c>
      <c r="E109" s="326">
        <v>16.176</v>
      </c>
      <c r="F109" s="326">
        <v>15.72</v>
      </c>
      <c r="G109" s="326"/>
      <c r="H109" s="326">
        <v>15.852</v>
      </c>
      <c r="I109" s="326">
        <v>880.7107</v>
      </c>
      <c r="J109" s="326">
        <v>9.47513812154699</v>
      </c>
      <c r="K109" s="324">
        <v>5</v>
      </c>
      <c r="L109" s="324">
        <v>45.6</v>
      </c>
      <c r="M109" s="326">
        <v>401.6040792</v>
      </c>
      <c r="N109" s="326">
        <v>-3.86931834503093</v>
      </c>
      <c r="O109" s="324">
        <v>11</v>
      </c>
      <c r="P109" s="330">
        <v>44008</v>
      </c>
      <c r="Q109" s="330">
        <v>44013</v>
      </c>
      <c r="R109" s="333">
        <v>2</v>
      </c>
      <c r="S109" s="330">
        <v>44046</v>
      </c>
      <c r="T109" s="330">
        <v>44099</v>
      </c>
      <c r="U109" s="324">
        <v>86</v>
      </c>
      <c r="V109" s="333" t="s">
        <v>490</v>
      </c>
      <c r="W109" s="333" t="s">
        <v>530</v>
      </c>
      <c r="X109" s="333" t="s">
        <v>492</v>
      </c>
      <c r="Y109" s="333" t="s">
        <v>511</v>
      </c>
      <c r="Z109" s="333" t="s">
        <v>517</v>
      </c>
      <c r="AA109" s="333" t="s">
        <v>495</v>
      </c>
      <c r="AB109" s="333">
        <v>0</v>
      </c>
      <c r="AC109" s="333">
        <v>0</v>
      </c>
      <c r="AD109" s="333" t="s">
        <v>519</v>
      </c>
      <c r="AE109" s="333" t="s">
        <v>519</v>
      </c>
      <c r="AF109" s="333" t="s">
        <v>519</v>
      </c>
      <c r="AG109" s="333" t="s">
        <v>519</v>
      </c>
      <c r="AH109" s="333" t="s">
        <v>519</v>
      </c>
      <c r="AI109" s="342">
        <v>52.1</v>
      </c>
      <c r="AJ109" s="342">
        <v>11.9</v>
      </c>
      <c r="AK109" s="342">
        <v>2.8</v>
      </c>
      <c r="AL109" s="342">
        <v>3.3</v>
      </c>
      <c r="AM109" s="342">
        <v>6.6</v>
      </c>
      <c r="AN109" s="342">
        <v>23.1</v>
      </c>
      <c r="AO109" s="342">
        <v>33</v>
      </c>
      <c r="AP109" s="342">
        <v>69.54</v>
      </c>
      <c r="AQ109" s="342">
        <v>120.3</v>
      </c>
      <c r="AR109" s="342">
        <v>273</v>
      </c>
      <c r="AS109" s="342">
        <v>83</v>
      </c>
      <c r="AT109" s="342">
        <v>0</v>
      </c>
      <c r="AU109" s="342">
        <v>2</v>
      </c>
      <c r="AV109" s="342">
        <v>15</v>
      </c>
      <c r="AW109" s="342">
        <v>79.3</v>
      </c>
      <c r="AX109" s="344">
        <v>45.6</v>
      </c>
      <c r="AY109" s="344">
        <v>6.69</v>
      </c>
      <c r="AZ109" s="344">
        <v>1.6</v>
      </c>
      <c r="BA109" s="344" t="s">
        <v>552</v>
      </c>
    </row>
    <row r="110" s="317" customFormat="1" spans="1:53">
      <c r="A110" s="324" t="s">
        <v>350</v>
      </c>
      <c r="B110" s="14"/>
      <c r="C110" s="324" t="s">
        <v>535</v>
      </c>
      <c r="D110" s="326">
        <v>15.3571428571429</v>
      </c>
      <c r="E110" s="326">
        <v>14.7857142857143</v>
      </c>
      <c r="F110" s="326">
        <v>16.1428571428571</v>
      </c>
      <c r="G110" s="326"/>
      <c r="H110" s="326">
        <v>15.4285714285714</v>
      </c>
      <c r="I110" s="326">
        <v>857.185714285714</v>
      </c>
      <c r="J110" s="326">
        <v>5.36585365853659</v>
      </c>
      <c r="K110" s="324">
        <v>9</v>
      </c>
      <c r="L110" s="324">
        <v>49.8</v>
      </c>
      <c r="M110" s="326">
        <v>426.878485714286</v>
      </c>
      <c r="N110" s="326">
        <v>1.29767398060082</v>
      </c>
      <c r="O110" s="324">
        <v>10</v>
      </c>
      <c r="P110" s="330">
        <v>44008</v>
      </c>
      <c r="Q110" s="330">
        <v>44012</v>
      </c>
      <c r="R110" s="333" t="s">
        <v>525</v>
      </c>
      <c r="S110" s="330">
        <v>44053</v>
      </c>
      <c r="T110" s="330">
        <v>44098</v>
      </c>
      <c r="U110" s="324">
        <v>86</v>
      </c>
      <c r="V110" s="333" t="s">
        <v>577</v>
      </c>
      <c r="W110" s="333" t="s">
        <v>530</v>
      </c>
      <c r="X110" s="333" t="s">
        <v>492</v>
      </c>
      <c r="Y110" s="333" t="s">
        <v>511</v>
      </c>
      <c r="Z110" s="333" t="s">
        <v>517</v>
      </c>
      <c r="AA110" s="333" t="s">
        <v>578</v>
      </c>
      <c r="AB110" s="333">
        <v>0</v>
      </c>
      <c r="AC110" s="333">
        <v>0</v>
      </c>
      <c r="AD110" s="333">
        <v>10</v>
      </c>
      <c r="AE110" s="333">
        <v>1</v>
      </c>
      <c r="AF110" s="333">
        <v>25</v>
      </c>
      <c r="AG110" s="333">
        <v>1</v>
      </c>
      <c r="AH110" s="333"/>
      <c r="AI110" s="342">
        <v>36.2</v>
      </c>
      <c r="AJ110" s="342">
        <v>12.2</v>
      </c>
      <c r="AK110" s="342">
        <v>4.4</v>
      </c>
      <c r="AL110" s="342">
        <v>3.8</v>
      </c>
      <c r="AM110" s="342">
        <v>11</v>
      </c>
      <c r="AN110" s="342">
        <v>48</v>
      </c>
      <c r="AO110" s="342">
        <v>62.8</v>
      </c>
      <c r="AP110" s="342">
        <v>76.4</v>
      </c>
      <c r="AQ110" s="342">
        <v>178.4</v>
      </c>
      <c r="AR110" s="342">
        <v>299</v>
      </c>
      <c r="AS110" s="342">
        <v>89.9</v>
      </c>
      <c r="AT110" s="342">
        <v>2.1</v>
      </c>
      <c r="AU110" s="342">
        <v>0.4</v>
      </c>
      <c r="AV110" s="342">
        <v>7.6</v>
      </c>
      <c r="AW110" s="342">
        <v>66.7</v>
      </c>
      <c r="AX110" s="15">
        <v>49.8</v>
      </c>
      <c r="AY110" s="344">
        <v>6.9</v>
      </c>
      <c r="AZ110" s="344">
        <v>1.4</v>
      </c>
      <c r="BA110" s="344" t="s">
        <v>191</v>
      </c>
    </row>
    <row r="111" s="317" customFormat="1" spans="1:53">
      <c r="A111" s="324" t="s">
        <v>350</v>
      </c>
      <c r="B111" s="14"/>
      <c r="C111" s="324" t="s">
        <v>497</v>
      </c>
      <c r="D111" s="326">
        <v>9.13</v>
      </c>
      <c r="E111" s="326">
        <v>9.63</v>
      </c>
      <c r="F111" s="326">
        <v>9.5</v>
      </c>
      <c r="G111" s="326"/>
      <c r="H111" s="326">
        <v>9.42</v>
      </c>
      <c r="I111" s="326">
        <v>523.3595</v>
      </c>
      <c r="J111" s="326">
        <v>9.53488372093024</v>
      </c>
      <c r="K111" s="324">
        <v>4</v>
      </c>
      <c r="L111" s="324">
        <v>51.68</v>
      </c>
      <c r="M111" s="326">
        <v>270.4721896</v>
      </c>
      <c r="N111" s="326">
        <v>5.4735008514566</v>
      </c>
      <c r="O111" s="324">
        <v>6</v>
      </c>
      <c r="P111" s="330">
        <v>44057</v>
      </c>
      <c r="Q111" s="330">
        <v>44060</v>
      </c>
      <c r="R111" s="333">
        <v>2</v>
      </c>
      <c r="S111" s="330">
        <v>44098</v>
      </c>
      <c r="T111" s="330">
        <v>44143</v>
      </c>
      <c r="U111" s="324">
        <v>83</v>
      </c>
      <c r="V111" s="333" t="s">
        <v>490</v>
      </c>
      <c r="W111" s="333" t="s">
        <v>530</v>
      </c>
      <c r="X111" s="333" t="s">
        <v>492</v>
      </c>
      <c r="Y111" s="333" t="s">
        <v>511</v>
      </c>
      <c r="Z111" s="333" t="s">
        <v>517</v>
      </c>
      <c r="AA111" s="333" t="s">
        <v>495</v>
      </c>
      <c r="AB111" s="333">
        <v>0</v>
      </c>
      <c r="AC111" s="333">
        <v>0</v>
      </c>
      <c r="AD111" s="333" t="s">
        <v>519</v>
      </c>
      <c r="AE111" s="333" t="s">
        <v>519</v>
      </c>
      <c r="AF111" s="333" t="s">
        <v>519</v>
      </c>
      <c r="AG111" s="333" t="s">
        <v>519</v>
      </c>
      <c r="AH111" s="333" t="s">
        <v>519</v>
      </c>
      <c r="AI111" s="342">
        <v>45.9</v>
      </c>
      <c r="AJ111" s="342">
        <v>8.5</v>
      </c>
      <c r="AK111" s="342">
        <v>2.8</v>
      </c>
      <c r="AL111" s="342">
        <v>2.2</v>
      </c>
      <c r="AM111" s="342">
        <v>4.8</v>
      </c>
      <c r="AN111" s="342">
        <v>21.7</v>
      </c>
      <c r="AO111" s="342">
        <v>28.7</v>
      </c>
      <c r="AP111" s="342">
        <v>75.59</v>
      </c>
      <c r="AQ111" s="342">
        <v>72.53</v>
      </c>
      <c r="AR111" s="342">
        <v>311</v>
      </c>
      <c r="AS111" s="342">
        <v>81</v>
      </c>
      <c r="AT111" s="342">
        <v>0</v>
      </c>
      <c r="AU111" s="342">
        <v>3</v>
      </c>
      <c r="AV111" s="342">
        <v>16</v>
      </c>
      <c r="AW111" s="342">
        <v>78.51</v>
      </c>
      <c r="AX111" s="344">
        <v>51.68</v>
      </c>
      <c r="AY111" s="344">
        <v>5.89</v>
      </c>
      <c r="AZ111" s="344">
        <v>1.53</v>
      </c>
      <c r="BA111" s="344" t="s">
        <v>552</v>
      </c>
    </row>
    <row r="112" s="317" customFormat="1" spans="1:53">
      <c r="A112" s="324" t="s">
        <v>350</v>
      </c>
      <c r="B112" s="14"/>
      <c r="C112" s="324" t="s">
        <v>537</v>
      </c>
      <c r="D112" s="326">
        <v>14.09</v>
      </c>
      <c r="E112" s="326">
        <v>14.52</v>
      </c>
      <c r="F112" s="326">
        <v>14.88</v>
      </c>
      <c r="G112" s="326"/>
      <c r="H112" s="326">
        <v>14.4966666666667</v>
      </c>
      <c r="I112" s="326">
        <v>805.410638888889</v>
      </c>
      <c r="J112" s="326">
        <v>2.86187322611165</v>
      </c>
      <c r="K112" s="324">
        <v>5</v>
      </c>
      <c r="L112" s="324">
        <v>53.47</v>
      </c>
      <c r="M112" s="326">
        <v>430.653068613889</v>
      </c>
      <c r="N112" s="326">
        <v>5.50593442164185</v>
      </c>
      <c r="O112" s="324">
        <v>4</v>
      </c>
      <c r="P112" s="330">
        <v>44001</v>
      </c>
      <c r="Q112" s="330">
        <v>44007</v>
      </c>
      <c r="R112" s="333">
        <v>1</v>
      </c>
      <c r="S112" s="330">
        <v>44040</v>
      </c>
      <c r="T112" s="330">
        <v>44092</v>
      </c>
      <c r="U112" s="324">
        <v>85</v>
      </c>
      <c r="V112" s="333" t="s">
        <v>515</v>
      </c>
      <c r="W112" s="333" t="s">
        <v>571</v>
      </c>
      <c r="X112" s="333" t="s">
        <v>523</v>
      </c>
      <c r="Y112" s="333" t="s">
        <v>512</v>
      </c>
      <c r="Z112" s="333" t="s">
        <v>580</v>
      </c>
      <c r="AA112" s="333" t="s">
        <v>495</v>
      </c>
      <c r="AB112" s="333" t="s">
        <v>538</v>
      </c>
      <c r="AC112" s="333" t="s">
        <v>582</v>
      </c>
      <c r="AD112" s="333"/>
      <c r="AE112" s="333"/>
      <c r="AF112" s="333">
        <v>26</v>
      </c>
      <c r="AG112" s="333"/>
      <c r="AH112" s="333"/>
      <c r="AI112" s="342">
        <v>68.2</v>
      </c>
      <c r="AJ112" s="342">
        <v>13.5</v>
      </c>
      <c r="AK112" s="342">
        <v>2.8</v>
      </c>
      <c r="AL112" s="342">
        <v>5.2</v>
      </c>
      <c r="AM112" s="342">
        <v>8.3</v>
      </c>
      <c r="AN112" s="342">
        <v>27.1</v>
      </c>
      <c r="AO112" s="342">
        <v>40.6</v>
      </c>
      <c r="AP112" s="342">
        <v>66.7</v>
      </c>
      <c r="AQ112" s="342">
        <v>104.6</v>
      </c>
      <c r="AR112" s="342">
        <v>335.1</v>
      </c>
      <c r="AS112" s="342">
        <v>65.3</v>
      </c>
      <c r="AT112" s="342">
        <v>5.3</v>
      </c>
      <c r="AU112" s="342">
        <v>8.2</v>
      </c>
      <c r="AV112" s="342">
        <v>21.2</v>
      </c>
      <c r="AW112" s="342">
        <v>70.5</v>
      </c>
      <c r="AX112" s="344">
        <v>53.47</v>
      </c>
      <c r="AY112" s="344">
        <v>5.96</v>
      </c>
      <c r="AZ112" s="344">
        <v>1.35</v>
      </c>
      <c r="BA112" s="344" t="s">
        <v>620</v>
      </c>
    </row>
    <row r="113" s="317" customFormat="1" spans="1:53">
      <c r="A113" s="324" t="s">
        <v>350</v>
      </c>
      <c r="B113" s="14"/>
      <c r="C113" s="324" t="s">
        <v>441</v>
      </c>
      <c r="D113" s="326">
        <v>13.6914285714286</v>
      </c>
      <c r="E113" s="326">
        <v>14.0943428571429</v>
      </c>
      <c r="F113" s="326">
        <v>14.0065714285714</v>
      </c>
      <c r="G113" s="326"/>
      <c r="H113" s="326">
        <v>13.930780952381</v>
      </c>
      <c r="I113" s="326">
        <v>773.970971746032</v>
      </c>
      <c r="J113" s="326">
        <v>7.12218414037553</v>
      </c>
      <c r="K113" s="324">
        <v>6</v>
      </c>
      <c r="L113" s="326">
        <v>50.67</v>
      </c>
      <c r="M113" s="326">
        <v>390.738249692302</v>
      </c>
      <c r="N113" s="326">
        <v>3.31184617717151</v>
      </c>
      <c r="O113" s="324">
        <v>8</v>
      </c>
      <c r="P113" s="325" t="s">
        <v>583</v>
      </c>
      <c r="Q113" s="325" t="s">
        <v>584</v>
      </c>
      <c r="R113" s="15" t="s">
        <v>351</v>
      </c>
      <c r="S113" s="325" t="s">
        <v>621</v>
      </c>
      <c r="T113" s="254" t="s">
        <v>622</v>
      </c>
      <c r="U113" s="267">
        <f>(U108+U109+U110+U111+U112)/5</f>
        <v>85.4</v>
      </c>
      <c r="V113" s="15" t="s">
        <v>490</v>
      </c>
      <c r="W113" s="333" t="s">
        <v>530</v>
      </c>
      <c r="X113" s="15" t="s">
        <v>492</v>
      </c>
      <c r="Y113" s="333" t="s">
        <v>493</v>
      </c>
      <c r="Z113" s="15" t="s">
        <v>517</v>
      </c>
      <c r="AA113" s="15" t="s">
        <v>495</v>
      </c>
      <c r="AB113" s="15" t="s">
        <v>220</v>
      </c>
      <c r="AC113" s="344" t="s">
        <v>204</v>
      </c>
      <c r="AD113" s="15"/>
      <c r="AE113" s="15"/>
      <c r="AF113" s="249">
        <f>(AF108+AF110+AF112)/3</f>
        <v>17.6666666666667</v>
      </c>
      <c r="AG113" s="15" t="s">
        <v>204</v>
      </c>
      <c r="AH113" s="15"/>
      <c r="AI113" s="342">
        <f t="shared" ref="AI113:AZ113" si="10">AVERAGE(AI108:AI112)</f>
        <v>51.18</v>
      </c>
      <c r="AJ113" s="342">
        <f t="shared" si="10"/>
        <v>11.94</v>
      </c>
      <c r="AK113" s="342">
        <f t="shared" si="10"/>
        <v>3.18</v>
      </c>
      <c r="AL113" s="342">
        <f t="shared" si="10"/>
        <v>4</v>
      </c>
      <c r="AM113" s="342">
        <f t="shared" si="10"/>
        <v>7.8</v>
      </c>
      <c r="AN113" s="342">
        <f t="shared" si="10"/>
        <v>29.26</v>
      </c>
      <c r="AO113" s="342">
        <f t="shared" si="10"/>
        <v>41.06</v>
      </c>
      <c r="AP113" s="342">
        <f t="shared" si="10"/>
        <v>70.786</v>
      </c>
      <c r="AQ113" s="342">
        <f t="shared" si="10"/>
        <v>117.366</v>
      </c>
      <c r="AR113" s="342">
        <f t="shared" si="10"/>
        <v>299.2</v>
      </c>
      <c r="AS113" s="342">
        <f t="shared" si="10"/>
        <v>79.4</v>
      </c>
      <c r="AT113" s="342">
        <f t="shared" si="10"/>
        <v>1.9</v>
      </c>
      <c r="AU113" s="342">
        <f t="shared" si="10"/>
        <v>3.66</v>
      </c>
      <c r="AV113" s="342">
        <f t="shared" si="10"/>
        <v>15.04</v>
      </c>
      <c r="AW113" s="342">
        <f t="shared" si="10"/>
        <v>74.102</v>
      </c>
      <c r="AX113" s="347">
        <f t="shared" si="10"/>
        <v>50.67</v>
      </c>
      <c r="AY113" s="347">
        <f t="shared" si="10"/>
        <v>6.25</v>
      </c>
      <c r="AZ113" s="347">
        <f t="shared" si="10"/>
        <v>1.44</v>
      </c>
      <c r="BA113" s="344" t="s">
        <v>552</v>
      </c>
    </row>
    <row r="114" spans="1:53">
      <c r="A114" s="324" t="s">
        <v>623</v>
      </c>
      <c r="B114" s="14" t="s">
        <v>616</v>
      </c>
      <c r="C114" s="324" t="s">
        <v>503</v>
      </c>
      <c r="D114" s="324">
        <v>187.9</v>
      </c>
      <c r="E114" s="324">
        <v>194.5</v>
      </c>
      <c r="F114" s="324"/>
      <c r="G114" s="324"/>
      <c r="H114" s="324">
        <v>191.2</v>
      </c>
      <c r="I114" s="324">
        <v>850.2</v>
      </c>
      <c r="J114" s="324">
        <v>8.2</v>
      </c>
      <c r="K114" s="324">
        <v>4</v>
      </c>
      <c r="L114" s="324">
        <v>52.1</v>
      </c>
      <c r="M114" s="324">
        <v>443.1</v>
      </c>
      <c r="N114" s="324">
        <v>5.8</v>
      </c>
      <c r="O114" s="324">
        <v>4</v>
      </c>
      <c r="P114" s="254">
        <v>44008</v>
      </c>
      <c r="Q114" s="254">
        <v>44013</v>
      </c>
      <c r="R114" s="15" t="s">
        <v>525</v>
      </c>
      <c r="S114" s="254">
        <v>44046</v>
      </c>
      <c r="T114" s="254">
        <v>44100</v>
      </c>
      <c r="U114" s="349">
        <f t="shared" ref="U114:U118" si="11">T114-Q114</f>
        <v>87</v>
      </c>
      <c r="V114" s="15" t="s">
        <v>490</v>
      </c>
      <c r="W114" s="15" t="s">
        <v>530</v>
      </c>
      <c r="X114" s="15" t="s">
        <v>492</v>
      </c>
      <c r="Y114" s="15" t="s">
        <v>526</v>
      </c>
      <c r="Z114" s="15" t="s">
        <v>494</v>
      </c>
      <c r="AA114" s="15" t="s">
        <v>495</v>
      </c>
      <c r="AB114" s="15">
        <v>1</v>
      </c>
      <c r="AC114" s="15" t="s">
        <v>553</v>
      </c>
      <c r="AD114" s="15"/>
      <c r="AE114" s="15"/>
      <c r="AF114" s="15"/>
      <c r="AG114" s="15"/>
      <c r="AH114" s="15"/>
      <c r="AI114" s="351">
        <v>43.6</v>
      </c>
      <c r="AJ114" s="351">
        <v>12.8</v>
      </c>
      <c r="AK114" s="351">
        <v>1.9</v>
      </c>
      <c r="AL114" s="351">
        <v>5.5</v>
      </c>
      <c r="AM114" s="351">
        <v>8.8</v>
      </c>
      <c r="AN114" s="351">
        <v>24.7</v>
      </c>
      <c r="AO114" s="351">
        <v>39</v>
      </c>
      <c r="AP114" s="351">
        <v>63.3</v>
      </c>
      <c r="AQ114" s="351">
        <v>112.6</v>
      </c>
      <c r="AR114" s="351">
        <v>268.8</v>
      </c>
      <c r="AS114" s="351">
        <v>81.6</v>
      </c>
      <c r="AT114" s="351">
        <v>4.2</v>
      </c>
      <c r="AU114" s="351">
        <v>7.6</v>
      </c>
      <c r="AV114" s="351">
        <v>6.6</v>
      </c>
      <c r="AW114" s="351">
        <v>86</v>
      </c>
      <c r="AX114" s="351">
        <v>52.1</v>
      </c>
      <c r="AY114" s="351">
        <v>5.8</v>
      </c>
      <c r="AZ114" s="351">
        <v>1.3</v>
      </c>
      <c r="BA114" s="324" t="s">
        <v>531</v>
      </c>
    </row>
    <row r="115" spans="1:53">
      <c r="A115" s="324" t="s">
        <v>623</v>
      </c>
      <c r="B115" s="14"/>
      <c r="C115" s="324" t="s">
        <v>532</v>
      </c>
      <c r="D115" s="324">
        <v>197.85</v>
      </c>
      <c r="E115" s="324">
        <v>194.25</v>
      </c>
      <c r="F115" s="324"/>
      <c r="G115" s="324"/>
      <c r="H115" s="324">
        <v>196.05</v>
      </c>
      <c r="I115" s="324">
        <v>871.38</v>
      </c>
      <c r="J115" s="324">
        <v>4.9</v>
      </c>
      <c r="K115" s="324">
        <v>3</v>
      </c>
      <c r="L115" s="324">
        <v>45.96</v>
      </c>
      <c r="M115" s="324">
        <v>400.49</v>
      </c>
      <c r="N115" s="324">
        <v>-5.78</v>
      </c>
      <c r="O115" s="324">
        <v>6</v>
      </c>
      <c r="P115" s="254">
        <v>44008</v>
      </c>
      <c r="Q115" s="254">
        <v>44012</v>
      </c>
      <c r="R115" s="15" t="s">
        <v>525</v>
      </c>
      <c r="S115" s="254">
        <v>44047</v>
      </c>
      <c r="T115" s="254">
        <v>44102</v>
      </c>
      <c r="U115" s="349">
        <f t="shared" si="11"/>
        <v>90</v>
      </c>
      <c r="V115" s="15" t="s">
        <v>490</v>
      </c>
      <c r="W115" s="15" t="s">
        <v>530</v>
      </c>
      <c r="X115" s="15" t="s">
        <v>588</v>
      </c>
      <c r="Y115" s="15" t="s">
        <v>511</v>
      </c>
      <c r="Z115" s="15" t="s">
        <v>517</v>
      </c>
      <c r="AA115" s="15" t="s">
        <v>495</v>
      </c>
      <c r="AB115" s="15">
        <v>0</v>
      </c>
      <c r="AC115" s="15">
        <v>0</v>
      </c>
      <c r="AD115" s="15" t="s">
        <v>519</v>
      </c>
      <c r="AE115" s="15" t="s">
        <v>519</v>
      </c>
      <c r="AF115" s="15" t="s">
        <v>519</v>
      </c>
      <c r="AG115" s="15" t="s">
        <v>519</v>
      </c>
      <c r="AH115" s="15" t="s">
        <v>519</v>
      </c>
      <c r="AI115" s="351">
        <v>52.1</v>
      </c>
      <c r="AJ115" s="351">
        <v>12.4</v>
      </c>
      <c r="AK115" s="351">
        <v>3.2</v>
      </c>
      <c r="AL115" s="351">
        <v>2.2</v>
      </c>
      <c r="AM115" s="351">
        <v>9.2</v>
      </c>
      <c r="AN115" s="351">
        <v>24.7</v>
      </c>
      <c r="AO115" s="351">
        <v>36.1</v>
      </c>
      <c r="AP115" s="351">
        <v>67.7</v>
      </c>
      <c r="AQ115" s="351">
        <v>120</v>
      </c>
      <c r="AR115" s="351">
        <v>239</v>
      </c>
      <c r="AS115" s="351">
        <v>80.5</v>
      </c>
      <c r="AT115" s="351">
        <v>2</v>
      </c>
      <c r="AU115" s="351">
        <v>1</v>
      </c>
      <c r="AV115" s="351">
        <v>16.5</v>
      </c>
      <c r="AW115" s="351">
        <v>88.95</v>
      </c>
      <c r="AX115" s="351">
        <v>45.96</v>
      </c>
      <c r="AY115" s="351">
        <v>6.74</v>
      </c>
      <c r="AZ115" s="351">
        <v>1.59</v>
      </c>
      <c r="BA115" s="324" t="s">
        <v>552</v>
      </c>
    </row>
    <row r="116" spans="1:53">
      <c r="A116" s="324" t="s">
        <v>623</v>
      </c>
      <c r="B116" s="14"/>
      <c r="C116" s="324" t="s">
        <v>535</v>
      </c>
      <c r="D116" s="311">
        <v>181.444444444444</v>
      </c>
      <c r="E116" s="311">
        <v>172.5</v>
      </c>
      <c r="F116" s="311"/>
      <c r="G116" s="311"/>
      <c r="H116" s="311">
        <v>176.944444444444</v>
      </c>
      <c r="I116" s="324">
        <v>768</v>
      </c>
      <c r="J116" s="324">
        <v>9.6</v>
      </c>
      <c r="K116" s="324">
        <v>2</v>
      </c>
      <c r="L116" s="324">
        <v>52.1</v>
      </c>
      <c r="M116" s="324">
        <v>400.1</v>
      </c>
      <c r="N116" s="324">
        <v>6.8</v>
      </c>
      <c r="O116" s="324">
        <v>2</v>
      </c>
      <c r="P116" s="254">
        <v>44009</v>
      </c>
      <c r="Q116" s="254">
        <v>44013</v>
      </c>
      <c r="R116" s="15" t="s">
        <v>525</v>
      </c>
      <c r="S116" s="254">
        <v>44053</v>
      </c>
      <c r="T116" s="254">
        <v>44103</v>
      </c>
      <c r="U116" s="349">
        <f t="shared" si="11"/>
        <v>90</v>
      </c>
      <c r="V116" s="15" t="s">
        <v>577</v>
      </c>
      <c r="W116" s="15" t="s">
        <v>530</v>
      </c>
      <c r="X116" s="15" t="s">
        <v>492</v>
      </c>
      <c r="Y116" s="15" t="s">
        <v>511</v>
      </c>
      <c r="Z116" s="15" t="s">
        <v>517</v>
      </c>
      <c r="AA116" s="15" t="s">
        <v>578</v>
      </c>
      <c r="AB116" s="15">
        <v>0</v>
      </c>
      <c r="AC116" s="15">
        <v>0</v>
      </c>
      <c r="AD116" s="15">
        <v>5</v>
      </c>
      <c r="AE116" s="15">
        <v>1</v>
      </c>
      <c r="AF116" s="15">
        <v>10</v>
      </c>
      <c r="AG116" s="15">
        <v>1</v>
      </c>
      <c r="AH116" s="15"/>
      <c r="AI116" s="351">
        <v>52</v>
      </c>
      <c r="AJ116" s="351">
        <v>13.2</v>
      </c>
      <c r="AK116" s="351">
        <v>4.4</v>
      </c>
      <c r="AL116" s="351">
        <v>1.6</v>
      </c>
      <c r="AM116" s="351">
        <v>4.4</v>
      </c>
      <c r="AN116" s="351">
        <v>37.2</v>
      </c>
      <c r="AO116" s="351">
        <v>43.2</v>
      </c>
      <c r="AP116" s="351">
        <v>86.1</v>
      </c>
      <c r="AQ116" s="351">
        <v>171.4</v>
      </c>
      <c r="AR116" s="351">
        <v>237</v>
      </c>
      <c r="AS116" s="351">
        <v>91.5</v>
      </c>
      <c r="AT116" s="351">
        <v>2.3</v>
      </c>
      <c r="AU116" s="351">
        <v>0.5</v>
      </c>
      <c r="AV116" s="351">
        <v>5.7</v>
      </c>
      <c r="AW116" s="351">
        <v>97.9</v>
      </c>
      <c r="AX116" s="351">
        <v>52.1</v>
      </c>
      <c r="AY116" s="351">
        <v>6.7</v>
      </c>
      <c r="AZ116" s="351">
        <v>1.4</v>
      </c>
      <c r="BA116" s="324" t="s">
        <v>191</v>
      </c>
    </row>
    <row r="117" spans="1:53">
      <c r="A117" s="324" t="s">
        <v>623</v>
      </c>
      <c r="B117" s="14"/>
      <c r="C117" s="324" t="s">
        <v>497</v>
      </c>
      <c r="D117" s="324">
        <v>123.23</v>
      </c>
      <c r="E117" s="324">
        <v>120.3</v>
      </c>
      <c r="F117" s="324"/>
      <c r="G117" s="324"/>
      <c r="H117" s="324">
        <v>121.76</v>
      </c>
      <c r="I117" s="324">
        <v>541.17</v>
      </c>
      <c r="J117" s="324">
        <v>9.33</v>
      </c>
      <c r="K117" s="324">
        <v>4</v>
      </c>
      <c r="L117" s="324">
        <v>50.36</v>
      </c>
      <c r="M117" s="324">
        <v>272.53</v>
      </c>
      <c r="N117" s="324">
        <v>1.83</v>
      </c>
      <c r="O117" s="324">
        <v>5</v>
      </c>
      <c r="P117" s="254">
        <v>44057</v>
      </c>
      <c r="Q117" s="254">
        <v>44061</v>
      </c>
      <c r="R117" s="15">
        <v>1</v>
      </c>
      <c r="S117" s="254">
        <v>44098</v>
      </c>
      <c r="T117" s="254">
        <v>44143</v>
      </c>
      <c r="U117" s="349">
        <f t="shared" si="11"/>
        <v>82</v>
      </c>
      <c r="V117" s="15" t="s">
        <v>490</v>
      </c>
      <c r="W117" s="15" t="s">
        <v>530</v>
      </c>
      <c r="X117" s="15" t="s">
        <v>588</v>
      </c>
      <c r="Y117" s="15" t="s">
        <v>511</v>
      </c>
      <c r="Z117" s="15" t="s">
        <v>517</v>
      </c>
      <c r="AA117" s="15" t="s">
        <v>495</v>
      </c>
      <c r="AB117" s="15">
        <v>0</v>
      </c>
      <c r="AC117" s="15">
        <v>0</v>
      </c>
      <c r="AD117" s="15" t="s">
        <v>519</v>
      </c>
      <c r="AE117" s="15" t="s">
        <v>519</v>
      </c>
      <c r="AF117" s="15" t="s">
        <v>519</v>
      </c>
      <c r="AG117" s="15" t="s">
        <v>519</v>
      </c>
      <c r="AH117" s="15" t="s">
        <v>519</v>
      </c>
      <c r="AI117" s="351">
        <v>45.1</v>
      </c>
      <c r="AJ117" s="351">
        <v>8.3</v>
      </c>
      <c r="AK117" s="351">
        <v>3.1</v>
      </c>
      <c r="AL117" s="351">
        <v>1.4</v>
      </c>
      <c r="AM117" s="351">
        <v>6</v>
      </c>
      <c r="AN117" s="351">
        <v>16.1</v>
      </c>
      <c r="AO117" s="351">
        <v>23.5</v>
      </c>
      <c r="AP117" s="351">
        <v>68.42</v>
      </c>
      <c r="AQ117" s="351">
        <v>72.8</v>
      </c>
      <c r="AR117" s="351">
        <v>309</v>
      </c>
      <c r="AS117" s="351">
        <v>75.5</v>
      </c>
      <c r="AT117" s="351">
        <v>3</v>
      </c>
      <c r="AU117" s="351">
        <v>1</v>
      </c>
      <c r="AV117" s="351">
        <v>20.5</v>
      </c>
      <c r="AW117" s="351">
        <v>77.85</v>
      </c>
      <c r="AX117" s="351">
        <v>50.36</v>
      </c>
      <c r="AY117" s="351">
        <v>6.14</v>
      </c>
      <c r="AZ117" s="351">
        <v>1.39</v>
      </c>
      <c r="BA117" s="324" t="s">
        <v>552</v>
      </c>
    </row>
    <row r="118" spans="1:53">
      <c r="A118" s="324" t="s">
        <v>623</v>
      </c>
      <c r="B118" s="14"/>
      <c r="C118" s="324" t="s">
        <v>537</v>
      </c>
      <c r="D118" s="324">
        <v>171.4</v>
      </c>
      <c r="E118" s="324">
        <v>183.2</v>
      </c>
      <c r="F118" s="324"/>
      <c r="G118" s="324"/>
      <c r="H118" s="324">
        <v>177.3</v>
      </c>
      <c r="I118" s="324">
        <v>788</v>
      </c>
      <c r="J118" s="324">
        <v>1.78</v>
      </c>
      <c r="K118" s="324">
        <v>4</v>
      </c>
      <c r="L118" s="324">
        <v>52.13</v>
      </c>
      <c r="M118" s="324">
        <v>410.8</v>
      </c>
      <c r="N118" s="324">
        <v>1.14</v>
      </c>
      <c r="O118" s="324">
        <v>5</v>
      </c>
      <c r="P118" s="254">
        <v>44001</v>
      </c>
      <c r="Q118" s="254">
        <v>44007</v>
      </c>
      <c r="R118" s="15">
        <v>1</v>
      </c>
      <c r="S118" s="254">
        <v>44048</v>
      </c>
      <c r="T118" s="254">
        <v>44097</v>
      </c>
      <c r="U118" s="349">
        <f t="shared" si="11"/>
        <v>90</v>
      </c>
      <c r="V118" s="15" t="s">
        <v>515</v>
      </c>
      <c r="W118" s="15" t="s">
        <v>571</v>
      </c>
      <c r="X118" s="15" t="s">
        <v>523</v>
      </c>
      <c r="Y118" s="15" t="s">
        <v>624</v>
      </c>
      <c r="Z118" s="15" t="s">
        <v>494</v>
      </c>
      <c r="AA118" s="15" t="s">
        <v>495</v>
      </c>
      <c r="AB118" s="15" t="s">
        <v>538</v>
      </c>
      <c r="AC118" s="15" t="s">
        <v>553</v>
      </c>
      <c r="AD118" s="15"/>
      <c r="AE118" s="15"/>
      <c r="AF118" s="15">
        <v>29</v>
      </c>
      <c r="AG118" s="15"/>
      <c r="AH118" s="15"/>
      <c r="AI118" s="351">
        <v>62.4</v>
      </c>
      <c r="AJ118" s="351">
        <v>13.4</v>
      </c>
      <c r="AK118" s="351">
        <v>3.1</v>
      </c>
      <c r="AL118" s="351">
        <v>3.8</v>
      </c>
      <c r="AM118" s="351">
        <v>9.1</v>
      </c>
      <c r="AN118" s="351">
        <v>26.4</v>
      </c>
      <c r="AO118" s="351">
        <v>39.3</v>
      </c>
      <c r="AP118" s="351">
        <v>67.17</v>
      </c>
      <c r="AQ118" s="351">
        <v>108.6</v>
      </c>
      <c r="AR118" s="351">
        <v>311.8</v>
      </c>
      <c r="AS118" s="351">
        <v>75.5</v>
      </c>
      <c r="AT118" s="351">
        <v>6.1</v>
      </c>
      <c r="AU118" s="351">
        <v>4.2</v>
      </c>
      <c r="AV118" s="351">
        <v>14.2</v>
      </c>
      <c r="AW118" s="351">
        <v>76.2</v>
      </c>
      <c r="AX118" s="351">
        <v>52.13</v>
      </c>
      <c r="AY118" s="351">
        <v>6.2</v>
      </c>
      <c r="AZ118" s="351">
        <v>1.32</v>
      </c>
      <c r="BA118" s="324" t="s">
        <v>531</v>
      </c>
    </row>
    <row r="119" spans="1:53">
      <c r="A119" s="324" t="s">
        <v>623</v>
      </c>
      <c r="B119" s="14"/>
      <c r="C119" s="324" t="s">
        <v>441</v>
      </c>
      <c r="D119" s="324">
        <v>172.364888888889</v>
      </c>
      <c r="E119" s="324">
        <v>172.95</v>
      </c>
      <c r="F119" s="324"/>
      <c r="G119" s="324"/>
      <c r="H119" s="324">
        <v>172.650888888889</v>
      </c>
      <c r="I119" s="324">
        <v>763.75</v>
      </c>
      <c r="J119" s="324">
        <v>6.47923532921777</v>
      </c>
      <c r="K119" s="324">
        <v>4</v>
      </c>
      <c r="L119" s="324">
        <v>50.53</v>
      </c>
      <c r="M119" s="324">
        <v>385.404</v>
      </c>
      <c r="N119" s="324">
        <v>1.81328261214138</v>
      </c>
      <c r="O119" s="324">
        <v>5</v>
      </c>
      <c r="P119" s="242" t="s">
        <v>583</v>
      </c>
      <c r="Q119" s="242" t="s">
        <v>625</v>
      </c>
      <c r="R119" s="242">
        <v>1</v>
      </c>
      <c r="S119" s="242" t="s">
        <v>626</v>
      </c>
      <c r="T119" s="242" t="s">
        <v>627</v>
      </c>
      <c r="U119" s="346">
        <v>87.8</v>
      </c>
      <c r="V119" s="346" t="s">
        <v>544</v>
      </c>
      <c r="W119" s="346" t="s">
        <v>545</v>
      </c>
      <c r="X119" s="346" t="s">
        <v>593</v>
      </c>
      <c r="Y119" s="346" t="s">
        <v>557</v>
      </c>
      <c r="Z119" s="346" t="s">
        <v>548</v>
      </c>
      <c r="AA119" s="346" t="s">
        <v>549</v>
      </c>
      <c r="AB119" s="346" t="s">
        <v>220</v>
      </c>
      <c r="AC119" s="346" t="s">
        <v>204</v>
      </c>
      <c r="AD119" s="346" t="s">
        <v>204</v>
      </c>
      <c r="AE119" s="346" t="s">
        <v>204</v>
      </c>
      <c r="AF119" s="346">
        <v>19.5</v>
      </c>
      <c r="AG119" s="346" t="s">
        <v>204</v>
      </c>
      <c r="AH119" s="346" t="s">
        <v>204</v>
      </c>
      <c r="AI119" s="352">
        <f t="shared" ref="AI119:AZ119" si="12">AVERAGE(AI114:AI118)</f>
        <v>51.04</v>
      </c>
      <c r="AJ119" s="352">
        <f t="shared" si="12"/>
        <v>12.02</v>
      </c>
      <c r="AK119" s="352">
        <f t="shared" si="12"/>
        <v>3.14</v>
      </c>
      <c r="AL119" s="352">
        <f t="shared" si="12"/>
        <v>2.9</v>
      </c>
      <c r="AM119" s="352">
        <f t="shared" si="12"/>
        <v>7.5</v>
      </c>
      <c r="AN119" s="352">
        <f t="shared" si="12"/>
        <v>25.82</v>
      </c>
      <c r="AO119" s="352">
        <f t="shared" si="12"/>
        <v>36.22</v>
      </c>
      <c r="AP119" s="352">
        <f t="shared" si="12"/>
        <v>70.538</v>
      </c>
      <c r="AQ119" s="352">
        <f t="shared" si="12"/>
        <v>117.08</v>
      </c>
      <c r="AR119" s="352">
        <f t="shared" si="12"/>
        <v>273.12</v>
      </c>
      <c r="AS119" s="352">
        <f t="shared" si="12"/>
        <v>80.92</v>
      </c>
      <c r="AT119" s="352">
        <f t="shared" si="12"/>
        <v>3.52</v>
      </c>
      <c r="AU119" s="352">
        <f t="shared" si="12"/>
        <v>2.86</v>
      </c>
      <c r="AV119" s="352">
        <f t="shared" si="12"/>
        <v>12.7</v>
      </c>
      <c r="AW119" s="352">
        <f t="shared" si="12"/>
        <v>85.38</v>
      </c>
      <c r="AX119" s="352">
        <f t="shared" si="12"/>
        <v>50.53</v>
      </c>
      <c r="AY119" s="352">
        <f t="shared" si="12"/>
        <v>6.316</v>
      </c>
      <c r="AZ119" s="352">
        <f t="shared" si="12"/>
        <v>1.4</v>
      </c>
      <c r="BA119" s="324"/>
    </row>
  </sheetData>
  <mergeCells count="41">
    <mergeCell ref="A1:AW1"/>
    <mergeCell ref="D2:L2"/>
    <mergeCell ref="M2:O2"/>
    <mergeCell ref="P2:AH2"/>
    <mergeCell ref="AI2:BA2"/>
    <mergeCell ref="D3:F3"/>
    <mergeCell ref="AB3:AC3"/>
    <mergeCell ref="AD3:AG3"/>
    <mergeCell ref="AL3:AO3"/>
    <mergeCell ref="AS3:AV3"/>
    <mergeCell ref="AY3:AZ3"/>
    <mergeCell ref="AD4:AE4"/>
    <mergeCell ref="AF4:AG4"/>
    <mergeCell ref="AY4:AZ4"/>
    <mergeCell ref="A2:A4"/>
    <mergeCell ref="B2:B4"/>
    <mergeCell ref="B5:B12"/>
    <mergeCell ref="B13:B21"/>
    <mergeCell ref="B22:B29"/>
    <mergeCell ref="B30:B37"/>
    <mergeCell ref="B38:B46"/>
    <mergeCell ref="B47:B53"/>
    <mergeCell ref="B54:B62"/>
    <mergeCell ref="B63:B68"/>
    <mergeCell ref="B69:B75"/>
    <mergeCell ref="B76:B84"/>
    <mergeCell ref="B85:B91"/>
    <mergeCell ref="B92:B98"/>
    <mergeCell ref="B99:B107"/>
    <mergeCell ref="B108:B113"/>
    <mergeCell ref="B114:B119"/>
    <mergeCell ref="C2:C4"/>
    <mergeCell ref="G3:G4"/>
    <mergeCell ref="H3:H4"/>
    <mergeCell ref="I3:I4"/>
    <mergeCell ref="J3:J4"/>
    <mergeCell ref="K3:K4"/>
    <mergeCell ref="L3:L4"/>
    <mergeCell ref="M3:M4"/>
    <mergeCell ref="N3:N4"/>
    <mergeCell ref="BA22:BA29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237"/>
  <sheetViews>
    <sheetView topLeftCell="A79" workbookViewId="0">
      <selection activeCell="M32" sqref="M32"/>
    </sheetView>
  </sheetViews>
  <sheetFormatPr defaultColWidth="9" defaultRowHeight="13.5"/>
  <cols>
    <col min="1" max="1" width="9" style="192"/>
    <col min="2" max="13" width="9" style="187"/>
    <col min="14" max="32" width="9" style="187" customWidth="1"/>
    <col min="33" max="16384" width="9" style="187"/>
  </cols>
  <sheetData>
    <row r="1" s="1" customFormat="1" ht="41.1" customHeight="1" spans="1:49">
      <c r="A1" s="13" t="s">
        <v>628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</row>
    <row r="2" s="184" customFormat="1" ht="32" customHeight="1" spans="1:51">
      <c r="A2" s="194" t="s">
        <v>629</v>
      </c>
      <c r="B2" s="195" t="s">
        <v>630</v>
      </c>
      <c r="C2" s="194" t="s">
        <v>631</v>
      </c>
      <c r="D2" s="196" t="s">
        <v>632</v>
      </c>
      <c r="E2" s="196"/>
      <c r="F2" s="196"/>
      <c r="G2" s="196"/>
      <c r="H2" s="196"/>
      <c r="I2" s="196"/>
      <c r="J2" s="196"/>
      <c r="K2" s="196"/>
      <c r="L2" s="196"/>
      <c r="M2" s="213" t="s">
        <v>633</v>
      </c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34"/>
      <c r="AG2" s="235" t="s">
        <v>634</v>
      </c>
      <c r="AH2" s="236"/>
      <c r="AI2" s="236"/>
      <c r="AJ2" s="236"/>
      <c r="AK2" s="236"/>
      <c r="AL2" s="236"/>
      <c r="AM2" s="236"/>
      <c r="AN2" s="236"/>
      <c r="AO2" s="236"/>
      <c r="AP2" s="236"/>
      <c r="AQ2" s="236"/>
      <c r="AR2" s="236"/>
      <c r="AS2" s="236"/>
      <c r="AT2" s="236"/>
      <c r="AU2" s="236"/>
      <c r="AV2" s="236"/>
      <c r="AW2" s="236"/>
      <c r="AX2" s="236"/>
      <c r="AY2" s="195"/>
    </row>
    <row r="3" s="185" customFormat="1" ht="20" customHeight="1" spans="1:51">
      <c r="A3" s="194"/>
      <c r="B3" s="194"/>
      <c r="C3" s="194"/>
      <c r="D3" s="197" t="s">
        <v>635</v>
      </c>
      <c r="E3" s="197"/>
      <c r="F3" s="197"/>
      <c r="G3" s="197" t="s">
        <v>636</v>
      </c>
      <c r="H3" s="197" t="s">
        <v>163</v>
      </c>
      <c r="I3" s="197" t="s">
        <v>637</v>
      </c>
      <c r="J3" s="197" t="s">
        <v>638</v>
      </c>
      <c r="K3" s="197" t="s">
        <v>639</v>
      </c>
      <c r="L3" s="197" t="s">
        <v>152</v>
      </c>
      <c r="M3" s="215" t="s">
        <v>640</v>
      </c>
      <c r="N3" s="215" t="s">
        <v>641</v>
      </c>
      <c r="O3" s="216" t="s">
        <v>642</v>
      </c>
      <c r="P3" s="215" t="s">
        <v>643</v>
      </c>
      <c r="Q3" s="215" t="s">
        <v>644</v>
      </c>
      <c r="R3" s="215" t="s">
        <v>255</v>
      </c>
      <c r="S3" s="197" t="s">
        <v>137</v>
      </c>
      <c r="T3" s="197" t="s">
        <v>138</v>
      </c>
      <c r="U3" s="197" t="s">
        <v>139</v>
      </c>
      <c r="V3" s="197" t="s">
        <v>645</v>
      </c>
      <c r="W3" s="197" t="s">
        <v>142</v>
      </c>
      <c r="X3" s="197" t="s">
        <v>141</v>
      </c>
      <c r="Y3" s="197" t="s">
        <v>265</v>
      </c>
      <c r="Z3" s="197" t="s">
        <v>266</v>
      </c>
      <c r="AA3" s="216" t="s">
        <v>122</v>
      </c>
      <c r="AB3" s="216"/>
      <c r="AC3" s="216" t="s">
        <v>646</v>
      </c>
      <c r="AD3" s="216"/>
      <c r="AE3" s="216"/>
      <c r="AF3" s="216"/>
      <c r="AG3" s="237" t="s">
        <v>647</v>
      </c>
      <c r="AH3" s="237" t="s">
        <v>648</v>
      </c>
      <c r="AI3" s="237" t="s">
        <v>258</v>
      </c>
      <c r="AJ3" s="237" t="s">
        <v>259</v>
      </c>
      <c r="AK3" s="237" t="s">
        <v>260</v>
      </c>
      <c r="AL3" s="237" t="s">
        <v>649</v>
      </c>
      <c r="AM3" s="237" t="s">
        <v>650</v>
      </c>
      <c r="AN3" s="237" t="s">
        <v>651</v>
      </c>
      <c r="AO3" s="237" t="s">
        <v>652</v>
      </c>
      <c r="AP3" s="237" t="s">
        <v>653</v>
      </c>
      <c r="AQ3" s="237" t="s">
        <v>654</v>
      </c>
      <c r="AR3" s="237" t="s">
        <v>655</v>
      </c>
      <c r="AS3" s="237" t="s">
        <v>267</v>
      </c>
      <c r="AT3" s="237" t="s">
        <v>268</v>
      </c>
      <c r="AU3" s="237" t="s">
        <v>269</v>
      </c>
      <c r="AV3" s="237" t="s">
        <v>270</v>
      </c>
      <c r="AW3" s="237" t="s">
        <v>271</v>
      </c>
      <c r="AX3" s="237" t="s">
        <v>272</v>
      </c>
      <c r="AY3" s="237" t="s">
        <v>273</v>
      </c>
    </row>
    <row r="4" s="185" customFormat="1" ht="17" customHeight="1" spans="1:51">
      <c r="A4" s="194"/>
      <c r="B4" s="194"/>
      <c r="C4" s="194"/>
      <c r="D4" s="197" t="s">
        <v>656</v>
      </c>
      <c r="E4" s="197" t="s">
        <v>657</v>
      </c>
      <c r="F4" s="197" t="s">
        <v>658</v>
      </c>
      <c r="G4" s="197"/>
      <c r="H4" s="197"/>
      <c r="I4" s="197"/>
      <c r="J4" s="197"/>
      <c r="K4" s="197"/>
      <c r="L4" s="197"/>
      <c r="M4" s="215"/>
      <c r="N4" s="215"/>
      <c r="O4" s="216"/>
      <c r="P4" s="215"/>
      <c r="Q4" s="215"/>
      <c r="R4" s="215"/>
      <c r="S4" s="197"/>
      <c r="T4" s="197"/>
      <c r="U4" s="197"/>
      <c r="V4" s="197"/>
      <c r="W4" s="197"/>
      <c r="X4" s="197"/>
      <c r="Y4" s="197"/>
      <c r="Z4" s="197"/>
      <c r="AA4" s="216" t="s">
        <v>659</v>
      </c>
      <c r="AB4" s="215" t="s">
        <v>660</v>
      </c>
      <c r="AC4" s="216" t="s">
        <v>661</v>
      </c>
      <c r="AD4" s="216"/>
      <c r="AE4" s="216" t="s">
        <v>662</v>
      </c>
      <c r="AF4" s="216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7"/>
      <c r="AR4" s="237"/>
      <c r="AS4" s="237"/>
      <c r="AT4" s="237"/>
      <c r="AU4" s="237"/>
      <c r="AV4" s="237"/>
      <c r="AW4" s="237"/>
      <c r="AX4" s="237"/>
      <c r="AY4" s="237"/>
    </row>
    <row r="5" s="185" customFormat="1" ht="34.25" customHeight="1" spans="1:51">
      <c r="A5" s="194"/>
      <c r="B5" s="194"/>
      <c r="C5" s="194"/>
      <c r="D5" s="197"/>
      <c r="E5" s="197"/>
      <c r="F5" s="197"/>
      <c r="G5" s="197"/>
      <c r="H5" s="197"/>
      <c r="I5" s="197"/>
      <c r="J5" s="197"/>
      <c r="K5" s="197"/>
      <c r="L5" s="197"/>
      <c r="M5" s="215"/>
      <c r="N5" s="215"/>
      <c r="O5" s="216"/>
      <c r="P5" s="215"/>
      <c r="Q5" s="215"/>
      <c r="R5" s="215"/>
      <c r="S5" s="197"/>
      <c r="T5" s="197"/>
      <c r="U5" s="197"/>
      <c r="V5" s="197"/>
      <c r="W5" s="197"/>
      <c r="X5" s="197"/>
      <c r="Y5" s="197"/>
      <c r="Z5" s="197"/>
      <c r="AA5" s="216"/>
      <c r="AB5" s="215"/>
      <c r="AC5" s="216" t="s">
        <v>663</v>
      </c>
      <c r="AD5" s="216" t="s">
        <v>664</v>
      </c>
      <c r="AE5" s="216" t="s">
        <v>663</v>
      </c>
      <c r="AF5" s="216" t="s">
        <v>664</v>
      </c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7"/>
      <c r="AY5" s="237"/>
    </row>
    <row r="6" s="186" customFormat="1" spans="1:51">
      <c r="A6" s="198" t="s">
        <v>665</v>
      </c>
      <c r="B6" s="199" t="s">
        <v>666</v>
      </c>
      <c r="C6" s="200" t="s">
        <v>667</v>
      </c>
      <c r="D6" s="201">
        <v>2.57</v>
      </c>
      <c r="E6" s="201">
        <v>2.46</v>
      </c>
      <c r="F6" s="201">
        <v>2.99</v>
      </c>
      <c r="G6" s="201">
        <v>8.02</v>
      </c>
      <c r="H6" s="201">
        <v>2.67</v>
      </c>
      <c r="I6" s="201">
        <v>178.28</v>
      </c>
      <c r="J6" s="201">
        <v>-4.87</v>
      </c>
      <c r="K6" s="201">
        <v>0.64</v>
      </c>
      <c r="L6" s="201">
        <v>7</v>
      </c>
      <c r="M6" s="217">
        <v>43643</v>
      </c>
      <c r="N6" s="217">
        <v>43648</v>
      </c>
      <c r="O6" s="218">
        <v>1</v>
      </c>
      <c r="P6" s="217">
        <v>43676</v>
      </c>
      <c r="Q6" s="217">
        <v>43747</v>
      </c>
      <c r="R6" s="218">
        <v>99</v>
      </c>
      <c r="S6" s="218" t="s">
        <v>181</v>
      </c>
      <c r="T6" s="218" t="s">
        <v>182</v>
      </c>
      <c r="U6" s="218" t="s">
        <v>283</v>
      </c>
      <c r="V6" s="218" t="s">
        <v>668</v>
      </c>
      <c r="W6" s="218" t="s">
        <v>186</v>
      </c>
      <c r="X6" s="218" t="s">
        <v>211</v>
      </c>
      <c r="Y6" s="218" t="s">
        <v>669</v>
      </c>
      <c r="Z6" s="218" t="s">
        <v>286</v>
      </c>
      <c r="AA6" s="218">
        <v>0</v>
      </c>
      <c r="AB6" s="219"/>
      <c r="AC6" s="218">
        <v>1.67</v>
      </c>
      <c r="AD6" s="218">
        <v>0.6</v>
      </c>
      <c r="AE6" s="219"/>
      <c r="AF6" s="219"/>
      <c r="AG6" s="218">
        <v>60.9</v>
      </c>
      <c r="AH6" s="218">
        <v>8.2</v>
      </c>
      <c r="AI6" s="218">
        <v>2.7</v>
      </c>
      <c r="AJ6" s="218">
        <v>16</v>
      </c>
      <c r="AK6" s="218">
        <v>40</v>
      </c>
      <c r="AL6" s="218">
        <v>71.9</v>
      </c>
      <c r="AM6" s="218">
        <v>1.8</v>
      </c>
      <c r="AN6" s="218">
        <v>14.02</v>
      </c>
      <c r="AO6" s="218">
        <v>22.09</v>
      </c>
      <c r="AP6" s="218">
        <v>2.5</v>
      </c>
      <c r="AQ6" s="218">
        <v>12.5</v>
      </c>
      <c r="AR6" s="218">
        <v>0</v>
      </c>
      <c r="AS6" s="218" t="s">
        <v>287</v>
      </c>
      <c r="AT6" s="218" t="s">
        <v>308</v>
      </c>
      <c r="AU6" s="218" t="s">
        <v>670</v>
      </c>
      <c r="AV6" s="218" t="s">
        <v>290</v>
      </c>
      <c r="AW6" s="218" t="s">
        <v>291</v>
      </c>
      <c r="AX6" s="218" t="s">
        <v>292</v>
      </c>
      <c r="AY6" s="218" t="s">
        <v>290</v>
      </c>
    </row>
    <row r="7" s="186" customFormat="1" spans="1:51">
      <c r="A7" s="198" t="s">
        <v>665</v>
      </c>
      <c r="B7" s="199"/>
      <c r="C7" s="200" t="s">
        <v>671</v>
      </c>
      <c r="D7" s="201">
        <v>3.25</v>
      </c>
      <c r="E7" s="201">
        <v>3.25</v>
      </c>
      <c r="F7" s="201">
        <v>3</v>
      </c>
      <c r="G7" s="201">
        <v>9.5</v>
      </c>
      <c r="H7" s="201">
        <v>3.17</v>
      </c>
      <c r="I7" s="201">
        <v>211.12</v>
      </c>
      <c r="J7" s="201">
        <v>11.3</v>
      </c>
      <c r="K7" s="201">
        <v>-11.92</v>
      </c>
      <c r="L7" s="201">
        <v>10</v>
      </c>
      <c r="M7" s="217">
        <v>43637</v>
      </c>
      <c r="N7" s="217">
        <v>43642</v>
      </c>
      <c r="O7" s="218" t="s">
        <v>297</v>
      </c>
      <c r="P7" s="219"/>
      <c r="Q7" s="217">
        <v>43753</v>
      </c>
      <c r="R7" s="218">
        <v>111</v>
      </c>
      <c r="S7" s="219"/>
      <c r="T7" s="218" t="s">
        <v>182</v>
      </c>
      <c r="U7" s="218" t="s">
        <v>283</v>
      </c>
      <c r="V7" s="218" t="s">
        <v>672</v>
      </c>
      <c r="W7" s="218" t="s">
        <v>408</v>
      </c>
      <c r="X7" s="218" t="s">
        <v>193</v>
      </c>
      <c r="Y7" s="218" t="s">
        <v>285</v>
      </c>
      <c r="Z7" s="218" t="s">
        <v>673</v>
      </c>
      <c r="AA7" s="218">
        <v>0</v>
      </c>
      <c r="AB7" s="219"/>
      <c r="AC7" s="218">
        <v>0</v>
      </c>
      <c r="AD7" s="219"/>
      <c r="AE7" s="219"/>
      <c r="AF7" s="219"/>
      <c r="AG7" s="218">
        <v>98.2</v>
      </c>
      <c r="AH7" s="218">
        <v>7.3</v>
      </c>
      <c r="AI7" s="218">
        <v>2.8</v>
      </c>
      <c r="AJ7" s="218">
        <v>17.4</v>
      </c>
      <c r="AK7" s="218">
        <v>79.8</v>
      </c>
      <c r="AL7" s="218">
        <v>184</v>
      </c>
      <c r="AM7" s="218">
        <v>2.3</v>
      </c>
      <c r="AN7" s="218">
        <v>46.7</v>
      </c>
      <c r="AO7" s="218">
        <v>26.1</v>
      </c>
      <c r="AP7" s="218">
        <v>0</v>
      </c>
      <c r="AQ7" s="218">
        <v>1.7</v>
      </c>
      <c r="AR7" s="218">
        <v>2.8</v>
      </c>
      <c r="AS7" s="218" t="s">
        <v>287</v>
      </c>
      <c r="AT7" s="218" t="s">
        <v>288</v>
      </c>
      <c r="AU7" s="218" t="s">
        <v>289</v>
      </c>
      <c r="AV7" s="218" t="s">
        <v>290</v>
      </c>
      <c r="AW7" s="218" t="s">
        <v>291</v>
      </c>
      <c r="AX7" s="218" t="s">
        <v>292</v>
      </c>
      <c r="AY7" s="218" t="s">
        <v>290</v>
      </c>
    </row>
    <row r="8" s="186" customFormat="1" spans="1:51">
      <c r="A8" s="198" t="s">
        <v>665</v>
      </c>
      <c r="B8" s="199"/>
      <c r="C8" s="200" t="s">
        <v>674</v>
      </c>
      <c r="D8" s="201">
        <v>3.24</v>
      </c>
      <c r="E8" s="201">
        <v>3.17</v>
      </c>
      <c r="F8" s="201">
        <v>3.29</v>
      </c>
      <c r="G8" s="201">
        <v>9.71</v>
      </c>
      <c r="H8" s="201">
        <v>3.24</v>
      </c>
      <c r="I8" s="201">
        <v>215.71</v>
      </c>
      <c r="J8" s="201">
        <v>46.48</v>
      </c>
      <c r="K8" s="201">
        <v>14.83</v>
      </c>
      <c r="L8" s="201">
        <v>4</v>
      </c>
      <c r="M8" s="217">
        <v>43638</v>
      </c>
      <c r="N8" s="217">
        <v>43645</v>
      </c>
      <c r="O8" s="218">
        <v>1</v>
      </c>
      <c r="P8" s="217">
        <v>43679</v>
      </c>
      <c r="Q8" s="217">
        <v>43736</v>
      </c>
      <c r="R8" s="218">
        <v>91</v>
      </c>
      <c r="S8" s="218" t="s">
        <v>181</v>
      </c>
      <c r="T8" s="218" t="s">
        <v>182</v>
      </c>
      <c r="U8" s="218" t="s">
        <v>283</v>
      </c>
      <c r="V8" s="218" t="s">
        <v>668</v>
      </c>
      <c r="W8" s="218" t="s">
        <v>408</v>
      </c>
      <c r="X8" s="218" t="s">
        <v>193</v>
      </c>
      <c r="Y8" s="218" t="s">
        <v>285</v>
      </c>
      <c r="Z8" s="218" t="s">
        <v>286</v>
      </c>
      <c r="AA8" s="218">
        <v>0</v>
      </c>
      <c r="AB8" s="219"/>
      <c r="AC8" s="218">
        <v>0</v>
      </c>
      <c r="AD8" s="218">
        <v>0</v>
      </c>
      <c r="AE8" s="218">
        <v>0</v>
      </c>
      <c r="AF8" s="218">
        <v>0</v>
      </c>
      <c r="AG8" s="218">
        <v>91.8</v>
      </c>
      <c r="AH8" s="218">
        <v>9.2</v>
      </c>
      <c r="AI8" s="218">
        <v>0.4</v>
      </c>
      <c r="AJ8" s="218">
        <v>15</v>
      </c>
      <c r="AK8" s="218">
        <v>44.6</v>
      </c>
      <c r="AL8" s="218">
        <v>82.4</v>
      </c>
      <c r="AM8" s="218">
        <v>1.85</v>
      </c>
      <c r="AN8" s="218">
        <v>19.09</v>
      </c>
      <c r="AO8" s="218">
        <v>26.65</v>
      </c>
      <c r="AP8" s="218">
        <v>0</v>
      </c>
      <c r="AQ8" s="218">
        <v>4.17</v>
      </c>
      <c r="AR8" s="218">
        <v>0</v>
      </c>
      <c r="AS8" s="218" t="s">
        <v>287</v>
      </c>
      <c r="AT8" s="218" t="s">
        <v>308</v>
      </c>
      <c r="AU8" s="218" t="s">
        <v>296</v>
      </c>
      <c r="AV8" s="218" t="s">
        <v>290</v>
      </c>
      <c r="AW8" s="218" t="s">
        <v>297</v>
      </c>
      <c r="AX8" s="218" t="s">
        <v>288</v>
      </c>
      <c r="AY8" s="218" t="s">
        <v>290</v>
      </c>
    </row>
    <row r="9" s="186" customFormat="1" spans="1:51">
      <c r="A9" s="198" t="s">
        <v>665</v>
      </c>
      <c r="B9" s="199"/>
      <c r="C9" s="200" t="s">
        <v>675</v>
      </c>
      <c r="D9" s="201">
        <v>2.88</v>
      </c>
      <c r="E9" s="201">
        <v>2.79</v>
      </c>
      <c r="F9" s="201">
        <v>2.98</v>
      </c>
      <c r="G9" s="201">
        <v>8.65</v>
      </c>
      <c r="H9" s="201">
        <v>2.88</v>
      </c>
      <c r="I9" s="201">
        <v>192</v>
      </c>
      <c r="J9" s="201">
        <v>12.87</v>
      </c>
      <c r="K9" s="201">
        <v>1.53</v>
      </c>
      <c r="L9" s="201">
        <v>5</v>
      </c>
      <c r="M9" s="217">
        <v>43632</v>
      </c>
      <c r="N9" s="217">
        <v>43638</v>
      </c>
      <c r="O9" s="218">
        <v>1</v>
      </c>
      <c r="P9" s="217">
        <v>43675</v>
      </c>
      <c r="Q9" s="217">
        <v>43753</v>
      </c>
      <c r="R9" s="218">
        <v>115</v>
      </c>
      <c r="S9" s="218" t="s">
        <v>352</v>
      </c>
      <c r="T9" s="218" t="s">
        <v>182</v>
      </c>
      <c r="U9" s="218" t="s">
        <v>283</v>
      </c>
      <c r="V9" s="218" t="s">
        <v>668</v>
      </c>
      <c r="W9" s="218" t="s">
        <v>408</v>
      </c>
      <c r="X9" s="218" t="s">
        <v>676</v>
      </c>
      <c r="Y9" s="218" t="s">
        <v>669</v>
      </c>
      <c r="Z9" s="218" t="s">
        <v>286</v>
      </c>
      <c r="AA9" s="218" t="s">
        <v>344</v>
      </c>
      <c r="AB9" s="219"/>
      <c r="AC9" s="219"/>
      <c r="AD9" s="218">
        <v>2</v>
      </c>
      <c r="AE9" s="219"/>
      <c r="AF9" s="218">
        <v>2</v>
      </c>
      <c r="AG9" s="218">
        <v>95.2</v>
      </c>
      <c r="AH9" s="218">
        <v>21.3</v>
      </c>
      <c r="AI9" s="218">
        <v>3.5</v>
      </c>
      <c r="AJ9" s="218">
        <v>20.6</v>
      </c>
      <c r="AK9" s="218">
        <v>48.3</v>
      </c>
      <c r="AL9" s="218">
        <v>101.8</v>
      </c>
      <c r="AM9" s="218">
        <v>2.11</v>
      </c>
      <c r="AN9" s="218">
        <v>25.4</v>
      </c>
      <c r="AO9" s="218">
        <v>25.1</v>
      </c>
      <c r="AP9" s="218">
        <v>4.5</v>
      </c>
      <c r="AQ9" s="218">
        <v>8.3</v>
      </c>
      <c r="AR9" s="218">
        <v>3.7</v>
      </c>
      <c r="AS9" s="218" t="s">
        <v>677</v>
      </c>
      <c r="AT9" s="218" t="s">
        <v>288</v>
      </c>
      <c r="AU9" s="218" t="s">
        <v>289</v>
      </c>
      <c r="AV9" s="218" t="s">
        <v>678</v>
      </c>
      <c r="AW9" s="218" t="s">
        <v>345</v>
      </c>
      <c r="AX9" s="218" t="s">
        <v>288</v>
      </c>
      <c r="AY9" s="218" t="s">
        <v>290</v>
      </c>
    </row>
    <row r="10" s="186" customFormat="1" spans="1:51">
      <c r="A10" s="198" t="s">
        <v>665</v>
      </c>
      <c r="B10" s="199"/>
      <c r="C10" s="200" t="s">
        <v>679</v>
      </c>
      <c r="D10" s="201">
        <v>2.92</v>
      </c>
      <c r="E10" s="201">
        <v>2.71</v>
      </c>
      <c r="F10" s="201">
        <v>2.72</v>
      </c>
      <c r="G10" s="201">
        <v>8.35</v>
      </c>
      <c r="H10" s="201">
        <v>2.78</v>
      </c>
      <c r="I10" s="201">
        <v>185.53</v>
      </c>
      <c r="J10" s="201">
        <v>-0.5</v>
      </c>
      <c r="K10" s="201">
        <v>12.67</v>
      </c>
      <c r="L10" s="201">
        <v>9</v>
      </c>
      <c r="M10" s="217">
        <v>43634</v>
      </c>
      <c r="N10" s="217">
        <v>43642</v>
      </c>
      <c r="O10" s="218">
        <v>1</v>
      </c>
      <c r="P10" s="217">
        <v>43663</v>
      </c>
      <c r="Q10" s="217">
        <v>43742</v>
      </c>
      <c r="R10" s="218">
        <v>100</v>
      </c>
      <c r="S10" s="218" t="s">
        <v>181</v>
      </c>
      <c r="T10" s="218" t="s">
        <v>182</v>
      </c>
      <c r="U10" s="218" t="s">
        <v>183</v>
      </c>
      <c r="V10" s="218" t="s">
        <v>668</v>
      </c>
      <c r="W10" s="218" t="s">
        <v>408</v>
      </c>
      <c r="X10" s="218" t="s">
        <v>193</v>
      </c>
      <c r="Y10" s="218" t="s">
        <v>285</v>
      </c>
      <c r="Z10" s="218" t="s">
        <v>286</v>
      </c>
      <c r="AA10" s="218">
        <v>0</v>
      </c>
      <c r="AB10" s="219"/>
      <c r="AC10" s="218">
        <v>0</v>
      </c>
      <c r="AD10" s="218">
        <v>0</v>
      </c>
      <c r="AE10" s="218">
        <v>0</v>
      </c>
      <c r="AF10" s="218">
        <v>0</v>
      </c>
      <c r="AG10" s="218">
        <v>90.3</v>
      </c>
      <c r="AH10" s="218">
        <v>12.2</v>
      </c>
      <c r="AI10" s="218">
        <v>3.1</v>
      </c>
      <c r="AJ10" s="218">
        <v>17.6</v>
      </c>
      <c r="AK10" s="218">
        <v>44.6</v>
      </c>
      <c r="AL10" s="218">
        <v>88.4</v>
      </c>
      <c r="AM10" s="218">
        <v>1.98</v>
      </c>
      <c r="AN10" s="218">
        <v>15.9</v>
      </c>
      <c r="AO10" s="218">
        <v>18.1</v>
      </c>
      <c r="AP10" s="218">
        <v>0.4</v>
      </c>
      <c r="AQ10" s="218">
        <v>0</v>
      </c>
      <c r="AR10" s="218">
        <v>0.2</v>
      </c>
      <c r="AS10" s="218" t="s">
        <v>287</v>
      </c>
      <c r="AT10" s="218" t="s">
        <v>290</v>
      </c>
      <c r="AU10" s="218" t="s">
        <v>289</v>
      </c>
      <c r="AV10" s="218" t="s">
        <v>290</v>
      </c>
      <c r="AW10" s="218" t="s">
        <v>305</v>
      </c>
      <c r="AX10" s="218" t="s">
        <v>292</v>
      </c>
      <c r="AY10" s="218" t="s">
        <v>290</v>
      </c>
    </row>
    <row r="11" s="186" customFormat="1" spans="1:51">
      <c r="A11" s="198" t="s">
        <v>665</v>
      </c>
      <c r="B11" s="199"/>
      <c r="C11" s="200" t="s">
        <v>680</v>
      </c>
      <c r="D11" s="201">
        <v>2.51</v>
      </c>
      <c r="E11" s="201">
        <v>2.43</v>
      </c>
      <c r="F11" s="201">
        <v>2.24</v>
      </c>
      <c r="G11" s="201">
        <v>7.18</v>
      </c>
      <c r="H11" s="201">
        <v>2.39</v>
      </c>
      <c r="I11" s="201">
        <v>159.4</v>
      </c>
      <c r="J11" s="201">
        <v>6.69</v>
      </c>
      <c r="K11" s="201">
        <v>3.04</v>
      </c>
      <c r="L11" s="201">
        <v>8</v>
      </c>
      <c r="M11" s="217">
        <v>43643</v>
      </c>
      <c r="N11" s="217">
        <v>43647</v>
      </c>
      <c r="O11" s="218">
        <v>1</v>
      </c>
      <c r="P11" s="217">
        <v>43674</v>
      </c>
      <c r="Q11" s="217">
        <v>43746</v>
      </c>
      <c r="R11" s="218">
        <v>99</v>
      </c>
      <c r="S11" s="218" t="s">
        <v>181</v>
      </c>
      <c r="T11" s="218" t="s">
        <v>182</v>
      </c>
      <c r="U11" s="218" t="s">
        <v>283</v>
      </c>
      <c r="V11" s="218" t="s">
        <v>668</v>
      </c>
      <c r="W11" s="218" t="s">
        <v>284</v>
      </c>
      <c r="X11" s="218" t="s">
        <v>193</v>
      </c>
      <c r="Y11" s="218" t="s">
        <v>681</v>
      </c>
      <c r="Z11" s="218" t="s">
        <v>286</v>
      </c>
      <c r="AA11" s="218">
        <v>2</v>
      </c>
      <c r="AB11" s="219"/>
      <c r="AC11" s="219"/>
      <c r="AD11" s="219"/>
      <c r="AE11" s="219"/>
      <c r="AF11" s="218">
        <v>0</v>
      </c>
      <c r="AG11" s="218">
        <v>119.7</v>
      </c>
      <c r="AH11" s="218">
        <v>7.9</v>
      </c>
      <c r="AI11" s="218">
        <v>2.1</v>
      </c>
      <c r="AJ11" s="218">
        <v>19.1</v>
      </c>
      <c r="AK11" s="218">
        <v>38.4</v>
      </c>
      <c r="AL11" s="218">
        <v>64.3</v>
      </c>
      <c r="AM11" s="238"/>
      <c r="AN11" s="218">
        <v>14.73</v>
      </c>
      <c r="AO11" s="218">
        <v>22.92</v>
      </c>
      <c r="AP11" s="218">
        <v>0.3</v>
      </c>
      <c r="AQ11" s="218">
        <v>1.1</v>
      </c>
      <c r="AR11" s="218">
        <v>0.1</v>
      </c>
      <c r="AS11" s="238"/>
      <c r="AT11" s="238"/>
      <c r="AU11" s="218" t="s">
        <v>296</v>
      </c>
      <c r="AV11" s="218" t="s">
        <v>290</v>
      </c>
      <c r="AW11" s="218" t="s">
        <v>291</v>
      </c>
      <c r="AX11" s="218" t="s">
        <v>292</v>
      </c>
      <c r="AY11" s="218" t="s">
        <v>290</v>
      </c>
    </row>
    <row r="12" s="186" customFormat="1" spans="1:51">
      <c r="A12" s="198" t="s">
        <v>665</v>
      </c>
      <c r="B12" s="199"/>
      <c r="C12" s="200" t="s">
        <v>682</v>
      </c>
      <c r="D12" s="201">
        <v>2.88</v>
      </c>
      <c r="E12" s="201">
        <v>2.58</v>
      </c>
      <c r="F12" s="201">
        <v>3.11</v>
      </c>
      <c r="G12" s="201">
        <v>8.57</v>
      </c>
      <c r="H12" s="201">
        <v>2.86</v>
      </c>
      <c r="I12" s="201">
        <v>190.3</v>
      </c>
      <c r="J12" s="201">
        <v>4.01</v>
      </c>
      <c r="K12" s="201">
        <v>1.24</v>
      </c>
      <c r="L12" s="201">
        <v>9</v>
      </c>
      <c r="M12" s="217">
        <v>43643</v>
      </c>
      <c r="N12" s="217">
        <v>43650</v>
      </c>
      <c r="O12" s="218" t="s">
        <v>297</v>
      </c>
      <c r="P12" s="217">
        <v>43679</v>
      </c>
      <c r="Q12" s="217">
        <v>43746</v>
      </c>
      <c r="R12" s="218">
        <v>96</v>
      </c>
      <c r="S12" s="218" t="s">
        <v>181</v>
      </c>
      <c r="T12" s="218" t="s">
        <v>182</v>
      </c>
      <c r="U12" s="218" t="s">
        <v>283</v>
      </c>
      <c r="V12" s="218" t="s">
        <v>668</v>
      </c>
      <c r="W12" s="218" t="s">
        <v>408</v>
      </c>
      <c r="X12" s="218" t="s">
        <v>193</v>
      </c>
      <c r="Y12" s="218" t="s">
        <v>683</v>
      </c>
      <c r="Z12" s="218" t="s">
        <v>286</v>
      </c>
      <c r="AA12" s="218">
        <v>1</v>
      </c>
      <c r="AB12" s="219"/>
      <c r="AC12" s="219"/>
      <c r="AD12" s="218">
        <v>1</v>
      </c>
      <c r="AE12" s="219"/>
      <c r="AF12" s="218">
        <v>1</v>
      </c>
      <c r="AG12" s="218">
        <v>67.27</v>
      </c>
      <c r="AH12" s="218">
        <v>9.4</v>
      </c>
      <c r="AI12" s="218">
        <v>1.93</v>
      </c>
      <c r="AJ12" s="218">
        <v>16.83</v>
      </c>
      <c r="AK12" s="218">
        <v>50.5</v>
      </c>
      <c r="AL12" s="218">
        <v>83.2</v>
      </c>
      <c r="AM12" s="218">
        <v>1.65</v>
      </c>
      <c r="AN12" s="218">
        <v>17.83</v>
      </c>
      <c r="AO12" s="218">
        <v>20.46</v>
      </c>
      <c r="AP12" s="218">
        <v>0.52</v>
      </c>
      <c r="AQ12" s="218">
        <v>0.35</v>
      </c>
      <c r="AR12" s="218">
        <v>4.88</v>
      </c>
      <c r="AS12" s="218" t="s">
        <v>287</v>
      </c>
      <c r="AT12" s="218" t="s">
        <v>288</v>
      </c>
      <c r="AU12" s="218" t="s">
        <v>289</v>
      </c>
      <c r="AV12" s="218" t="s">
        <v>290</v>
      </c>
      <c r="AW12" s="218" t="s">
        <v>305</v>
      </c>
      <c r="AX12" s="218" t="s">
        <v>288</v>
      </c>
      <c r="AY12" s="218" t="s">
        <v>290</v>
      </c>
    </row>
    <row r="13" s="186" customFormat="1" spans="1:51">
      <c r="A13" s="198" t="s">
        <v>665</v>
      </c>
      <c r="B13" s="199"/>
      <c r="C13" s="200" t="s">
        <v>684</v>
      </c>
      <c r="D13" s="201">
        <v>2.58</v>
      </c>
      <c r="E13" s="201">
        <v>2.76</v>
      </c>
      <c r="F13" s="201">
        <v>2.83</v>
      </c>
      <c r="G13" s="201">
        <v>8.17</v>
      </c>
      <c r="H13" s="201">
        <v>2.72</v>
      </c>
      <c r="I13" s="201">
        <v>181.54</v>
      </c>
      <c r="J13" s="201">
        <v>3.68</v>
      </c>
      <c r="K13" s="201">
        <v>-1.38</v>
      </c>
      <c r="L13" s="201">
        <v>13</v>
      </c>
      <c r="M13" s="217">
        <v>43635</v>
      </c>
      <c r="N13" s="217">
        <v>43640</v>
      </c>
      <c r="O13" s="218">
        <v>1</v>
      </c>
      <c r="P13" s="217">
        <v>43678</v>
      </c>
      <c r="Q13" s="217">
        <v>43748</v>
      </c>
      <c r="R13" s="218">
        <v>108</v>
      </c>
      <c r="S13" s="218" t="s">
        <v>181</v>
      </c>
      <c r="T13" s="218" t="s">
        <v>182</v>
      </c>
      <c r="U13" s="218" t="s">
        <v>183</v>
      </c>
      <c r="V13" s="219"/>
      <c r="W13" s="218" t="s">
        <v>408</v>
      </c>
      <c r="X13" s="218" t="s">
        <v>193</v>
      </c>
      <c r="Y13" s="218" t="s">
        <v>285</v>
      </c>
      <c r="Z13" s="218" t="s">
        <v>286</v>
      </c>
      <c r="AA13" s="218">
        <v>0</v>
      </c>
      <c r="AB13" s="219"/>
      <c r="AC13" s="219"/>
      <c r="AD13" s="219"/>
      <c r="AE13" s="219"/>
      <c r="AF13" s="218">
        <v>0</v>
      </c>
      <c r="AG13" s="218">
        <v>98.3</v>
      </c>
      <c r="AH13" s="218">
        <v>10.8</v>
      </c>
      <c r="AI13" s="218">
        <v>1.9</v>
      </c>
      <c r="AJ13" s="218">
        <v>16.5</v>
      </c>
      <c r="AK13" s="218">
        <v>40.5</v>
      </c>
      <c r="AL13" s="218">
        <v>63.2</v>
      </c>
      <c r="AM13" s="238"/>
      <c r="AN13" s="218">
        <v>14.83</v>
      </c>
      <c r="AO13" s="218">
        <v>25.48</v>
      </c>
      <c r="AP13" s="218">
        <v>0.2</v>
      </c>
      <c r="AQ13" s="218">
        <v>0.7</v>
      </c>
      <c r="AR13" s="218">
        <v>0.1</v>
      </c>
      <c r="AS13" s="238"/>
      <c r="AT13" s="238"/>
      <c r="AU13" s="238"/>
      <c r="AV13" s="238"/>
      <c r="AW13" s="238"/>
      <c r="AX13" s="238"/>
      <c r="AY13" s="238"/>
    </row>
    <row r="14" s="186" customFormat="1" ht="22.5" spans="1:51">
      <c r="A14" s="198" t="s">
        <v>665</v>
      </c>
      <c r="B14" s="199"/>
      <c r="C14" s="202" t="s">
        <v>163</v>
      </c>
      <c r="D14" s="203">
        <v>2.85</v>
      </c>
      <c r="E14" s="203">
        <v>2.77</v>
      </c>
      <c r="F14" s="203">
        <v>2.9</v>
      </c>
      <c r="G14" s="203">
        <v>8.52</v>
      </c>
      <c r="H14" s="203">
        <v>2.84</v>
      </c>
      <c r="I14" s="203">
        <v>189.24</v>
      </c>
      <c r="J14" s="220">
        <v>0.0904</v>
      </c>
      <c r="K14" s="220">
        <v>0.0193</v>
      </c>
      <c r="L14" s="203">
        <v>7</v>
      </c>
      <c r="M14" s="221" t="s">
        <v>685</v>
      </c>
      <c r="N14" s="221" t="s">
        <v>686</v>
      </c>
      <c r="O14" s="222">
        <v>1</v>
      </c>
      <c r="P14" s="221" t="s">
        <v>687</v>
      </c>
      <c r="Q14" s="221" t="s">
        <v>688</v>
      </c>
      <c r="R14" s="221">
        <v>102</v>
      </c>
      <c r="S14" s="221" t="s">
        <v>181</v>
      </c>
      <c r="T14" s="221" t="s">
        <v>182</v>
      </c>
      <c r="U14" s="221" t="s">
        <v>283</v>
      </c>
      <c r="V14" s="221" t="s">
        <v>668</v>
      </c>
      <c r="W14" s="221" t="s">
        <v>408</v>
      </c>
      <c r="X14" s="221" t="s">
        <v>193</v>
      </c>
      <c r="Y14" s="221" t="s">
        <v>285</v>
      </c>
      <c r="Z14" s="221" t="s">
        <v>286</v>
      </c>
      <c r="AA14" s="222">
        <v>1</v>
      </c>
      <c r="AB14" s="222"/>
      <c r="AC14" s="222"/>
      <c r="AD14" s="222"/>
      <c r="AE14" s="222"/>
      <c r="AF14" s="222"/>
      <c r="AG14" s="221">
        <v>90.21</v>
      </c>
      <c r="AH14" s="221">
        <v>10.79</v>
      </c>
      <c r="AI14" s="221">
        <v>2.3</v>
      </c>
      <c r="AJ14" s="221">
        <v>17.38</v>
      </c>
      <c r="AK14" s="221">
        <v>48.34</v>
      </c>
      <c r="AL14" s="221">
        <v>92.4</v>
      </c>
      <c r="AM14" s="221">
        <v>1.95</v>
      </c>
      <c r="AN14" s="221">
        <v>21.06</v>
      </c>
      <c r="AO14" s="221">
        <v>23.36</v>
      </c>
      <c r="AP14" s="221">
        <v>1.05</v>
      </c>
      <c r="AQ14" s="221">
        <v>3.6</v>
      </c>
      <c r="AR14" s="221">
        <v>1.47</v>
      </c>
      <c r="AS14" s="221" t="s">
        <v>287</v>
      </c>
      <c r="AT14" s="221" t="s">
        <v>288</v>
      </c>
      <c r="AU14" s="221" t="s">
        <v>289</v>
      </c>
      <c r="AV14" s="221" t="s">
        <v>290</v>
      </c>
      <c r="AW14" s="221" t="s">
        <v>291</v>
      </c>
      <c r="AX14" s="221" t="s">
        <v>292</v>
      </c>
      <c r="AY14" s="221" t="s">
        <v>290</v>
      </c>
    </row>
    <row r="15" s="187" customFormat="1" ht="15" spans="1:51">
      <c r="A15" s="204" t="s">
        <v>689</v>
      </c>
      <c r="B15" s="205" t="s">
        <v>690</v>
      </c>
      <c r="C15" s="201" t="s">
        <v>674</v>
      </c>
      <c r="D15" s="206">
        <v>3.13</v>
      </c>
      <c r="E15" s="206">
        <v>3.19</v>
      </c>
      <c r="F15" s="206">
        <v>3</v>
      </c>
      <c r="G15" s="206">
        <v>9.31</v>
      </c>
      <c r="H15" s="206">
        <v>3.1</v>
      </c>
      <c r="I15" s="206">
        <v>206.99</v>
      </c>
      <c r="J15" s="206">
        <v>19.85</v>
      </c>
      <c r="K15" s="206"/>
      <c r="L15" s="201">
        <v>2</v>
      </c>
      <c r="M15" s="223">
        <v>44367</v>
      </c>
      <c r="N15" s="223">
        <v>44372</v>
      </c>
      <c r="O15" s="224">
        <v>1</v>
      </c>
      <c r="P15" s="223">
        <v>44405</v>
      </c>
      <c r="Q15" s="223">
        <v>44463</v>
      </c>
      <c r="R15" s="224">
        <v>91</v>
      </c>
      <c r="S15" s="224" t="s">
        <v>691</v>
      </c>
      <c r="T15" s="224" t="s">
        <v>182</v>
      </c>
      <c r="U15" s="224" t="s">
        <v>283</v>
      </c>
      <c r="V15" s="224" t="s">
        <v>692</v>
      </c>
      <c r="W15" s="224" t="s">
        <v>295</v>
      </c>
      <c r="X15" s="224" t="s">
        <v>693</v>
      </c>
      <c r="Y15" s="224" t="s">
        <v>285</v>
      </c>
      <c r="Z15" s="224" t="s">
        <v>286</v>
      </c>
      <c r="AA15" s="224">
        <v>0</v>
      </c>
      <c r="AB15" s="224"/>
      <c r="AC15" s="224">
        <v>0</v>
      </c>
      <c r="AD15" s="224">
        <v>0</v>
      </c>
      <c r="AE15" s="224">
        <v>0</v>
      </c>
      <c r="AF15" s="224">
        <v>0</v>
      </c>
      <c r="AG15" s="224">
        <v>69</v>
      </c>
      <c r="AH15" s="224">
        <v>9.2</v>
      </c>
      <c r="AI15" s="224">
        <v>2.8</v>
      </c>
      <c r="AJ15" s="224">
        <v>14.8</v>
      </c>
      <c r="AK15" s="224">
        <v>60.2</v>
      </c>
      <c r="AL15" s="224">
        <v>115</v>
      </c>
      <c r="AM15" s="224">
        <v>1.9</v>
      </c>
      <c r="AN15" s="224">
        <v>20.7</v>
      </c>
      <c r="AO15" s="224">
        <v>20.6</v>
      </c>
      <c r="AP15" s="224">
        <v>0.4</v>
      </c>
      <c r="AQ15" s="224">
        <v>0.4</v>
      </c>
      <c r="AR15" s="224">
        <v>0</v>
      </c>
      <c r="AS15" s="224" t="s">
        <v>287</v>
      </c>
      <c r="AT15" s="224" t="s">
        <v>308</v>
      </c>
      <c r="AU15" s="224" t="s">
        <v>296</v>
      </c>
      <c r="AV15" s="224" t="s">
        <v>290</v>
      </c>
      <c r="AW15" s="224" t="s">
        <v>297</v>
      </c>
      <c r="AX15" s="224" t="s">
        <v>306</v>
      </c>
      <c r="AY15" s="224" t="s">
        <v>290</v>
      </c>
    </row>
    <row r="16" s="187" customFormat="1" ht="15" spans="1:51">
      <c r="A16" s="204" t="s">
        <v>689</v>
      </c>
      <c r="B16" s="205"/>
      <c r="C16" s="201" t="s">
        <v>675</v>
      </c>
      <c r="D16" s="206">
        <v>2.73</v>
      </c>
      <c r="E16" s="206">
        <v>2.84</v>
      </c>
      <c r="F16" s="206">
        <v>2.78</v>
      </c>
      <c r="G16" s="206">
        <v>8.35</v>
      </c>
      <c r="H16" s="206">
        <v>2.78</v>
      </c>
      <c r="I16" s="206">
        <v>185.56</v>
      </c>
      <c r="J16" s="206">
        <v>0.97</v>
      </c>
      <c r="K16" s="206"/>
      <c r="L16" s="206">
        <v>10</v>
      </c>
      <c r="M16" s="223">
        <v>44366</v>
      </c>
      <c r="N16" s="223">
        <v>44372</v>
      </c>
      <c r="O16" s="224">
        <v>1</v>
      </c>
      <c r="P16" s="223">
        <v>44411</v>
      </c>
      <c r="Q16" s="223">
        <v>44474</v>
      </c>
      <c r="R16" s="224">
        <v>102</v>
      </c>
      <c r="S16" s="224" t="s">
        <v>694</v>
      </c>
      <c r="T16" s="224" t="s">
        <v>695</v>
      </c>
      <c r="U16" s="224" t="s">
        <v>696</v>
      </c>
      <c r="V16" s="224" t="s">
        <v>668</v>
      </c>
      <c r="W16" s="224" t="s">
        <v>186</v>
      </c>
      <c r="X16" s="224" t="s">
        <v>193</v>
      </c>
      <c r="Y16" s="224">
        <v>1</v>
      </c>
      <c r="Z16" s="224" t="s">
        <v>286</v>
      </c>
      <c r="AA16" s="224" t="s">
        <v>697</v>
      </c>
      <c r="AB16" s="224" t="s">
        <v>698</v>
      </c>
      <c r="AC16" s="224">
        <v>35</v>
      </c>
      <c r="AD16" s="224">
        <v>22</v>
      </c>
      <c r="AE16" s="224">
        <v>26</v>
      </c>
      <c r="AF16" s="224">
        <v>24</v>
      </c>
      <c r="AG16" s="224">
        <v>84.2</v>
      </c>
      <c r="AH16" s="224">
        <v>17.5</v>
      </c>
      <c r="AI16" s="224">
        <v>3.2</v>
      </c>
      <c r="AJ16" s="224">
        <v>18.2</v>
      </c>
      <c r="AK16" s="224">
        <v>58.3</v>
      </c>
      <c r="AL16" s="224">
        <v>103.8</v>
      </c>
      <c r="AM16" s="224">
        <v>2</v>
      </c>
      <c r="AN16" s="224">
        <v>21.9</v>
      </c>
      <c r="AO16" s="224">
        <v>21.8</v>
      </c>
      <c r="AP16" s="224">
        <v>3.5</v>
      </c>
      <c r="AQ16" s="224">
        <v>6.8</v>
      </c>
      <c r="AR16" s="224">
        <v>2.8</v>
      </c>
      <c r="AS16" s="224" t="s">
        <v>287</v>
      </c>
      <c r="AT16" s="224" t="s">
        <v>308</v>
      </c>
      <c r="AU16" s="224" t="s">
        <v>699</v>
      </c>
      <c r="AV16" s="224" t="s">
        <v>678</v>
      </c>
      <c r="AW16" s="224" t="s">
        <v>297</v>
      </c>
      <c r="AX16" s="224" t="s">
        <v>700</v>
      </c>
      <c r="AY16" s="224" t="s">
        <v>678</v>
      </c>
    </row>
    <row r="17" s="187" customFormat="1" spans="1:51">
      <c r="A17" s="204" t="s">
        <v>689</v>
      </c>
      <c r="B17" s="205"/>
      <c r="C17" s="201" t="s">
        <v>679</v>
      </c>
      <c r="D17" s="201">
        <v>2.92</v>
      </c>
      <c r="E17" s="201">
        <v>3.03</v>
      </c>
      <c r="F17" s="201">
        <v>3.04</v>
      </c>
      <c r="G17" s="201">
        <v>8.99</v>
      </c>
      <c r="H17" s="201">
        <v>3</v>
      </c>
      <c r="I17" s="201">
        <v>200</v>
      </c>
      <c r="J17" s="201">
        <v>14.5</v>
      </c>
      <c r="K17" s="201"/>
      <c r="L17" s="201">
        <v>2</v>
      </c>
      <c r="M17" s="223">
        <v>44369</v>
      </c>
      <c r="N17" s="223">
        <v>44376</v>
      </c>
      <c r="O17" s="224">
        <v>1</v>
      </c>
      <c r="P17" s="223">
        <v>44409</v>
      </c>
      <c r="Q17" s="223">
        <v>44473</v>
      </c>
      <c r="R17" s="224">
        <v>97</v>
      </c>
      <c r="S17" s="224" t="s">
        <v>181</v>
      </c>
      <c r="T17" s="224" t="s">
        <v>182</v>
      </c>
      <c r="U17" s="224" t="s">
        <v>283</v>
      </c>
      <c r="V17" s="224" t="s">
        <v>672</v>
      </c>
      <c r="W17" s="224" t="s">
        <v>408</v>
      </c>
      <c r="X17" s="224" t="s">
        <v>193</v>
      </c>
      <c r="Y17" s="224" t="s">
        <v>285</v>
      </c>
      <c r="Z17" s="224" t="s">
        <v>286</v>
      </c>
      <c r="AA17" s="224" t="s">
        <v>701</v>
      </c>
      <c r="AB17" s="223">
        <v>44449</v>
      </c>
      <c r="AC17" s="224">
        <v>0</v>
      </c>
      <c r="AD17" s="224">
        <v>0</v>
      </c>
      <c r="AE17" s="224">
        <v>0</v>
      </c>
      <c r="AF17" s="224">
        <v>0</v>
      </c>
      <c r="AG17" s="224">
        <v>80.6</v>
      </c>
      <c r="AH17" s="224">
        <v>11.5</v>
      </c>
      <c r="AI17" s="224">
        <v>3.4</v>
      </c>
      <c r="AJ17" s="224">
        <v>14.9</v>
      </c>
      <c r="AK17" s="224">
        <v>43.4</v>
      </c>
      <c r="AL17" s="224">
        <v>86.3</v>
      </c>
      <c r="AM17" s="224">
        <v>2</v>
      </c>
      <c r="AN17" s="224">
        <v>18.9</v>
      </c>
      <c r="AO17" s="224">
        <v>21.9</v>
      </c>
      <c r="AP17" s="224">
        <v>0</v>
      </c>
      <c r="AQ17" s="224">
        <v>0</v>
      </c>
      <c r="AR17" s="224">
        <v>0</v>
      </c>
      <c r="AS17" s="224" t="s">
        <v>287</v>
      </c>
      <c r="AT17" s="224" t="s">
        <v>290</v>
      </c>
      <c r="AU17" s="224" t="s">
        <v>702</v>
      </c>
      <c r="AV17" s="224" t="s">
        <v>290</v>
      </c>
      <c r="AW17" s="224" t="s">
        <v>703</v>
      </c>
      <c r="AX17" s="224" t="s">
        <v>308</v>
      </c>
      <c r="AY17" s="224" t="s">
        <v>290</v>
      </c>
    </row>
    <row r="18" s="187" customFormat="1" spans="1:51">
      <c r="A18" s="204" t="s">
        <v>689</v>
      </c>
      <c r="B18" s="205"/>
      <c r="C18" s="201" t="s">
        <v>671</v>
      </c>
      <c r="D18" s="201">
        <v>3.39</v>
      </c>
      <c r="E18" s="201">
        <v>3.46</v>
      </c>
      <c r="F18" s="201">
        <v>3.46</v>
      </c>
      <c r="G18" s="201">
        <v>10.32</v>
      </c>
      <c r="H18" s="201">
        <v>3.44</v>
      </c>
      <c r="I18" s="201">
        <v>229.38</v>
      </c>
      <c r="J18" s="201">
        <v>15.6</v>
      </c>
      <c r="K18" s="201"/>
      <c r="L18" s="201">
        <v>4</v>
      </c>
      <c r="M18" s="223">
        <v>44373</v>
      </c>
      <c r="N18" s="223">
        <v>44377</v>
      </c>
      <c r="O18" s="218">
        <v>1</v>
      </c>
      <c r="P18" s="223">
        <v>44418</v>
      </c>
      <c r="Q18" s="223">
        <v>44477</v>
      </c>
      <c r="R18" s="224">
        <v>100</v>
      </c>
      <c r="S18" s="224" t="s">
        <v>296</v>
      </c>
      <c r="T18" s="224" t="s">
        <v>182</v>
      </c>
      <c r="U18" s="224" t="s">
        <v>283</v>
      </c>
      <c r="V18" s="224" t="s">
        <v>668</v>
      </c>
      <c r="W18" s="224" t="s">
        <v>186</v>
      </c>
      <c r="X18" s="224" t="s">
        <v>193</v>
      </c>
      <c r="Y18" s="224" t="s">
        <v>669</v>
      </c>
      <c r="Z18" s="224" t="s">
        <v>673</v>
      </c>
      <c r="AA18" s="224">
        <v>0</v>
      </c>
      <c r="AB18" s="224">
        <v>0</v>
      </c>
      <c r="AC18" s="224">
        <v>2</v>
      </c>
      <c r="AD18" s="224">
        <v>1</v>
      </c>
      <c r="AE18" s="224">
        <v>5</v>
      </c>
      <c r="AF18" s="224">
        <v>1</v>
      </c>
      <c r="AG18" s="224">
        <v>62.2</v>
      </c>
      <c r="AH18" s="224">
        <v>3.9</v>
      </c>
      <c r="AI18" s="224">
        <v>3.8</v>
      </c>
      <c r="AJ18" s="224">
        <v>17.2</v>
      </c>
      <c r="AK18" s="224">
        <v>78.8</v>
      </c>
      <c r="AL18" s="224">
        <v>154.2</v>
      </c>
      <c r="AM18" s="224">
        <v>2</v>
      </c>
      <c r="AN18" s="224">
        <v>34.1</v>
      </c>
      <c r="AO18" s="224">
        <v>21.4</v>
      </c>
      <c r="AP18" s="224">
        <v>0.1</v>
      </c>
      <c r="AQ18" s="224">
        <v>0.3</v>
      </c>
      <c r="AR18" s="224">
        <v>0.5</v>
      </c>
      <c r="AS18" s="224" t="s">
        <v>287</v>
      </c>
      <c r="AT18" s="224" t="s">
        <v>288</v>
      </c>
      <c r="AU18" s="224" t="s">
        <v>296</v>
      </c>
      <c r="AV18" s="224" t="s">
        <v>290</v>
      </c>
      <c r="AW18" s="224" t="s">
        <v>305</v>
      </c>
      <c r="AX18" s="224" t="s">
        <v>292</v>
      </c>
      <c r="AY18" s="224" t="s">
        <v>290</v>
      </c>
    </row>
    <row r="19" s="187" customFormat="1" ht="15" customHeight="1" spans="1:51">
      <c r="A19" s="204" t="s">
        <v>689</v>
      </c>
      <c r="B19" s="205"/>
      <c r="C19" s="201" t="s">
        <v>680</v>
      </c>
      <c r="D19" s="201">
        <v>3.12</v>
      </c>
      <c r="E19" s="201">
        <v>3.67</v>
      </c>
      <c r="F19" s="201">
        <v>3.54</v>
      </c>
      <c r="G19" s="201">
        <v>10.33</v>
      </c>
      <c r="H19" s="201">
        <v>3.44</v>
      </c>
      <c r="I19" s="201">
        <v>229.3</v>
      </c>
      <c r="J19" s="201">
        <v>12.8</v>
      </c>
      <c r="K19" s="201"/>
      <c r="L19" s="201">
        <v>7</v>
      </c>
      <c r="M19" s="223">
        <v>44372</v>
      </c>
      <c r="N19" s="223">
        <v>44377</v>
      </c>
      <c r="O19" s="201">
        <v>3</v>
      </c>
      <c r="P19" s="223">
        <v>44408</v>
      </c>
      <c r="Q19" s="223">
        <v>44487</v>
      </c>
      <c r="R19" s="224">
        <v>110</v>
      </c>
      <c r="S19" s="224" t="s">
        <v>691</v>
      </c>
      <c r="T19" s="224" t="s">
        <v>182</v>
      </c>
      <c r="U19" s="224" t="s">
        <v>283</v>
      </c>
      <c r="V19" s="224"/>
      <c r="W19" s="224" t="s">
        <v>284</v>
      </c>
      <c r="X19" s="224" t="s">
        <v>328</v>
      </c>
      <c r="Y19" s="224" t="s">
        <v>704</v>
      </c>
      <c r="Z19" s="224" t="s">
        <v>286</v>
      </c>
      <c r="AA19" s="224">
        <v>0</v>
      </c>
      <c r="AB19" s="224"/>
      <c r="AC19" s="224"/>
      <c r="AD19" s="224"/>
      <c r="AE19" s="224"/>
      <c r="AF19" s="224">
        <v>0</v>
      </c>
      <c r="AG19" s="224">
        <v>96</v>
      </c>
      <c r="AH19" s="224">
        <v>7.5</v>
      </c>
      <c r="AI19" s="224">
        <v>2.8</v>
      </c>
      <c r="AJ19" s="224">
        <v>17.4</v>
      </c>
      <c r="AK19" s="224">
        <v>56.9</v>
      </c>
      <c r="AL19" s="224">
        <v>92.8</v>
      </c>
      <c r="AM19" s="224">
        <v>1.6</v>
      </c>
      <c r="AN19" s="224">
        <v>22.5</v>
      </c>
      <c r="AO19" s="224">
        <v>24.3</v>
      </c>
      <c r="AP19" s="224">
        <v>0</v>
      </c>
      <c r="AQ19" s="224">
        <v>0.4</v>
      </c>
      <c r="AR19" s="224">
        <v>0</v>
      </c>
      <c r="AS19" s="224" t="s">
        <v>705</v>
      </c>
      <c r="AT19" s="224" t="s">
        <v>283</v>
      </c>
      <c r="AU19" s="224" t="s">
        <v>706</v>
      </c>
      <c r="AV19" s="224" t="s">
        <v>678</v>
      </c>
      <c r="AW19" s="224" t="s">
        <v>297</v>
      </c>
      <c r="AX19" s="224" t="s">
        <v>707</v>
      </c>
      <c r="AY19" s="224" t="s">
        <v>678</v>
      </c>
    </row>
    <row r="20" s="187" customFormat="1" spans="1:51">
      <c r="A20" s="204" t="s">
        <v>689</v>
      </c>
      <c r="B20" s="205"/>
      <c r="C20" s="201" t="s">
        <v>684</v>
      </c>
      <c r="D20" s="201">
        <v>3.11</v>
      </c>
      <c r="E20" s="201">
        <v>3.26</v>
      </c>
      <c r="F20" s="201">
        <v>3.44</v>
      </c>
      <c r="G20" s="201">
        <v>9.81</v>
      </c>
      <c r="H20" s="201">
        <v>3.27</v>
      </c>
      <c r="I20" s="201">
        <v>218</v>
      </c>
      <c r="J20" s="201">
        <v>5.8</v>
      </c>
      <c r="K20" s="201"/>
      <c r="L20" s="201">
        <v>10</v>
      </c>
      <c r="M20" s="223">
        <v>44364</v>
      </c>
      <c r="N20" s="223">
        <v>44370</v>
      </c>
      <c r="O20" s="201">
        <v>3</v>
      </c>
      <c r="P20" s="223">
        <v>44409</v>
      </c>
      <c r="Q20" s="223">
        <v>44479</v>
      </c>
      <c r="R20" s="224">
        <v>109</v>
      </c>
      <c r="S20" s="224" t="s">
        <v>691</v>
      </c>
      <c r="T20" s="224" t="s">
        <v>182</v>
      </c>
      <c r="U20" s="224" t="s">
        <v>283</v>
      </c>
      <c r="V20" s="224"/>
      <c r="W20" s="224" t="s">
        <v>284</v>
      </c>
      <c r="X20" s="224" t="s">
        <v>328</v>
      </c>
      <c r="Y20" s="224" t="s">
        <v>704</v>
      </c>
      <c r="Z20" s="224" t="s">
        <v>286</v>
      </c>
      <c r="AA20" s="224">
        <v>0</v>
      </c>
      <c r="AB20" s="224"/>
      <c r="AC20" s="224"/>
      <c r="AD20" s="224"/>
      <c r="AE20" s="224"/>
      <c r="AF20" s="224">
        <v>0</v>
      </c>
      <c r="AG20" s="224">
        <v>89.5</v>
      </c>
      <c r="AH20" s="224">
        <v>7.3</v>
      </c>
      <c r="AI20" s="224">
        <v>2.7</v>
      </c>
      <c r="AJ20" s="224">
        <v>15.3</v>
      </c>
      <c r="AK20" s="224">
        <v>55.1</v>
      </c>
      <c r="AL20" s="224">
        <v>90.9</v>
      </c>
      <c r="AM20" s="224">
        <v>1.7</v>
      </c>
      <c r="AN20" s="224">
        <v>22.6</v>
      </c>
      <c r="AO20" s="224">
        <v>23.8</v>
      </c>
      <c r="AP20" s="224">
        <v>0</v>
      </c>
      <c r="AQ20" s="224">
        <v>0.3</v>
      </c>
      <c r="AR20" s="224">
        <v>0</v>
      </c>
      <c r="AS20" s="224" t="s">
        <v>705</v>
      </c>
      <c r="AT20" s="224" t="s">
        <v>283</v>
      </c>
      <c r="AU20" s="224" t="s">
        <v>706</v>
      </c>
      <c r="AV20" s="224" t="s">
        <v>678</v>
      </c>
      <c r="AW20" s="224" t="s">
        <v>297</v>
      </c>
      <c r="AX20" s="224" t="s">
        <v>707</v>
      </c>
      <c r="AY20" s="224" t="s">
        <v>678</v>
      </c>
    </row>
    <row r="21" s="187" customFormat="1" spans="1:51">
      <c r="A21" s="204" t="s">
        <v>689</v>
      </c>
      <c r="B21" s="205"/>
      <c r="C21" s="203" t="s">
        <v>163</v>
      </c>
      <c r="D21" s="203">
        <v>3.07</v>
      </c>
      <c r="E21" s="203">
        <v>3.24</v>
      </c>
      <c r="F21" s="203">
        <v>3.21</v>
      </c>
      <c r="G21" s="203">
        <v>9.52</v>
      </c>
      <c r="H21" s="203">
        <v>3.17</v>
      </c>
      <c r="I21" s="203">
        <v>211.54</v>
      </c>
      <c r="J21" s="225">
        <v>11.41</v>
      </c>
      <c r="K21" s="225"/>
      <c r="L21" s="203">
        <v>3</v>
      </c>
      <c r="M21" s="226" t="s">
        <v>708</v>
      </c>
      <c r="N21" s="226" t="s">
        <v>709</v>
      </c>
      <c r="O21" s="227">
        <v>1</v>
      </c>
      <c r="P21" s="226" t="s">
        <v>710</v>
      </c>
      <c r="Q21" s="226" t="s">
        <v>711</v>
      </c>
      <c r="R21" s="227">
        <v>101.5</v>
      </c>
      <c r="S21" s="227" t="s">
        <v>181</v>
      </c>
      <c r="T21" s="227" t="s">
        <v>182</v>
      </c>
      <c r="U21" s="227" t="s">
        <v>283</v>
      </c>
      <c r="V21" s="227" t="s">
        <v>668</v>
      </c>
      <c r="W21" s="227" t="s">
        <v>295</v>
      </c>
      <c r="X21" s="227" t="s">
        <v>193</v>
      </c>
      <c r="Y21" s="227" t="s">
        <v>285</v>
      </c>
      <c r="Z21" s="227" t="s">
        <v>286</v>
      </c>
      <c r="AA21" s="224">
        <v>0</v>
      </c>
      <c r="AB21" s="224"/>
      <c r="AC21" s="227"/>
      <c r="AD21" s="227"/>
      <c r="AE21" s="227"/>
      <c r="AF21" s="227"/>
      <c r="AG21" s="227">
        <v>80.3</v>
      </c>
      <c r="AH21" s="227">
        <v>9.5</v>
      </c>
      <c r="AI21" s="227">
        <v>3.1</v>
      </c>
      <c r="AJ21" s="227">
        <v>16.3</v>
      </c>
      <c r="AK21" s="227">
        <v>58.8</v>
      </c>
      <c r="AL21" s="227">
        <v>107.2</v>
      </c>
      <c r="AM21" s="227">
        <v>1.9</v>
      </c>
      <c r="AN21" s="227">
        <v>23.5</v>
      </c>
      <c r="AO21" s="227">
        <v>22.3</v>
      </c>
      <c r="AP21" s="227">
        <v>0.7</v>
      </c>
      <c r="AQ21" s="227">
        <v>1.4</v>
      </c>
      <c r="AR21" s="227">
        <v>0.6</v>
      </c>
      <c r="AS21" s="227" t="s">
        <v>287</v>
      </c>
      <c r="AT21" s="227" t="s">
        <v>288</v>
      </c>
      <c r="AU21" s="227" t="s">
        <v>296</v>
      </c>
      <c r="AV21" s="227" t="s">
        <v>290</v>
      </c>
      <c r="AW21" s="227" t="s">
        <v>297</v>
      </c>
      <c r="AX21" s="227" t="s">
        <v>292</v>
      </c>
      <c r="AY21" s="227" t="s">
        <v>290</v>
      </c>
    </row>
    <row r="22" customFormat="1" spans="1:51">
      <c r="A22" s="207" t="s">
        <v>347</v>
      </c>
      <c r="B22" s="208" t="s">
        <v>712</v>
      </c>
      <c r="C22" s="209" t="s">
        <v>674</v>
      </c>
      <c r="D22" s="209">
        <v>42.09</v>
      </c>
      <c r="E22" s="209">
        <v>43.03</v>
      </c>
      <c r="F22" s="207"/>
      <c r="G22" s="209">
        <v>85.13</v>
      </c>
      <c r="H22" s="209">
        <v>42.56</v>
      </c>
      <c r="I22" s="209">
        <v>189.17</v>
      </c>
      <c r="J22" s="209">
        <v>18.69</v>
      </c>
      <c r="K22" s="207"/>
      <c r="L22" s="209">
        <v>1</v>
      </c>
      <c r="M22" s="228">
        <v>44737</v>
      </c>
      <c r="N22" s="228">
        <v>44744</v>
      </c>
      <c r="O22" s="229" t="s">
        <v>297</v>
      </c>
      <c r="P22" s="228">
        <v>44779</v>
      </c>
      <c r="Q22" s="228">
        <v>44837</v>
      </c>
      <c r="R22" s="229">
        <v>100</v>
      </c>
      <c r="S22" s="229" t="s">
        <v>691</v>
      </c>
      <c r="T22" s="229" t="s">
        <v>182</v>
      </c>
      <c r="U22" s="229" t="s">
        <v>183</v>
      </c>
      <c r="V22" s="229" t="s">
        <v>692</v>
      </c>
      <c r="W22" s="229" t="s">
        <v>295</v>
      </c>
      <c r="X22" s="229" t="s">
        <v>693</v>
      </c>
      <c r="Y22" s="229" t="s">
        <v>285</v>
      </c>
      <c r="Z22" s="229" t="s">
        <v>286</v>
      </c>
      <c r="AA22" s="229">
        <v>0</v>
      </c>
      <c r="AB22" s="229"/>
      <c r="AC22" s="229">
        <v>0</v>
      </c>
      <c r="AD22" s="229">
        <v>0</v>
      </c>
      <c r="AE22" s="229">
        <v>0</v>
      </c>
      <c r="AF22" s="229">
        <v>0</v>
      </c>
      <c r="AG22" s="230">
        <v>52.8</v>
      </c>
      <c r="AH22" s="230">
        <v>16.3</v>
      </c>
      <c r="AI22" s="230">
        <v>1.8</v>
      </c>
      <c r="AJ22" s="230">
        <v>14.4</v>
      </c>
      <c r="AK22" s="230">
        <v>47.6</v>
      </c>
      <c r="AL22" s="230">
        <v>111.2</v>
      </c>
      <c r="AM22" s="230">
        <v>2.34</v>
      </c>
      <c r="AN22" s="230">
        <v>23.22</v>
      </c>
      <c r="AO22" s="230">
        <v>21.76</v>
      </c>
      <c r="AP22" s="230">
        <v>1.08</v>
      </c>
      <c r="AQ22" s="230">
        <v>2.52</v>
      </c>
      <c r="AR22" s="230">
        <v>0</v>
      </c>
      <c r="AS22" s="231" t="s">
        <v>287</v>
      </c>
      <c r="AT22" s="231" t="s">
        <v>308</v>
      </c>
      <c r="AU22" s="231" t="s">
        <v>296</v>
      </c>
      <c r="AV22" s="231" t="s">
        <v>290</v>
      </c>
      <c r="AW22" s="231" t="s">
        <v>297</v>
      </c>
      <c r="AX22" s="231" t="s">
        <v>308</v>
      </c>
      <c r="AY22" s="231" t="s">
        <v>290</v>
      </c>
    </row>
    <row r="23" customFormat="1" spans="1:51">
      <c r="A23" s="207" t="s">
        <v>347</v>
      </c>
      <c r="B23" s="208"/>
      <c r="C23" s="209" t="s">
        <v>675</v>
      </c>
      <c r="D23" s="210">
        <v>43.75</v>
      </c>
      <c r="E23" s="210">
        <v>44.12</v>
      </c>
      <c r="F23" s="207"/>
      <c r="G23" s="210">
        <v>87.87</v>
      </c>
      <c r="H23" s="210">
        <v>43.94</v>
      </c>
      <c r="I23" s="210">
        <v>193.31</v>
      </c>
      <c r="J23" s="210">
        <v>6.96</v>
      </c>
      <c r="K23" s="207"/>
      <c r="L23" s="210">
        <v>1</v>
      </c>
      <c r="M23" s="228">
        <v>44729</v>
      </c>
      <c r="N23" s="228">
        <v>44735</v>
      </c>
      <c r="O23" s="230">
        <v>1</v>
      </c>
      <c r="P23" s="228">
        <v>44776</v>
      </c>
      <c r="Q23" s="228">
        <v>44840</v>
      </c>
      <c r="R23" s="230">
        <v>111</v>
      </c>
      <c r="S23" s="231" t="s">
        <v>181</v>
      </c>
      <c r="T23" s="231" t="s">
        <v>695</v>
      </c>
      <c r="U23" s="231" t="s">
        <v>283</v>
      </c>
      <c r="V23" s="231" t="s">
        <v>668</v>
      </c>
      <c r="W23" s="231" t="s">
        <v>186</v>
      </c>
      <c r="X23" s="231" t="s">
        <v>193</v>
      </c>
      <c r="Y23" s="231" t="s">
        <v>669</v>
      </c>
      <c r="Z23" s="231" t="s">
        <v>286</v>
      </c>
      <c r="AA23" s="230" t="s">
        <v>344</v>
      </c>
      <c r="AB23" s="231" t="s">
        <v>698</v>
      </c>
      <c r="AC23" s="231"/>
      <c r="AD23" s="231"/>
      <c r="AE23" s="231"/>
      <c r="AF23" s="230">
        <v>2</v>
      </c>
      <c r="AG23" s="230">
        <v>87.3</v>
      </c>
      <c r="AH23" s="230">
        <v>25.3</v>
      </c>
      <c r="AI23" s="230">
        <v>3.2</v>
      </c>
      <c r="AJ23" s="230">
        <v>18.4</v>
      </c>
      <c r="AK23" s="230">
        <v>45.6</v>
      </c>
      <c r="AL23" s="230">
        <v>93.02</v>
      </c>
      <c r="AM23" s="230">
        <v>2.04</v>
      </c>
      <c r="AN23" s="230">
        <v>22.8</v>
      </c>
      <c r="AO23" s="230">
        <v>24.8</v>
      </c>
      <c r="AP23" s="230">
        <v>3.8</v>
      </c>
      <c r="AQ23" s="230">
        <v>2.9</v>
      </c>
      <c r="AR23" s="230">
        <v>5.4</v>
      </c>
      <c r="AS23" s="231" t="s">
        <v>287</v>
      </c>
      <c r="AT23" s="231" t="s">
        <v>713</v>
      </c>
      <c r="AU23" s="231" t="s">
        <v>289</v>
      </c>
      <c r="AV23" s="231" t="s">
        <v>678</v>
      </c>
      <c r="AW23" s="231" t="s">
        <v>297</v>
      </c>
      <c r="AX23" s="231" t="s">
        <v>700</v>
      </c>
      <c r="AY23" s="231" t="s">
        <v>678</v>
      </c>
    </row>
    <row r="24" customFormat="1" spans="1:51">
      <c r="A24" s="207" t="s">
        <v>347</v>
      </c>
      <c r="B24" s="208"/>
      <c r="C24" s="209" t="s">
        <v>679</v>
      </c>
      <c r="D24" s="210">
        <v>42.62</v>
      </c>
      <c r="E24" s="210">
        <v>39.45</v>
      </c>
      <c r="F24" s="207"/>
      <c r="G24" s="210">
        <v>82.07</v>
      </c>
      <c r="H24" s="210">
        <v>41.04</v>
      </c>
      <c r="I24" s="210">
        <v>182.38</v>
      </c>
      <c r="J24" s="210">
        <v>6.69</v>
      </c>
      <c r="K24" s="207"/>
      <c r="L24" s="210">
        <v>3</v>
      </c>
      <c r="M24" s="228">
        <v>44729</v>
      </c>
      <c r="N24" s="228">
        <v>44736</v>
      </c>
      <c r="O24" s="230">
        <v>1</v>
      </c>
      <c r="P24" s="228">
        <v>44769</v>
      </c>
      <c r="Q24" s="228">
        <v>44833</v>
      </c>
      <c r="R24" s="230">
        <v>104</v>
      </c>
      <c r="S24" s="231" t="s">
        <v>181</v>
      </c>
      <c r="T24" s="231" t="s">
        <v>182</v>
      </c>
      <c r="U24" s="231" t="s">
        <v>183</v>
      </c>
      <c r="V24" s="231" t="s">
        <v>668</v>
      </c>
      <c r="W24" s="231" t="s">
        <v>408</v>
      </c>
      <c r="X24" s="231" t="s">
        <v>193</v>
      </c>
      <c r="Y24" s="231" t="s">
        <v>285</v>
      </c>
      <c r="Z24" s="231" t="s">
        <v>286</v>
      </c>
      <c r="AA24" s="230">
        <v>0</v>
      </c>
      <c r="AB24" s="230">
        <v>0</v>
      </c>
      <c r="AC24" s="230">
        <v>0</v>
      </c>
      <c r="AD24" s="230">
        <v>0</v>
      </c>
      <c r="AE24" s="230">
        <v>0</v>
      </c>
      <c r="AF24" s="230">
        <v>0</v>
      </c>
      <c r="AG24" s="230">
        <v>57.4</v>
      </c>
      <c r="AH24" s="230">
        <v>12</v>
      </c>
      <c r="AI24" s="230">
        <v>2.4</v>
      </c>
      <c r="AJ24" s="230">
        <v>13.8</v>
      </c>
      <c r="AK24" s="230">
        <v>34.4</v>
      </c>
      <c r="AL24" s="230">
        <v>78.5</v>
      </c>
      <c r="AM24" s="230">
        <v>2.28</v>
      </c>
      <c r="AN24" s="230">
        <v>17.9</v>
      </c>
      <c r="AO24" s="230">
        <v>22.8</v>
      </c>
      <c r="AP24" s="230">
        <v>0</v>
      </c>
      <c r="AQ24" s="230">
        <v>0</v>
      </c>
      <c r="AR24" s="230">
        <v>0</v>
      </c>
      <c r="AS24" s="231" t="s">
        <v>287</v>
      </c>
      <c r="AT24" s="231" t="s">
        <v>290</v>
      </c>
      <c r="AU24" s="231" t="s">
        <v>702</v>
      </c>
      <c r="AV24" s="231" t="s">
        <v>290</v>
      </c>
      <c r="AW24" s="231" t="s">
        <v>703</v>
      </c>
      <c r="AX24" s="231" t="s">
        <v>308</v>
      </c>
      <c r="AY24" s="231" t="s">
        <v>290</v>
      </c>
    </row>
    <row r="25" customFormat="1" spans="1:51">
      <c r="A25" s="207" t="s">
        <v>347</v>
      </c>
      <c r="B25" s="208"/>
      <c r="C25" s="209" t="s">
        <v>671</v>
      </c>
      <c r="D25" s="210">
        <v>48.93</v>
      </c>
      <c r="E25" s="210">
        <v>48.4</v>
      </c>
      <c r="F25" s="207"/>
      <c r="G25" s="210">
        <v>97.33</v>
      </c>
      <c r="H25" s="210">
        <v>48.66</v>
      </c>
      <c r="I25" s="210">
        <v>216.29</v>
      </c>
      <c r="J25" s="210">
        <v>0.07</v>
      </c>
      <c r="K25" s="207"/>
      <c r="L25" s="210">
        <v>4</v>
      </c>
      <c r="M25" s="228">
        <v>44735</v>
      </c>
      <c r="N25" s="228">
        <v>44741</v>
      </c>
      <c r="O25" s="231" t="s">
        <v>297</v>
      </c>
      <c r="P25" s="228">
        <v>44772</v>
      </c>
      <c r="Q25" s="228">
        <v>44839</v>
      </c>
      <c r="R25" s="230">
        <v>104</v>
      </c>
      <c r="S25" s="231" t="s">
        <v>315</v>
      </c>
      <c r="T25" s="231" t="s">
        <v>182</v>
      </c>
      <c r="U25" s="231" t="s">
        <v>283</v>
      </c>
      <c r="V25" s="231" t="s">
        <v>668</v>
      </c>
      <c r="W25" s="231" t="s">
        <v>408</v>
      </c>
      <c r="X25" s="231" t="s">
        <v>193</v>
      </c>
      <c r="Y25" s="231" t="s">
        <v>669</v>
      </c>
      <c r="Z25" s="231" t="s">
        <v>714</v>
      </c>
      <c r="AA25" s="230">
        <v>0</v>
      </c>
      <c r="AB25" s="230">
        <v>0</v>
      </c>
      <c r="AC25" s="230">
        <v>0</v>
      </c>
      <c r="AD25" s="230">
        <v>0</v>
      </c>
      <c r="AE25" s="230">
        <v>0</v>
      </c>
      <c r="AF25" s="230">
        <v>0</v>
      </c>
      <c r="AG25" s="230">
        <v>86</v>
      </c>
      <c r="AH25" s="230">
        <v>5.2</v>
      </c>
      <c r="AI25" s="230">
        <v>4</v>
      </c>
      <c r="AJ25" s="230">
        <v>18.4</v>
      </c>
      <c r="AK25" s="230">
        <v>62.2</v>
      </c>
      <c r="AL25" s="230">
        <v>127.8</v>
      </c>
      <c r="AM25" s="230">
        <v>2.1</v>
      </c>
      <c r="AN25" s="230">
        <v>25.8</v>
      </c>
      <c r="AO25" s="230">
        <v>22.6</v>
      </c>
      <c r="AP25" s="230">
        <v>0.02</v>
      </c>
      <c r="AQ25" s="230">
        <v>0.5</v>
      </c>
      <c r="AR25" s="230">
        <v>0.9</v>
      </c>
      <c r="AS25" s="231" t="s">
        <v>287</v>
      </c>
      <c r="AT25" s="231" t="s">
        <v>288</v>
      </c>
      <c r="AU25" s="231" t="s">
        <v>289</v>
      </c>
      <c r="AV25" s="231" t="s">
        <v>290</v>
      </c>
      <c r="AW25" s="231" t="s">
        <v>291</v>
      </c>
      <c r="AX25" s="231" t="s">
        <v>292</v>
      </c>
      <c r="AY25" s="231" t="s">
        <v>290</v>
      </c>
    </row>
    <row r="26" customFormat="1" spans="1:51">
      <c r="A26" s="207" t="s">
        <v>347</v>
      </c>
      <c r="B26" s="208"/>
      <c r="C26" s="209" t="s">
        <v>680</v>
      </c>
      <c r="D26" s="210">
        <v>56.16</v>
      </c>
      <c r="E26" s="210">
        <v>52.47</v>
      </c>
      <c r="F26" s="207"/>
      <c r="G26" s="210">
        <v>108.62</v>
      </c>
      <c r="H26" s="210">
        <v>54.31</v>
      </c>
      <c r="I26" s="210">
        <v>241.39</v>
      </c>
      <c r="J26" s="210">
        <v>9.65</v>
      </c>
      <c r="K26" s="207"/>
      <c r="L26" s="210">
        <v>4</v>
      </c>
      <c r="M26" s="228">
        <v>44737</v>
      </c>
      <c r="N26" s="228">
        <v>44741</v>
      </c>
      <c r="O26" s="230">
        <v>2</v>
      </c>
      <c r="P26" s="228">
        <v>44776</v>
      </c>
      <c r="Q26" s="228">
        <v>44837</v>
      </c>
      <c r="R26" s="230">
        <v>100</v>
      </c>
      <c r="S26" s="231" t="s">
        <v>181</v>
      </c>
      <c r="T26" s="231" t="s">
        <v>182</v>
      </c>
      <c r="U26" s="231" t="s">
        <v>283</v>
      </c>
      <c r="V26" s="231"/>
      <c r="W26" s="231" t="s">
        <v>186</v>
      </c>
      <c r="X26" s="231" t="s">
        <v>328</v>
      </c>
      <c r="Y26" s="231" t="s">
        <v>704</v>
      </c>
      <c r="Z26" s="231" t="s">
        <v>715</v>
      </c>
      <c r="AA26" s="230">
        <v>0</v>
      </c>
      <c r="AB26" s="231"/>
      <c r="AC26" s="231"/>
      <c r="AD26" s="231"/>
      <c r="AE26" s="231"/>
      <c r="AF26" s="230" t="s">
        <v>716</v>
      </c>
      <c r="AG26" s="230">
        <v>79.9</v>
      </c>
      <c r="AH26" s="230">
        <v>19.8</v>
      </c>
      <c r="AI26" s="230">
        <v>1.1</v>
      </c>
      <c r="AJ26" s="230">
        <v>18.5</v>
      </c>
      <c r="AK26" s="230">
        <v>59</v>
      </c>
      <c r="AL26" s="230">
        <v>105.4</v>
      </c>
      <c r="AM26" s="230">
        <v>1.8</v>
      </c>
      <c r="AN26" s="230">
        <v>25.2</v>
      </c>
      <c r="AO26" s="230">
        <v>23.9</v>
      </c>
      <c r="AP26" s="230">
        <v>0</v>
      </c>
      <c r="AQ26" s="230">
        <v>1.4</v>
      </c>
      <c r="AR26" s="230">
        <v>0</v>
      </c>
      <c r="AS26" s="231" t="s">
        <v>287</v>
      </c>
      <c r="AT26" s="231" t="s">
        <v>183</v>
      </c>
      <c r="AU26" s="231" t="s">
        <v>296</v>
      </c>
      <c r="AV26" s="231" t="s">
        <v>290</v>
      </c>
      <c r="AW26" s="231" t="s">
        <v>305</v>
      </c>
      <c r="AX26" s="231" t="s">
        <v>700</v>
      </c>
      <c r="AY26" s="231" t="s">
        <v>290</v>
      </c>
    </row>
    <row r="27" customFormat="1" spans="1:51">
      <c r="A27" s="207" t="s">
        <v>347</v>
      </c>
      <c r="B27" s="208"/>
      <c r="C27" s="209" t="s">
        <v>684</v>
      </c>
      <c r="D27" s="210">
        <v>42.72</v>
      </c>
      <c r="E27" s="210">
        <v>40.15</v>
      </c>
      <c r="F27" s="207"/>
      <c r="G27" s="210">
        <v>82.87</v>
      </c>
      <c r="H27" s="210">
        <v>41.43</v>
      </c>
      <c r="I27" s="210">
        <v>184.16</v>
      </c>
      <c r="J27" s="210">
        <v>7.54</v>
      </c>
      <c r="K27" s="207"/>
      <c r="L27" s="210">
        <v>2</v>
      </c>
      <c r="M27" s="228">
        <v>44733</v>
      </c>
      <c r="N27" s="228">
        <v>44740</v>
      </c>
      <c r="O27" s="230">
        <v>1</v>
      </c>
      <c r="P27" s="228">
        <v>44768</v>
      </c>
      <c r="Q27" s="228">
        <v>44834</v>
      </c>
      <c r="R27" s="230">
        <v>101</v>
      </c>
      <c r="S27" s="231" t="s">
        <v>181</v>
      </c>
      <c r="T27" s="231" t="s">
        <v>182</v>
      </c>
      <c r="U27" s="231" t="s">
        <v>183</v>
      </c>
      <c r="V27" s="231" t="s">
        <v>668</v>
      </c>
      <c r="W27" s="231" t="s">
        <v>408</v>
      </c>
      <c r="X27" s="231" t="s">
        <v>193</v>
      </c>
      <c r="Y27" s="231" t="s">
        <v>285</v>
      </c>
      <c r="Z27" s="231" t="s">
        <v>286</v>
      </c>
      <c r="AA27" s="230">
        <v>0</v>
      </c>
      <c r="AB27" s="230">
        <v>0</v>
      </c>
      <c r="AC27" s="230">
        <v>0</v>
      </c>
      <c r="AD27" s="230">
        <v>0</v>
      </c>
      <c r="AE27" s="230">
        <v>0</v>
      </c>
      <c r="AF27" s="230">
        <v>0</v>
      </c>
      <c r="AG27" s="230">
        <v>56.3</v>
      </c>
      <c r="AH27" s="230">
        <v>12.3</v>
      </c>
      <c r="AI27" s="230">
        <v>2.5</v>
      </c>
      <c r="AJ27" s="230">
        <v>13.4</v>
      </c>
      <c r="AK27" s="230">
        <v>34.6</v>
      </c>
      <c r="AL27" s="230">
        <v>78.4</v>
      </c>
      <c r="AM27" s="230">
        <v>2.31</v>
      </c>
      <c r="AN27" s="230">
        <v>18.4</v>
      </c>
      <c r="AO27" s="230">
        <v>23.1</v>
      </c>
      <c r="AP27" s="230">
        <v>0</v>
      </c>
      <c r="AQ27" s="230">
        <v>0</v>
      </c>
      <c r="AR27" s="230">
        <v>0</v>
      </c>
      <c r="AS27" s="231" t="s">
        <v>287</v>
      </c>
      <c r="AT27" s="231" t="s">
        <v>290</v>
      </c>
      <c r="AU27" s="231" t="s">
        <v>702</v>
      </c>
      <c r="AV27" s="231" t="s">
        <v>290</v>
      </c>
      <c r="AW27" s="231" t="s">
        <v>703</v>
      </c>
      <c r="AX27" s="231" t="s">
        <v>308</v>
      </c>
      <c r="AY27" s="231" t="s">
        <v>290</v>
      </c>
    </row>
    <row r="28" customFormat="1" spans="1:51">
      <c r="A28" s="207" t="s">
        <v>347</v>
      </c>
      <c r="B28" s="208"/>
      <c r="C28" s="209" t="s">
        <v>682</v>
      </c>
      <c r="D28" s="210">
        <v>48.6</v>
      </c>
      <c r="E28" s="210">
        <v>54.2</v>
      </c>
      <c r="F28" s="207"/>
      <c r="G28" s="210">
        <v>102.8</v>
      </c>
      <c r="H28" s="210">
        <v>51.4</v>
      </c>
      <c r="I28" s="210">
        <v>228.45</v>
      </c>
      <c r="J28" s="210">
        <v>15.51</v>
      </c>
      <c r="K28" s="207"/>
      <c r="L28" s="210">
        <v>1</v>
      </c>
      <c r="M28" s="228">
        <v>44732</v>
      </c>
      <c r="N28" s="228">
        <v>44740</v>
      </c>
      <c r="O28" s="231" t="s">
        <v>297</v>
      </c>
      <c r="P28" s="228">
        <v>44770</v>
      </c>
      <c r="Q28" s="228">
        <v>44836</v>
      </c>
      <c r="R28" s="230">
        <v>104</v>
      </c>
      <c r="S28" s="231" t="s">
        <v>181</v>
      </c>
      <c r="T28" s="231" t="s">
        <v>182</v>
      </c>
      <c r="U28" s="231" t="s">
        <v>283</v>
      </c>
      <c r="V28" s="231" t="s">
        <v>668</v>
      </c>
      <c r="W28" s="231" t="s">
        <v>408</v>
      </c>
      <c r="X28" s="231" t="s">
        <v>193</v>
      </c>
      <c r="Y28" s="231" t="s">
        <v>683</v>
      </c>
      <c r="Z28" s="231" t="s">
        <v>286</v>
      </c>
      <c r="AA28" s="230">
        <v>1</v>
      </c>
      <c r="AB28" s="231"/>
      <c r="AC28" s="231"/>
      <c r="AD28" s="230">
        <v>1</v>
      </c>
      <c r="AE28" s="231"/>
      <c r="AF28" s="230">
        <v>1</v>
      </c>
      <c r="AG28" s="230">
        <v>83.6</v>
      </c>
      <c r="AH28" s="230">
        <v>9.5</v>
      </c>
      <c r="AI28" s="230">
        <v>2.2</v>
      </c>
      <c r="AJ28" s="230">
        <v>19</v>
      </c>
      <c r="AK28" s="230">
        <v>71.4</v>
      </c>
      <c r="AL28" s="230">
        <v>150.7</v>
      </c>
      <c r="AM28" s="230">
        <v>2.1</v>
      </c>
      <c r="AN28" s="230">
        <v>35.9</v>
      </c>
      <c r="AO28" s="230">
        <v>23.9</v>
      </c>
      <c r="AP28" s="231"/>
      <c r="AQ28" s="231"/>
      <c r="AR28" s="231"/>
      <c r="AS28" s="231" t="s">
        <v>287</v>
      </c>
      <c r="AT28" s="231" t="s">
        <v>288</v>
      </c>
      <c r="AU28" s="231" t="s">
        <v>289</v>
      </c>
      <c r="AV28" s="231" t="s">
        <v>290</v>
      </c>
      <c r="AW28" s="231" t="s">
        <v>305</v>
      </c>
      <c r="AX28" s="231" t="s">
        <v>306</v>
      </c>
      <c r="AY28" s="231" t="s">
        <v>290</v>
      </c>
    </row>
    <row r="29" customFormat="1" spans="1:51">
      <c r="A29" s="207" t="s">
        <v>347</v>
      </c>
      <c r="B29" s="208"/>
      <c r="C29" s="209" t="s">
        <v>717</v>
      </c>
      <c r="D29" s="210">
        <v>46.91</v>
      </c>
      <c r="E29" s="210">
        <v>49.74</v>
      </c>
      <c r="F29" s="207"/>
      <c r="G29" s="210">
        <v>96.66</v>
      </c>
      <c r="H29" s="210">
        <v>48.33</v>
      </c>
      <c r="I29" s="210">
        <v>214.79</v>
      </c>
      <c r="J29" s="210">
        <v>9.19</v>
      </c>
      <c r="K29" s="207"/>
      <c r="L29" s="210">
        <v>3</v>
      </c>
      <c r="M29" s="228">
        <v>44735</v>
      </c>
      <c r="N29" s="228">
        <v>44741</v>
      </c>
      <c r="O29" s="231" t="s">
        <v>297</v>
      </c>
      <c r="P29" s="228">
        <v>44772</v>
      </c>
      <c r="Q29" s="228">
        <v>44839</v>
      </c>
      <c r="R29" s="230">
        <v>104</v>
      </c>
      <c r="S29" s="231" t="s">
        <v>315</v>
      </c>
      <c r="T29" s="231" t="s">
        <v>182</v>
      </c>
      <c r="U29" s="231" t="s">
        <v>283</v>
      </c>
      <c r="V29" s="231" t="s">
        <v>668</v>
      </c>
      <c r="W29" s="231" t="s">
        <v>408</v>
      </c>
      <c r="X29" s="231" t="s">
        <v>193</v>
      </c>
      <c r="Y29" s="231" t="s">
        <v>669</v>
      </c>
      <c r="Z29" s="231" t="s">
        <v>714</v>
      </c>
      <c r="AA29" s="230">
        <v>0</v>
      </c>
      <c r="AB29" s="230">
        <v>0</v>
      </c>
      <c r="AC29" s="230">
        <v>0</v>
      </c>
      <c r="AD29" s="230">
        <v>0</v>
      </c>
      <c r="AE29" s="230">
        <v>0</v>
      </c>
      <c r="AF29" s="230">
        <v>0</v>
      </c>
      <c r="AG29" s="230">
        <v>89.28</v>
      </c>
      <c r="AH29" s="230">
        <v>10.15</v>
      </c>
      <c r="AI29" s="230">
        <v>2.3</v>
      </c>
      <c r="AJ29" s="230">
        <v>19.25</v>
      </c>
      <c r="AK29" s="230">
        <v>57</v>
      </c>
      <c r="AL29" s="230">
        <v>114.15</v>
      </c>
      <c r="AM29" s="230">
        <v>2</v>
      </c>
      <c r="AN29" s="230">
        <v>17.31</v>
      </c>
      <c r="AO29" s="230">
        <v>20.58</v>
      </c>
      <c r="AP29" s="230">
        <v>4</v>
      </c>
      <c r="AQ29" s="230">
        <v>1.33</v>
      </c>
      <c r="AR29" s="230">
        <v>3.67</v>
      </c>
      <c r="AS29" s="230" t="s">
        <v>550</v>
      </c>
      <c r="AT29" s="231" t="s">
        <v>290</v>
      </c>
      <c r="AU29" s="231" t="s">
        <v>289</v>
      </c>
      <c r="AV29" s="231" t="s">
        <v>290</v>
      </c>
      <c r="AW29" s="231" t="s">
        <v>291</v>
      </c>
      <c r="AX29" s="231" t="s">
        <v>306</v>
      </c>
      <c r="AY29" s="231" t="s">
        <v>290</v>
      </c>
    </row>
    <row r="30" customFormat="1" spans="1:51">
      <c r="A30" s="207" t="s">
        <v>347</v>
      </c>
      <c r="B30" s="208"/>
      <c r="C30" s="211" t="s">
        <v>163</v>
      </c>
      <c r="D30" s="212">
        <v>46.47</v>
      </c>
      <c r="E30" s="212">
        <v>46.44</v>
      </c>
      <c r="F30" s="207"/>
      <c r="G30" s="212">
        <v>92.92</v>
      </c>
      <c r="H30" s="212">
        <v>46.46</v>
      </c>
      <c r="I30" s="212">
        <v>206.24</v>
      </c>
      <c r="J30" s="212">
        <v>9.05</v>
      </c>
      <c r="K30" s="207"/>
      <c r="L30" s="212">
        <v>3</v>
      </c>
      <c r="M30" s="232" t="s">
        <v>718</v>
      </c>
      <c r="N30" s="232" t="s">
        <v>719</v>
      </c>
      <c r="O30" s="232">
        <v>1</v>
      </c>
      <c r="P30" s="232" t="s">
        <v>720</v>
      </c>
      <c r="Q30" s="232" t="s">
        <v>721</v>
      </c>
      <c r="R30" s="229">
        <v>104</v>
      </c>
      <c r="S30" s="233" t="s">
        <v>181</v>
      </c>
      <c r="T30" s="233" t="s">
        <v>182</v>
      </c>
      <c r="U30" s="233" t="s">
        <v>283</v>
      </c>
      <c r="V30" s="233" t="s">
        <v>668</v>
      </c>
      <c r="W30" s="233" t="s">
        <v>408</v>
      </c>
      <c r="X30" s="233" t="s">
        <v>193</v>
      </c>
      <c r="Y30" s="233" t="s">
        <v>285</v>
      </c>
      <c r="Z30" s="233" t="s">
        <v>286</v>
      </c>
      <c r="AA30" s="229">
        <v>0</v>
      </c>
      <c r="AB30" s="233"/>
      <c r="AC30" s="233"/>
      <c r="AD30" s="233"/>
      <c r="AE30" s="233"/>
      <c r="AF30" s="233"/>
      <c r="AG30" s="229">
        <v>74.1</v>
      </c>
      <c r="AH30" s="229">
        <v>13.8</v>
      </c>
      <c r="AI30" s="229">
        <v>2.4</v>
      </c>
      <c r="AJ30" s="229">
        <v>16.9</v>
      </c>
      <c r="AK30" s="229">
        <v>51.5</v>
      </c>
      <c r="AL30" s="229">
        <v>107.4</v>
      </c>
      <c r="AM30" s="229">
        <v>2.1</v>
      </c>
      <c r="AN30" s="229">
        <v>23.3</v>
      </c>
      <c r="AO30" s="229">
        <v>22.9</v>
      </c>
      <c r="AP30" s="229">
        <v>1.3</v>
      </c>
      <c r="AQ30" s="229">
        <v>1.2</v>
      </c>
      <c r="AR30" s="229">
        <v>1.4</v>
      </c>
      <c r="AS30" s="233" t="s">
        <v>287</v>
      </c>
      <c r="AT30" s="233" t="s">
        <v>288</v>
      </c>
      <c r="AU30" s="233" t="s">
        <v>289</v>
      </c>
      <c r="AV30" s="233" t="s">
        <v>290</v>
      </c>
      <c r="AW30" s="233" t="s">
        <v>305</v>
      </c>
      <c r="AX30" s="233" t="s">
        <v>306</v>
      </c>
      <c r="AY30" s="233" t="s">
        <v>290</v>
      </c>
    </row>
    <row r="31" s="186" customFormat="1" spans="1:51">
      <c r="A31" s="198" t="s">
        <v>665</v>
      </c>
      <c r="B31" s="199" t="s">
        <v>722</v>
      </c>
      <c r="C31" s="200" t="s">
        <v>667</v>
      </c>
      <c r="D31" s="201">
        <v>2.12</v>
      </c>
      <c r="E31" s="201">
        <v>2.42</v>
      </c>
      <c r="F31" s="201">
        <v>3.01</v>
      </c>
      <c r="G31" s="201">
        <v>7.55</v>
      </c>
      <c r="H31" s="201">
        <v>2.52</v>
      </c>
      <c r="I31" s="201">
        <v>167.8</v>
      </c>
      <c r="J31" s="201">
        <v>-10.46</v>
      </c>
      <c r="K31" s="201">
        <v>-5.27</v>
      </c>
      <c r="L31" s="201">
        <v>14</v>
      </c>
      <c r="M31" s="217">
        <v>43643</v>
      </c>
      <c r="N31" s="217">
        <v>43648</v>
      </c>
      <c r="O31" s="218">
        <v>1</v>
      </c>
      <c r="P31" s="217">
        <v>43680</v>
      </c>
      <c r="Q31" s="217">
        <v>43749</v>
      </c>
      <c r="R31" s="218">
        <v>101</v>
      </c>
      <c r="S31" s="218" t="s">
        <v>289</v>
      </c>
      <c r="T31" s="218" t="s">
        <v>182</v>
      </c>
      <c r="U31" s="218" t="s">
        <v>283</v>
      </c>
      <c r="V31" s="218" t="s">
        <v>668</v>
      </c>
      <c r="W31" s="218" t="s">
        <v>186</v>
      </c>
      <c r="X31" s="218" t="s">
        <v>211</v>
      </c>
      <c r="Y31" s="218" t="s">
        <v>669</v>
      </c>
      <c r="Z31" s="218" t="s">
        <v>286</v>
      </c>
      <c r="AA31" s="218">
        <v>0</v>
      </c>
      <c r="AB31" s="219"/>
      <c r="AC31" s="218">
        <v>4.07</v>
      </c>
      <c r="AD31" s="218">
        <v>2.04</v>
      </c>
      <c r="AE31" s="219"/>
      <c r="AF31" s="219"/>
      <c r="AG31" s="218">
        <v>45.8</v>
      </c>
      <c r="AH31" s="218">
        <v>9.2</v>
      </c>
      <c r="AI31" s="218">
        <v>4.9</v>
      </c>
      <c r="AJ31" s="218">
        <v>12.6</v>
      </c>
      <c r="AK31" s="218">
        <v>45.7</v>
      </c>
      <c r="AL31" s="218">
        <v>86.6</v>
      </c>
      <c r="AM31" s="218">
        <v>1.89</v>
      </c>
      <c r="AN31" s="218">
        <v>18.27</v>
      </c>
      <c r="AO31" s="218">
        <v>22.16</v>
      </c>
      <c r="AP31" s="218">
        <v>0.5</v>
      </c>
      <c r="AQ31" s="218">
        <v>1.5</v>
      </c>
      <c r="AR31" s="218">
        <v>0</v>
      </c>
      <c r="AS31" s="218" t="s">
        <v>287</v>
      </c>
      <c r="AT31" s="218" t="s">
        <v>308</v>
      </c>
      <c r="AU31" s="218" t="s">
        <v>670</v>
      </c>
      <c r="AV31" s="218" t="s">
        <v>290</v>
      </c>
      <c r="AW31" s="218" t="s">
        <v>304</v>
      </c>
      <c r="AX31" s="218" t="s">
        <v>292</v>
      </c>
      <c r="AY31" s="218" t="s">
        <v>290</v>
      </c>
    </row>
    <row r="32" s="186" customFormat="1" spans="1:51">
      <c r="A32" s="198" t="s">
        <v>665</v>
      </c>
      <c r="B32" s="199"/>
      <c r="C32" s="200" t="s">
        <v>671</v>
      </c>
      <c r="D32" s="201">
        <v>3.29</v>
      </c>
      <c r="E32" s="201">
        <v>3.25</v>
      </c>
      <c r="F32" s="201">
        <v>3.75</v>
      </c>
      <c r="G32" s="201">
        <v>10.29</v>
      </c>
      <c r="H32" s="201">
        <v>3.43</v>
      </c>
      <c r="I32" s="201">
        <v>228.58</v>
      </c>
      <c r="J32" s="201">
        <v>20.5</v>
      </c>
      <c r="K32" s="201">
        <v>-4.63</v>
      </c>
      <c r="L32" s="201">
        <v>4</v>
      </c>
      <c r="M32" s="217">
        <v>43637</v>
      </c>
      <c r="N32" s="217">
        <v>43642</v>
      </c>
      <c r="O32" s="218" t="s">
        <v>297</v>
      </c>
      <c r="P32" s="219"/>
      <c r="Q32" s="217">
        <v>43760</v>
      </c>
      <c r="R32" s="218">
        <v>118</v>
      </c>
      <c r="S32" s="219"/>
      <c r="T32" s="219"/>
      <c r="U32" s="218" t="s">
        <v>283</v>
      </c>
      <c r="V32" s="218" t="s">
        <v>668</v>
      </c>
      <c r="W32" s="218" t="s">
        <v>408</v>
      </c>
      <c r="X32" s="218" t="s">
        <v>193</v>
      </c>
      <c r="Y32" s="218" t="s">
        <v>285</v>
      </c>
      <c r="Z32" s="218" t="s">
        <v>673</v>
      </c>
      <c r="AA32" s="218">
        <v>0</v>
      </c>
      <c r="AB32" s="219"/>
      <c r="AC32" s="219"/>
      <c r="AD32" s="219"/>
      <c r="AE32" s="219"/>
      <c r="AF32" s="219"/>
      <c r="AG32" s="218">
        <v>69.9</v>
      </c>
      <c r="AH32" s="218">
        <v>5.5</v>
      </c>
      <c r="AI32" s="218">
        <v>4.6</v>
      </c>
      <c r="AJ32" s="218">
        <v>14.8</v>
      </c>
      <c r="AK32" s="218">
        <v>71.2</v>
      </c>
      <c r="AL32" s="218">
        <v>147.6</v>
      </c>
      <c r="AM32" s="218">
        <v>2.1</v>
      </c>
      <c r="AN32" s="218">
        <v>43.5</v>
      </c>
      <c r="AO32" s="218">
        <v>28.8</v>
      </c>
      <c r="AP32" s="218">
        <v>0</v>
      </c>
      <c r="AQ32" s="218">
        <v>0.5</v>
      </c>
      <c r="AR32" s="218">
        <v>0.7</v>
      </c>
      <c r="AS32" s="218" t="s">
        <v>287</v>
      </c>
      <c r="AT32" s="218" t="s">
        <v>288</v>
      </c>
      <c r="AU32" s="218" t="s">
        <v>694</v>
      </c>
      <c r="AV32" s="218" t="s">
        <v>290</v>
      </c>
      <c r="AW32" s="218" t="s">
        <v>304</v>
      </c>
      <c r="AX32" s="218" t="s">
        <v>292</v>
      </c>
      <c r="AY32" s="218" t="s">
        <v>290</v>
      </c>
    </row>
    <row r="33" s="186" customFormat="1" spans="1:51">
      <c r="A33" s="198" t="s">
        <v>665</v>
      </c>
      <c r="B33" s="199"/>
      <c r="C33" s="200" t="s">
        <v>674</v>
      </c>
      <c r="D33" s="201">
        <v>3.29</v>
      </c>
      <c r="E33" s="201">
        <v>3.25</v>
      </c>
      <c r="F33" s="201">
        <v>3.21</v>
      </c>
      <c r="G33" s="201">
        <v>9.76</v>
      </c>
      <c r="H33" s="201">
        <v>3.25</v>
      </c>
      <c r="I33" s="201">
        <v>216.9</v>
      </c>
      <c r="J33" s="201">
        <v>47.28</v>
      </c>
      <c r="K33" s="201">
        <v>15.46</v>
      </c>
      <c r="L33" s="201">
        <v>3</v>
      </c>
      <c r="M33" s="217">
        <v>43638</v>
      </c>
      <c r="N33" s="217">
        <v>43645</v>
      </c>
      <c r="O33" s="218">
        <v>1</v>
      </c>
      <c r="P33" s="217">
        <v>43677</v>
      </c>
      <c r="Q33" s="217">
        <v>43736</v>
      </c>
      <c r="R33" s="218">
        <v>91</v>
      </c>
      <c r="S33" s="218" t="s">
        <v>181</v>
      </c>
      <c r="T33" s="218" t="s">
        <v>182</v>
      </c>
      <c r="U33" s="218" t="s">
        <v>283</v>
      </c>
      <c r="V33" s="218" t="s">
        <v>668</v>
      </c>
      <c r="W33" s="218" t="s">
        <v>186</v>
      </c>
      <c r="X33" s="218" t="s">
        <v>193</v>
      </c>
      <c r="Y33" s="218" t="s">
        <v>285</v>
      </c>
      <c r="Z33" s="218" t="s">
        <v>286</v>
      </c>
      <c r="AA33" s="218">
        <v>0</v>
      </c>
      <c r="AB33" s="219"/>
      <c r="AC33" s="218">
        <v>0</v>
      </c>
      <c r="AD33" s="218">
        <v>0</v>
      </c>
      <c r="AE33" s="218">
        <v>0</v>
      </c>
      <c r="AF33" s="218">
        <v>0</v>
      </c>
      <c r="AG33" s="218">
        <v>49.6</v>
      </c>
      <c r="AH33" s="218">
        <v>10</v>
      </c>
      <c r="AI33" s="218">
        <v>2.6</v>
      </c>
      <c r="AJ33" s="218">
        <v>12</v>
      </c>
      <c r="AK33" s="218">
        <v>40</v>
      </c>
      <c r="AL33" s="218">
        <v>74</v>
      </c>
      <c r="AM33" s="218">
        <v>1.85</v>
      </c>
      <c r="AN33" s="218">
        <v>14.47</v>
      </c>
      <c r="AO33" s="218">
        <v>22.5</v>
      </c>
      <c r="AP33" s="218">
        <v>0</v>
      </c>
      <c r="AQ33" s="218">
        <v>0</v>
      </c>
      <c r="AR33" s="218">
        <v>0</v>
      </c>
      <c r="AS33" s="218" t="s">
        <v>287</v>
      </c>
      <c r="AT33" s="218" t="s">
        <v>308</v>
      </c>
      <c r="AU33" s="218" t="s">
        <v>296</v>
      </c>
      <c r="AV33" s="218" t="s">
        <v>290</v>
      </c>
      <c r="AW33" s="218" t="s">
        <v>297</v>
      </c>
      <c r="AX33" s="218" t="s">
        <v>288</v>
      </c>
      <c r="AY33" s="218" t="s">
        <v>290</v>
      </c>
    </row>
    <row r="34" s="186" customFormat="1" spans="1:51">
      <c r="A34" s="198" t="s">
        <v>665</v>
      </c>
      <c r="B34" s="199"/>
      <c r="C34" s="200" t="s">
        <v>675</v>
      </c>
      <c r="D34" s="201">
        <v>2.57</v>
      </c>
      <c r="E34" s="201">
        <v>2.63</v>
      </c>
      <c r="F34" s="201">
        <v>2.72</v>
      </c>
      <c r="G34" s="201">
        <v>7.92</v>
      </c>
      <c r="H34" s="201">
        <v>2.64</v>
      </c>
      <c r="I34" s="201">
        <v>175.8</v>
      </c>
      <c r="J34" s="201">
        <v>3.35</v>
      </c>
      <c r="K34" s="201">
        <v>-7.03</v>
      </c>
      <c r="L34" s="201">
        <v>13</v>
      </c>
      <c r="M34" s="217">
        <v>43632</v>
      </c>
      <c r="N34" s="217">
        <v>43638</v>
      </c>
      <c r="O34" s="218">
        <v>1</v>
      </c>
      <c r="P34" s="217">
        <v>43673</v>
      </c>
      <c r="Q34" s="217">
        <v>43745</v>
      </c>
      <c r="R34" s="218">
        <v>107</v>
      </c>
      <c r="S34" s="218" t="s">
        <v>181</v>
      </c>
      <c r="T34" s="218" t="s">
        <v>695</v>
      </c>
      <c r="U34" s="218" t="s">
        <v>696</v>
      </c>
      <c r="V34" s="218" t="s">
        <v>668</v>
      </c>
      <c r="W34" s="218" t="s">
        <v>186</v>
      </c>
      <c r="X34" s="218" t="s">
        <v>185</v>
      </c>
      <c r="Y34" s="218" t="s">
        <v>669</v>
      </c>
      <c r="Z34" s="218" t="s">
        <v>286</v>
      </c>
      <c r="AA34" s="218" t="s">
        <v>344</v>
      </c>
      <c r="AB34" s="219"/>
      <c r="AC34" s="219"/>
      <c r="AD34" s="218">
        <v>2</v>
      </c>
      <c r="AE34" s="219"/>
      <c r="AF34" s="218" t="s">
        <v>344</v>
      </c>
      <c r="AG34" s="218">
        <v>73.4</v>
      </c>
      <c r="AH34" s="218">
        <v>18.2</v>
      </c>
      <c r="AI34" s="218">
        <v>2.9</v>
      </c>
      <c r="AJ34" s="218">
        <v>17.5</v>
      </c>
      <c r="AK34" s="218">
        <v>51.3</v>
      </c>
      <c r="AL34" s="218">
        <v>109.3</v>
      </c>
      <c r="AM34" s="218">
        <v>2.14</v>
      </c>
      <c r="AN34" s="218">
        <v>23.8</v>
      </c>
      <c r="AO34" s="218">
        <v>21.3</v>
      </c>
      <c r="AP34" s="218">
        <v>5.1</v>
      </c>
      <c r="AQ34" s="218">
        <v>6.5</v>
      </c>
      <c r="AR34" s="218">
        <v>9.1</v>
      </c>
      <c r="AS34" s="218" t="s">
        <v>677</v>
      </c>
      <c r="AT34" s="218" t="s">
        <v>306</v>
      </c>
      <c r="AU34" s="218" t="s">
        <v>289</v>
      </c>
      <c r="AV34" s="218" t="s">
        <v>678</v>
      </c>
      <c r="AW34" s="218" t="s">
        <v>345</v>
      </c>
      <c r="AX34" s="218" t="s">
        <v>288</v>
      </c>
      <c r="AY34" s="218" t="s">
        <v>290</v>
      </c>
    </row>
    <row r="35" s="186" customFormat="1" spans="1:51">
      <c r="A35" s="198" t="s">
        <v>665</v>
      </c>
      <c r="B35" s="199"/>
      <c r="C35" s="200" t="s">
        <v>679</v>
      </c>
      <c r="D35" s="201">
        <v>2.63</v>
      </c>
      <c r="E35" s="201">
        <v>2.74</v>
      </c>
      <c r="F35" s="201">
        <v>2.68</v>
      </c>
      <c r="G35" s="201">
        <v>8.05</v>
      </c>
      <c r="H35" s="201">
        <v>2.68</v>
      </c>
      <c r="I35" s="201">
        <v>178.87</v>
      </c>
      <c r="J35" s="201">
        <v>-4.08</v>
      </c>
      <c r="K35" s="201">
        <v>8.62</v>
      </c>
      <c r="L35" s="201">
        <v>12</v>
      </c>
      <c r="M35" s="217">
        <v>43634</v>
      </c>
      <c r="N35" s="217">
        <v>43642</v>
      </c>
      <c r="O35" s="218">
        <v>1</v>
      </c>
      <c r="P35" s="217">
        <v>43670</v>
      </c>
      <c r="Q35" s="217">
        <v>43744</v>
      </c>
      <c r="R35" s="218">
        <v>102</v>
      </c>
      <c r="S35" s="218" t="s">
        <v>181</v>
      </c>
      <c r="T35" s="218" t="s">
        <v>182</v>
      </c>
      <c r="U35" s="218" t="s">
        <v>283</v>
      </c>
      <c r="V35" s="218" t="s">
        <v>668</v>
      </c>
      <c r="W35" s="218" t="s">
        <v>186</v>
      </c>
      <c r="X35" s="218" t="s">
        <v>193</v>
      </c>
      <c r="Y35" s="218" t="s">
        <v>285</v>
      </c>
      <c r="Z35" s="218" t="s">
        <v>286</v>
      </c>
      <c r="AA35" s="218">
        <v>0</v>
      </c>
      <c r="AB35" s="219"/>
      <c r="AC35" s="218">
        <v>0</v>
      </c>
      <c r="AD35" s="218">
        <v>0</v>
      </c>
      <c r="AE35" s="218">
        <v>0</v>
      </c>
      <c r="AF35" s="218">
        <v>0</v>
      </c>
      <c r="AG35" s="218">
        <v>50.5</v>
      </c>
      <c r="AH35" s="218">
        <v>13.9</v>
      </c>
      <c r="AI35" s="218">
        <v>5.7</v>
      </c>
      <c r="AJ35" s="218">
        <v>14.3</v>
      </c>
      <c r="AK35" s="218">
        <v>38.2</v>
      </c>
      <c r="AL35" s="218">
        <v>74.4</v>
      </c>
      <c r="AM35" s="218">
        <v>1.95</v>
      </c>
      <c r="AN35" s="218">
        <v>15.3</v>
      </c>
      <c r="AO35" s="218">
        <v>20.7</v>
      </c>
      <c r="AP35" s="218">
        <v>0.1</v>
      </c>
      <c r="AQ35" s="218">
        <v>0</v>
      </c>
      <c r="AR35" s="218">
        <v>0.2</v>
      </c>
      <c r="AS35" s="218" t="s">
        <v>287</v>
      </c>
      <c r="AT35" s="218" t="s">
        <v>290</v>
      </c>
      <c r="AU35" s="218" t="s">
        <v>289</v>
      </c>
      <c r="AV35" s="218" t="s">
        <v>290</v>
      </c>
      <c r="AW35" s="218" t="s">
        <v>305</v>
      </c>
      <c r="AX35" s="218" t="s">
        <v>292</v>
      </c>
      <c r="AY35" s="218" t="s">
        <v>290</v>
      </c>
    </row>
    <row r="36" s="186" customFormat="1" spans="1:51">
      <c r="A36" s="198" t="s">
        <v>665</v>
      </c>
      <c r="B36" s="199"/>
      <c r="C36" s="200" t="s">
        <v>680</v>
      </c>
      <c r="D36" s="201">
        <v>2.46</v>
      </c>
      <c r="E36" s="201">
        <v>2.36</v>
      </c>
      <c r="F36" s="201">
        <v>2.48</v>
      </c>
      <c r="G36" s="201">
        <v>7.3</v>
      </c>
      <c r="H36" s="201">
        <v>2.43</v>
      </c>
      <c r="I36" s="201">
        <v>162.1</v>
      </c>
      <c r="J36" s="201">
        <v>8.5</v>
      </c>
      <c r="K36" s="201">
        <v>4.78</v>
      </c>
      <c r="L36" s="201">
        <v>7</v>
      </c>
      <c r="M36" s="217">
        <v>43643</v>
      </c>
      <c r="N36" s="217">
        <v>43647</v>
      </c>
      <c r="O36" s="218">
        <v>1</v>
      </c>
      <c r="P36" s="217">
        <v>43676</v>
      </c>
      <c r="Q36" s="217">
        <v>43741</v>
      </c>
      <c r="R36" s="218">
        <v>94</v>
      </c>
      <c r="S36" s="218" t="s">
        <v>181</v>
      </c>
      <c r="T36" s="218" t="s">
        <v>182</v>
      </c>
      <c r="U36" s="218" t="s">
        <v>283</v>
      </c>
      <c r="V36" s="218" t="s">
        <v>668</v>
      </c>
      <c r="W36" s="218" t="s">
        <v>186</v>
      </c>
      <c r="X36" s="218" t="s">
        <v>193</v>
      </c>
      <c r="Y36" s="218" t="s">
        <v>681</v>
      </c>
      <c r="Z36" s="218" t="s">
        <v>286</v>
      </c>
      <c r="AA36" s="218">
        <v>2</v>
      </c>
      <c r="AB36" s="219"/>
      <c r="AC36" s="219"/>
      <c r="AD36" s="219"/>
      <c r="AE36" s="219"/>
      <c r="AF36" s="218">
        <v>0</v>
      </c>
      <c r="AG36" s="218">
        <v>81.1</v>
      </c>
      <c r="AH36" s="218">
        <v>10.9</v>
      </c>
      <c r="AI36" s="218">
        <v>3.4</v>
      </c>
      <c r="AJ36" s="218">
        <v>13.3</v>
      </c>
      <c r="AK36" s="218">
        <v>41.3</v>
      </c>
      <c r="AL36" s="218">
        <v>66.4</v>
      </c>
      <c r="AM36" s="238"/>
      <c r="AN36" s="218">
        <v>16.09</v>
      </c>
      <c r="AO36" s="218">
        <v>24.22</v>
      </c>
      <c r="AP36" s="218">
        <v>0.1</v>
      </c>
      <c r="AQ36" s="218">
        <v>0</v>
      </c>
      <c r="AR36" s="218">
        <v>0.1</v>
      </c>
      <c r="AS36" s="238"/>
      <c r="AT36" s="238"/>
      <c r="AU36" s="218" t="s">
        <v>296</v>
      </c>
      <c r="AV36" s="218" t="s">
        <v>290</v>
      </c>
      <c r="AW36" s="218" t="s">
        <v>291</v>
      </c>
      <c r="AX36" s="218" t="s">
        <v>418</v>
      </c>
      <c r="AY36" s="218" t="s">
        <v>290</v>
      </c>
    </row>
    <row r="37" s="186" customFormat="1" spans="1:51">
      <c r="A37" s="198" t="s">
        <v>665</v>
      </c>
      <c r="B37" s="199"/>
      <c r="C37" s="200" t="s">
        <v>682</v>
      </c>
      <c r="D37" s="201">
        <v>3.18</v>
      </c>
      <c r="E37" s="201">
        <v>3.24</v>
      </c>
      <c r="F37" s="201">
        <v>3.26</v>
      </c>
      <c r="G37" s="201">
        <v>9.67</v>
      </c>
      <c r="H37" s="201">
        <v>3.22</v>
      </c>
      <c r="I37" s="201">
        <v>215</v>
      </c>
      <c r="J37" s="201">
        <v>17.46</v>
      </c>
      <c r="K37" s="201">
        <v>14.34</v>
      </c>
      <c r="L37" s="201">
        <v>2</v>
      </c>
      <c r="M37" s="217">
        <v>43643</v>
      </c>
      <c r="N37" s="217">
        <v>43650</v>
      </c>
      <c r="O37" s="218" t="s">
        <v>297</v>
      </c>
      <c r="P37" s="217">
        <v>43679</v>
      </c>
      <c r="Q37" s="217">
        <v>43747</v>
      </c>
      <c r="R37" s="218">
        <v>97</v>
      </c>
      <c r="S37" s="218" t="s">
        <v>181</v>
      </c>
      <c r="T37" s="218" t="s">
        <v>182</v>
      </c>
      <c r="U37" s="218" t="s">
        <v>283</v>
      </c>
      <c r="V37" s="218" t="s">
        <v>668</v>
      </c>
      <c r="W37" s="218" t="s">
        <v>186</v>
      </c>
      <c r="X37" s="218" t="s">
        <v>193</v>
      </c>
      <c r="Y37" s="218" t="s">
        <v>683</v>
      </c>
      <c r="Z37" s="218" t="s">
        <v>286</v>
      </c>
      <c r="AA37" s="218">
        <v>1</v>
      </c>
      <c r="AB37" s="219"/>
      <c r="AC37" s="219"/>
      <c r="AD37" s="218">
        <v>1</v>
      </c>
      <c r="AE37" s="219"/>
      <c r="AF37" s="218">
        <v>1</v>
      </c>
      <c r="AG37" s="218">
        <v>72.47</v>
      </c>
      <c r="AH37" s="218">
        <v>11.57</v>
      </c>
      <c r="AI37" s="218">
        <v>2.47</v>
      </c>
      <c r="AJ37" s="218">
        <v>15.5</v>
      </c>
      <c r="AK37" s="218">
        <v>52.3</v>
      </c>
      <c r="AL37" s="218">
        <v>94.27</v>
      </c>
      <c r="AM37" s="218">
        <v>1.82</v>
      </c>
      <c r="AN37" s="218">
        <v>19.17</v>
      </c>
      <c r="AO37" s="218">
        <v>20.13</v>
      </c>
      <c r="AP37" s="218">
        <v>1.75</v>
      </c>
      <c r="AQ37" s="218">
        <v>0.35</v>
      </c>
      <c r="AR37" s="218">
        <v>10.37</v>
      </c>
      <c r="AS37" s="218" t="s">
        <v>287</v>
      </c>
      <c r="AT37" s="218" t="s">
        <v>288</v>
      </c>
      <c r="AU37" s="218" t="s">
        <v>289</v>
      </c>
      <c r="AV37" s="218" t="s">
        <v>290</v>
      </c>
      <c r="AW37" s="218" t="s">
        <v>304</v>
      </c>
      <c r="AX37" s="218" t="s">
        <v>288</v>
      </c>
      <c r="AY37" s="218" t="s">
        <v>290</v>
      </c>
    </row>
    <row r="38" s="186" customFormat="1" spans="1:51">
      <c r="A38" s="198" t="s">
        <v>665</v>
      </c>
      <c r="B38" s="199"/>
      <c r="C38" s="200" t="s">
        <v>684</v>
      </c>
      <c r="D38" s="201">
        <v>2.61</v>
      </c>
      <c r="E38" s="201">
        <v>3.11</v>
      </c>
      <c r="F38" s="201">
        <v>2.95</v>
      </c>
      <c r="G38" s="201">
        <v>8.67</v>
      </c>
      <c r="H38" s="201">
        <v>2.89</v>
      </c>
      <c r="I38" s="201">
        <v>192.82</v>
      </c>
      <c r="J38" s="201">
        <v>10.12</v>
      </c>
      <c r="K38" s="201">
        <v>4.75</v>
      </c>
      <c r="L38" s="201">
        <v>7</v>
      </c>
      <c r="M38" s="217">
        <v>43635</v>
      </c>
      <c r="N38" s="217">
        <v>43639</v>
      </c>
      <c r="O38" s="218">
        <v>1</v>
      </c>
      <c r="P38" s="217">
        <v>43677</v>
      </c>
      <c r="Q38" s="217">
        <v>43747</v>
      </c>
      <c r="R38" s="218">
        <v>108</v>
      </c>
      <c r="S38" s="218" t="s">
        <v>181</v>
      </c>
      <c r="T38" s="218" t="s">
        <v>182</v>
      </c>
      <c r="U38" s="218" t="s">
        <v>283</v>
      </c>
      <c r="V38" s="219"/>
      <c r="W38" s="218" t="s">
        <v>186</v>
      </c>
      <c r="X38" s="218" t="s">
        <v>193</v>
      </c>
      <c r="Y38" s="218" t="s">
        <v>285</v>
      </c>
      <c r="Z38" s="218" t="s">
        <v>286</v>
      </c>
      <c r="AA38" s="218">
        <v>0</v>
      </c>
      <c r="AB38" s="219"/>
      <c r="AC38" s="219"/>
      <c r="AD38" s="219"/>
      <c r="AE38" s="219"/>
      <c r="AF38" s="218">
        <v>0</v>
      </c>
      <c r="AG38" s="218">
        <v>60.4</v>
      </c>
      <c r="AH38" s="218">
        <v>12.9</v>
      </c>
      <c r="AI38" s="218">
        <v>3.3</v>
      </c>
      <c r="AJ38" s="218">
        <v>15</v>
      </c>
      <c r="AK38" s="218">
        <v>43.1</v>
      </c>
      <c r="AL38" s="218">
        <v>63.7</v>
      </c>
      <c r="AM38" s="238"/>
      <c r="AN38" s="218">
        <v>16.33</v>
      </c>
      <c r="AO38" s="218">
        <v>27.37</v>
      </c>
      <c r="AP38" s="218">
        <v>0</v>
      </c>
      <c r="AQ38" s="218">
        <v>0</v>
      </c>
      <c r="AR38" s="218">
        <v>0.1</v>
      </c>
      <c r="AS38" s="238"/>
      <c r="AT38" s="238"/>
      <c r="AU38" s="238"/>
      <c r="AV38" s="238"/>
      <c r="AW38" s="238"/>
      <c r="AX38" s="238"/>
      <c r="AY38" s="238"/>
    </row>
    <row r="39" s="186" customFormat="1" ht="22.5" spans="1:51">
      <c r="A39" s="198" t="s">
        <v>665</v>
      </c>
      <c r="B39" s="199"/>
      <c r="C39" s="202" t="s">
        <v>163</v>
      </c>
      <c r="D39" s="203">
        <v>2.77</v>
      </c>
      <c r="E39" s="203">
        <v>2.88</v>
      </c>
      <c r="F39" s="203">
        <v>3.01</v>
      </c>
      <c r="G39" s="203">
        <v>8.65</v>
      </c>
      <c r="H39" s="203">
        <v>2.88</v>
      </c>
      <c r="I39" s="203">
        <v>192.23</v>
      </c>
      <c r="J39" s="220">
        <v>0.1076</v>
      </c>
      <c r="K39" s="220">
        <v>0.0354</v>
      </c>
      <c r="L39" s="203">
        <v>4</v>
      </c>
      <c r="M39" s="221" t="s">
        <v>685</v>
      </c>
      <c r="N39" s="221" t="s">
        <v>686</v>
      </c>
      <c r="O39" s="222">
        <v>1</v>
      </c>
      <c r="P39" s="221" t="s">
        <v>723</v>
      </c>
      <c r="Q39" s="221" t="s">
        <v>724</v>
      </c>
      <c r="R39" s="221">
        <v>102</v>
      </c>
      <c r="S39" s="221" t="s">
        <v>181</v>
      </c>
      <c r="T39" s="221" t="s">
        <v>182</v>
      </c>
      <c r="U39" s="221" t="s">
        <v>283</v>
      </c>
      <c r="V39" s="221" t="s">
        <v>668</v>
      </c>
      <c r="W39" s="221" t="s">
        <v>186</v>
      </c>
      <c r="X39" s="221" t="s">
        <v>193</v>
      </c>
      <c r="Y39" s="221" t="s">
        <v>285</v>
      </c>
      <c r="Z39" s="221" t="s">
        <v>286</v>
      </c>
      <c r="AA39" s="222">
        <v>1</v>
      </c>
      <c r="AB39" s="222"/>
      <c r="AC39" s="222"/>
      <c r="AD39" s="222"/>
      <c r="AE39" s="222"/>
      <c r="AF39" s="222"/>
      <c r="AG39" s="221">
        <v>62.9</v>
      </c>
      <c r="AH39" s="221">
        <v>11.52</v>
      </c>
      <c r="AI39" s="221">
        <v>3.73</v>
      </c>
      <c r="AJ39" s="221">
        <v>14.38</v>
      </c>
      <c r="AK39" s="221">
        <v>47.89</v>
      </c>
      <c r="AL39" s="221">
        <v>89.53</v>
      </c>
      <c r="AM39" s="221">
        <v>1.96</v>
      </c>
      <c r="AN39" s="221">
        <v>20.87</v>
      </c>
      <c r="AO39" s="221">
        <v>23.4</v>
      </c>
      <c r="AP39" s="221">
        <v>0.94</v>
      </c>
      <c r="AQ39" s="221">
        <v>1.11</v>
      </c>
      <c r="AR39" s="221">
        <v>2.57</v>
      </c>
      <c r="AS39" s="221" t="s">
        <v>287</v>
      </c>
      <c r="AT39" s="221" t="s">
        <v>288</v>
      </c>
      <c r="AU39" s="221" t="s">
        <v>289</v>
      </c>
      <c r="AV39" s="221" t="s">
        <v>290</v>
      </c>
      <c r="AW39" s="221" t="s">
        <v>304</v>
      </c>
      <c r="AX39" s="221" t="s">
        <v>288</v>
      </c>
      <c r="AY39" s="221" t="s">
        <v>290</v>
      </c>
    </row>
    <row r="40" s="187" customFormat="1" ht="15" spans="1:51">
      <c r="A40" s="204" t="s">
        <v>689</v>
      </c>
      <c r="B40" s="205" t="s">
        <v>725</v>
      </c>
      <c r="C40" s="201" t="s">
        <v>674</v>
      </c>
      <c r="D40" s="206">
        <v>2.69</v>
      </c>
      <c r="E40" s="206">
        <v>2.83</v>
      </c>
      <c r="F40" s="206">
        <v>2.63</v>
      </c>
      <c r="G40" s="206">
        <v>8.14</v>
      </c>
      <c r="H40" s="206">
        <v>2.71</v>
      </c>
      <c r="I40" s="206">
        <v>180.96</v>
      </c>
      <c r="J40" s="206">
        <v>4.78</v>
      </c>
      <c r="K40" s="206"/>
      <c r="L40" s="201">
        <v>5</v>
      </c>
      <c r="M40" s="223">
        <v>44367</v>
      </c>
      <c r="N40" s="223">
        <v>44372</v>
      </c>
      <c r="O40" s="224">
        <v>1</v>
      </c>
      <c r="P40" s="223">
        <v>44405</v>
      </c>
      <c r="Q40" s="223">
        <v>44463</v>
      </c>
      <c r="R40" s="224">
        <v>91</v>
      </c>
      <c r="S40" s="224" t="s">
        <v>691</v>
      </c>
      <c r="T40" s="224" t="s">
        <v>182</v>
      </c>
      <c r="U40" s="224" t="s">
        <v>283</v>
      </c>
      <c r="V40" s="224" t="s">
        <v>692</v>
      </c>
      <c r="W40" s="224" t="s">
        <v>295</v>
      </c>
      <c r="X40" s="224" t="s">
        <v>693</v>
      </c>
      <c r="Y40" s="224" t="s">
        <v>285</v>
      </c>
      <c r="Z40" s="224" t="s">
        <v>286</v>
      </c>
      <c r="AA40" s="224">
        <v>0</v>
      </c>
      <c r="AB40" s="224"/>
      <c r="AC40" s="224">
        <v>0</v>
      </c>
      <c r="AD40" s="224">
        <v>0</v>
      </c>
      <c r="AE40" s="224">
        <v>0</v>
      </c>
      <c r="AF40" s="224">
        <v>0</v>
      </c>
      <c r="AG40" s="224">
        <v>51.8</v>
      </c>
      <c r="AH40" s="224">
        <v>7.6</v>
      </c>
      <c r="AI40" s="224">
        <v>2.8</v>
      </c>
      <c r="AJ40" s="224">
        <v>13.4</v>
      </c>
      <c r="AK40" s="224">
        <v>41.6</v>
      </c>
      <c r="AL40" s="224">
        <v>87.2</v>
      </c>
      <c r="AM40" s="224">
        <v>2.1</v>
      </c>
      <c r="AN40" s="224">
        <v>15.9</v>
      </c>
      <c r="AO40" s="224">
        <v>20.4</v>
      </c>
      <c r="AP40" s="224">
        <v>0</v>
      </c>
      <c r="AQ40" s="224">
        <v>0</v>
      </c>
      <c r="AR40" s="224">
        <v>0.2</v>
      </c>
      <c r="AS40" s="224" t="s">
        <v>287</v>
      </c>
      <c r="AT40" s="224" t="s">
        <v>308</v>
      </c>
      <c r="AU40" s="224" t="s">
        <v>296</v>
      </c>
      <c r="AV40" s="224" t="s">
        <v>290</v>
      </c>
      <c r="AW40" s="224" t="s">
        <v>297</v>
      </c>
      <c r="AX40" s="224" t="s">
        <v>306</v>
      </c>
      <c r="AY40" s="224" t="s">
        <v>290</v>
      </c>
    </row>
    <row r="41" s="187" customFormat="1" spans="1:51">
      <c r="A41" s="204" t="s">
        <v>689</v>
      </c>
      <c r="B41" s="205"/>
      <c r="C41" s="201" t="s">
        <v>675</v>
      </c>
      <c r="D41" s="201">
        <v>2.85</v>
      </c>
      <c r="E41" s="201">
        <v>2.89</v>
      </c>
      <c r="F41" s="201">
        <v>2.71</v>
      </c>
      <c r="G41" s="201">
        <v>8.45</v>
      </c>
      <c r="H41" s="201">
        <v>2.82</v>
      </c>
      <c r="I41" s="201">
        <v>187.79</v>
      </c>
      <c r="J41" s="201">
        <v>2.18</v>
      </c>
      <c r="K41" s="201"/>
      <c r="L41" s="201">
        <v>7</v>
      </c>
      <c r="M41" s="223">
        <v>44366</v>
      </c>
      <c r="N41" s="223">
        <v>44372</v>
      </c>
      <c r="O41" s="224">
        <v>1</v>
      </c>
      <c r="P41" s="223">
        <v>44409</v>
      </c>
      <c r="Q41" s="223">
        <v>44470</v>
      </c>
      <c r="R41" s="224">
        <v>98</v>
      </c>
      <c r="S41" s="224" t="s">
        <v>289</v>
      </c>
      <c r="T41" s="224" t="s">
        <v>695</v>
      </c>
      <c r="U41" s="224" t="s">
        <v>696</v>
      </c>
      <c r="V41" s="224" t="s">
        <v>668</v>
      </c>
      <c r="W41" s="224" t="s">
        <v>186</v>
      </c>
      <c r="X41" s="224" t="s">
        <v>193</v>
      </c>
      <c r="Y41" s="224">
        <v>1</v>
      </c>
      <c r="Z41" s="224" t="s">
        <v>286</v>
      </c>
      <c r="AA41" s="224" t="s">
        <v>697</v>
      </c>
      <c r="AB41" s="224" t="s">
        <v>726</v>
      </c>
      <c r="AC41" s="224">
        <v>32</v>
      </c>
      <c r="AD41" s="224">
        <v>26</v>
      </c>
      <c r="AE41" s="224">
        <v>23</v>
      </c>
      <c r="AF41" s="224">
        <v>18</v>
      </c>
      <c r="AG41" s="224">
        <v>76.5</v>
      </c>
      <c r="AH41" s="224">
        <v>14.6</v>
      </c>
      <c r="AI41" s="224">
        <v>3.6</v>
      </c>
      <c r="AJ41" s="224">
        <v>15.3</v>
      </c>
      <c r="AK41" s="224">
        <v>63.7</v>
      </c>
      <c r="AL41" s="224">
        <v>110.8</v>
      </c>
      <c r="AM41" s="224">
        <v>2.1</v>
      </c>
      <c r="AN41" s="224">
        <v>22.8</v>
      </c>
      <c r="AO41" s="224">
        <v>23.7</v>
      </c>
      <c r="AP41" s="224">
        <v>2.3</v>
      </c>
      <c r="AQ41" s="224">
        <v>4.2</v>
      </c>
      <c r="AR41" s="224">
        <v>8.3</v>
      </c>
      <c r="AS41" s="224" t="s">
        <v>287</v>
      </c>
      <c r="AT41" s="224" t="s">
        <v>306</v>
      </c>
      <c r="AU41" s="224" t="s">
        <v>289</v>
      </c>
      <c r="AV41" s="224" t="s">
        <v>678</v>
      </c>
      <c r="AW41" s="224" t="s">
        <v>345</v>
      </c>
      <c r="AX41" s="224" t="s">
        <v>306</v>
      </c>
      <c r="AY41" s="224" t="s">
        <v>678</v>
      </c>
    </row>
    <row r="42" s="187" customFormat="1" spans="1:51">
      <c r="A42" s="204" t="s">
        <v>689</v>
      </c>
      <c r="B42" s="205"/>
      <c r="C42" s="201" t="s">
        <v>679</v>
      </c>
      <c r="D42" s="201">
        <v>2.92</v>
      </c>
      <c r="E42" s="201">
        <v>2.83</v>
      </c>
      <c r="F42" s="201">
        <v>2.96</v>
      </c>
      <c r="G42" s="201">
        <v>8.71</v>
      </c>
      <c r="H42" s="201">
        <v>2.9</v>
      </c>
      <c r="I42" s="201">
        <v>193.33</v>
      </c>
      <c r="J42" s="201">
        <v>10.68</v>
      </c>
      <c r="K42" s="201"/>
      <c r="L42" s="201">
        <v>6</v>
      </c>
      <c r="M42" s="223">
        <v>44369</v>
      </c>
      <c r="N42" s="223">
        <v>44376</v>
      </c>
      <c r="O42" s="224">
        <v>1</v>
      </c>
      <c r="P42" s="223">
        <v>44409</v>
      </c>
      <c r="Q42" s="223">
        <v>44475</v>
      </c>
      <c r="R42" s="224">
        <v>99</v>
      </c>
      <c r="S42" s="224" t="s">
        <v>181</v>
      </c>
      <c r="T42" s="224" t="s">
        <v>182</v>
      </c>
      <c r="U42" s="224" t="s">
        <v>183</v>
      </c>
      <c r="V42" s="224" t="s">
        <v>668</v>
      </c>
      <c r="W42" s="224" t="s">
        <v>186</v>
      </c>
      <c r="X42" s="224" t="s">
        <v>193</v>
      </c>
      <c r="Y42" s="224" t="s">
        <v>285</v>
      </c>
      <c r="Z42" s="224" t="s">
        <v>286</v>
      </c>
      <c r="AA42" s="224" t="s">
        <v>727</v>
      </c>
      <c r="AB42" s="223">
        <v>44449</v>
      </c>
      <c r="AC42" s="224">
        <v>0</v>
      </c>
      <c r="AD42" s="224">
        <v>0</v>
      </c>
      <c r="AE42" s="224">
        <v>0</v>
      </c>
      <c r="AF42" s="224">
        <v>0</v>
      </c>
      <c r="AG42" s="224">
        <v>47.5</v>
      </c>
      <c r="AH42" s="224">
        <v>13.7</v>
      </c>
      <c r="AI42" s="224">
        <v>4.8</v>
      </c>
      <c r="AJ42" s="224">
        <v>12.4</v>
      </c>
      <c r="AK42" s="224">
        <v>38.2</v>
      </c>
      <c r="AL42" s="224">
        <v>80.2</v>
      </c>
      <c r="AM42" s="224">
        <v>2.1</v>
      </c>
      <c r="AN42" s="224">
        <v>18.2</v>
      </c>
      <c r="AO42" s="224">
        <v>22.7</v>
      </c>
      <c r="AP42" s="224">
        <v>0</v>
      </c>
      <c r="AQ42" s="224">
        <v>0</v>
      </c>
      <c r="AR42" s="224">
        <v>0</v>
      </c>
      <c r="AS42" s="224" t="s">
        <v>287</v>
      </c>
      <c r="AT42" s="224" t="s">
        <v>290</v>
      </c>
      <c r="AU42" s="224" t="s">
        <v>702</v>
      </c>
      <c r="AV42" s="224" t="s">
        <v>290</v>
      </c>
      <c r="AW42" s="224" t="s">
        <v>703</v>
      </c>
      <c r="AX42" s="224" t="s">
        <v>728</v>
      </c>
      <c r="AY42" s="224" t="s">
        <v>290</v>
      </c>
    </row>
    <row r="43" s="187" customFormat="1" spans="1:51">
      <c r="A43" s="204" t="s">
        <v>689</v>
      </c>
      <c r="B43" s="205"/>
      <c r="C43" s="201" t="s">
        <v>671</v>
      </c>
      <c r="D43" s="201">
        <v>3.54</v>
      </c>
      <c r="E43" s="201">
        <v>3.64</v>
      </c>
      <c r="F43" s="201">
        <v>3.36</v>
      </c>
      <c r="G43" s="201">
        <v>10.54</v>
      </c>
      <c r="H43" s="201">
        <v>3.51</v>
      </c>
      <c r="I43" s="201">
        <v>234.14</v>
      </c>
      <c r="J43" s="201">
        <v>18</v>
      </c>
      <c r="K43" s="201"/>
      <c r="L43" s="201">
        <v>1</v>
      </c>
      <c r="M43" s="223">
        <v>44373</v>
      </c>
      <c r="N43" s="223">
        <v>44377</v>
      </c>
      <c r="O43" s="218">
        <v>1</v>
      </c>
      <c r="P43" s="223">
        <v>44415</v>
      </c>
      <c r="Q43" s="223">
        <v>44483</v>
      </c>
      <c r="R43" s="224">
        <v>106</v>
      </c>
      <c r="S43" s="224" t="s">
        <v>296</v>
      </c>
      <c r="T43" s="224" t="s">
        <v>182</v>
      </c>
      <c r="U43" s="224" t="s">
        <v>283</v>
      </c>
      <c r="V43" s="224" t="s">
        <v>668</v>
      </c>
      <c r="W43" s="224" t="s">
        <v>408</v>
      </c>
      <c r="X43" s="224" t="s">
        <v>193</v>
      </c>
      <c r="Y43" s="224" t="s">
        <v>669</v>
      </c>
      <c r="Z43" s="224" t="s">
        <v>673</v>
      </c>
      <c r="AA43" s="224">
        <v>0</v>
      </c>
      <c r="AB43" s="224">
        <v>0</v>
      </c>
      <c r="AC43" s="224">
        <v>2</v>
      </c>
      <c r="AD43" s="224">
        <v>1</v>
      </c>
      <c r="AE43" s="224">
        <v>5</v>
      </c>
      <c r="AF43" s="224">
        <v>1</v>
      </c>
      <c r="AG43" s="224">
        <v>44.7</v>
      </c>
      <c r="AH43" s="224">
        <v>7.8</v>
      </c>
      <c r="AI43" s="224">
        <v>5.4</v>
      </c>
      <c r="AJ43" s="224">
        <v>12.4</v>
      </c>
      <c r="AK43" s="224">
        <v>56.6</v>
      </c>
      <c r="AL43" s="224">
        <v>122.6</v>
      </c>
      <c r="AM43" s="224">
        <v>2.2</v>
      </c>
      <c r="AN43" s="224">
        <v>26.2</v>
      </c>
      <c r="AO43" s="224">
        <v>21.4</v>
      </c>
      <c r="AP43" s="224">
        <v>0</v>
      </c>
      <c r="AQ43" s="224">
        <v>0.2</v>
      </c>
      <c r="AR43" s="224">
        <v>0.3</v>
      </c>
      <c r="AS43" s="224" t="s">
        <v>287</v>
      </c>
      <c r="AT43" s="224" t="s">
        <v>288</v>
      </c>
      <c r="AU43" s="224" t="s">
        <v>289</v>
      </c>
      <c r="AV43" s="224" t="s">
        <v>290</v>
      </c>
      <c r="AW43" s="224" t="s">
        <v>305</v>
      </c>
      <c r="AX43" s="224" t="s">
        <v>292</v>
      </c>
      <c r="AY43" s="224" t="s">
        <v>290</v>
      </c>
    </row>
    <row r="44" s="187" customFormat="1" spans="1:51">
      <c r="A44" s="204" t="s">
        <v>689</v>
      </c>
      <c r="B44" s="205"/>
      <c r="C44" s="201" t="s">
        <v>680</v>
      </c>
      <c r="D44" s="201">
        <v>3.53</v>
      </c>
      <c r="E44" s="201">
        <v>3.65</v>
      </c>
      <c r="F44" s="201">
        <v>3.44</v>
      </c>
      <c r="G44" s="201">
        <v>10.62</v>
      </c>
      <c r="H44" s="201">
        <v>3.54</v>
      </c>
      <c r="I44" s="201">
        <v>236</v>
      </c>
      <c r="J44" s="201">
        <v>16.1</v>
      </c>
      <c r="K44" s="201"/>
      <c r="L44" s="201">
        <v>5</v>
      </c>
      <c r="M44" s="223">
        <v>44372</v>
      </c>
      <c r="N44" s="223">
        <v>44376</v>
      </c>
      <c r="O44" s="224">
        <v>1</v>
      </c>
      <c r="P44" s="223">
        <v>44410</v>
      </c>
      <c r="Q44" s="223">
        <v>44483</v>
      </c>
      <c r="R44" s="224">
        <v>107</v>
      </c>
      <c r="S44" s="224" t="s">
        <v>181</v>
      </c>
      <c r="T44" s="224" t="s">
        <v>182</v>
      </c>
      <c r="U44" s="224" t="s">
        <v>283</v>
      </c>
      <c r="V44" s="224"/>
      <c r="W44" s="224" t="s">
        <v>186</v>
      </c>
      <c r="X44" s="224" t="s">
        <v>193</v>
      </c>
      <c r="Y44" s="224" t="s">
        <v>704</v>
      </c>
      <c r="Z44" s="224" t="s">
        <v>286</v>
      </c>
      <c r="AA44" s="224">
        <v>0</v>
      </c>
      <c r="AB44" s="224"/>
      <c r="AC44" s="224"/>
      <c r="AD44" s="224"/>
      <c r="AE44" s="224"/>
      <c r="AF44" s="224">
        <v>0</v>
      </c>
      <c r="AG44" s="224">
        <v>75.1</v>
      </c>
      <c r="AH44" s="224">
        <v>7.9</v>
      </c>
      <c r="AI44" s="224">
        <v>5.2</v>
      </c>
      <c r="AJ44" s="224">
        <v>13.3</v>
      </c>
      <c r="AK44" s="224">
        <v>53.9</v>
      </c>
      <c r="AL44" s="224">
        <v>88.4</v>
      </c>
      <c r="AM44" s="224">
        <v>1.6</v>
      </c>
      <c r="AN44" s="224">
        <v>23.3</v>
      </c>
      <c r="AO44" s="224">
        <v>26.4</v>
      </c>
      <c r="AP44" s="224">
        <v>0</v>
      </c>
      <c r="AQ44" s="224">
        <v>0.3</v>
      </c>
      <c r="AR44" s="224">
        <v>0</v>
      </c>
      <c r="AS44" s="224" t="s">
        <v>729</v>
      </c>
      <c r="AT44" s="224" t="s">
        <v>283</v>
      </c>
      <c r="AU44" s="224" t="s">
        <v>706</v>
      </c>
      <c r="AV44" s="224" t="s">
        <v>678</v>
      </c>
      <c r="AW44" s="224" t="s">
        <v>297</v>
      </c>
      <c r="AX44" s="224" t="s">
        <v>418</v>
      </c>
      <c r="AY44" s="224" t="s">
        <v>678</v>
      </c>
    </row>
    <row r="45" s="187" customFormat="1" spans="1:51">
      <c r="A45" s="204" t="s">
        <v>689</v>
      </c>
      <c r="B45" s="205"/>
      <c r="C45" s="201" t="s">
        <v>684</v>
      </c>
      <c r="D45" s="201">
        <v>3.67</v>
      </c>
      <c r="E45" s="201">
        <v>3.45</v>
      </c>
      <c r="F45" s="201">
        <v>3.17</v>
      </c>
      <c r="G45" s="201">
        <v>10.29</v>
      </c>
      <c r="H45" s="201">
        <v>3.43</v>
      </c>
      <c r="I45" s="201">
        <v>228.9</v>
      </c>
      <c r="J45" s="201">
        <v>10.9</v>
      </c>
      <c r="K45" s="201"/>
      <c r="L45" s="201">
        <v>6</v>
      </c>
      <c r="M45" s="223">
        <v>44364</v>
      </c>
      <c r="N45" s="223">
        <v>44370</v>
      </c>
      <c r="O45" s="224">
        <v>1</v>
      </c>
      <c r="P45" s="223">
        <v>44407</v>
      </c>
      <c r="Q45" s="223">
        <v>44474</v>
      </c>
      <c r="R45" s="224">
        <v>104</v>
      </c>
      <c r="S45" s="224" t="s">
        <v>691</v>
      </c>
      <c r="T45" s="224" t="s">
        <v>182</v>
      </c>
      <c r="U45" s="224" t="s">
        <v>283</v>
      </c>
      <c r="V45" s="224"/>
      <c r="W45" s="224" t="s">
        <v>295</v>
      </c>
      <c r="X45" s="224" t="s">
        <v>193</v>
      </c>
      <c r="Y45" s="224" t="s">
        <v>704</v>
      </c>
      <c r="Z45" s="224" t="s">
        <v>286</v>
      </c>
      <c r="AA45" s="224">
        <v>0</v>
      </c>
      <c r="AB45" s="224"/>
      <c r="AC45" s="224"/>
      <c r="AD45" s="224"/>
      <c r="AE45" s="224"/>
      <c r="AF45" s="224">
        <v>0</v>
      </c>
      <c r="AG45" s="224">
        <v>70.4</v>
      </c>
      <c r="AH45" s="224">
        <v>7.6</v>
      </c>
      <c r="AI45" s="224">
        <v>4.9</v>
      </c>
      <c r="AJ45" s="224">
        <v>12.8</v>
      </c>
      <c r="AK45" s="224">
        <v>52.1</v>
      </c>
      <c r="AL45" s="224">
        <v>89.2</v>
      </c>
      <c r="AM45" s="224">
        <v>1.7</v>
      </c>
      <c r="AN45" s="224">
        <v>22.7</v>
      </c>
      <c r="AO45" s="224">
        <v>25.7</v>
      </c>
      <c r="AP45" s="224">
        <v>0</v>
      </c>
      <c r="AQ45" s="224">
        <v>0.2</v>
      </c>
      <c r="AR45" s="224">
        <v>0.1</v>
      </c>
      <c r="AS45" s="224" t="s">
        <v>729</v>
      </c>
      <c r="AT45" s="224" t="s">
        <v>283</v>
      </c>
      <c r="AU45" s="224" t="s">
        <v>706</v>
      </c>
      <c r="AV45" s="224" t="s">
        <v>678</v>
      </c>
      <c r="AW45" s="224" t="s">
        <v>297</v>
      </c>
      <c r="AX45" s="224" t="s">
        <v>418</v>
      </c>
      <c r="AY45" s="224" t="s">
        <v>678</v>
      </c>
    </row>
    <row r="46" s="187" customFormat="1" ht="15" customHeight="1" spans="1:51">
      <c r="A46" s="204" t="s">
        <v>689</v>
      </c>
      <c r="B46" s="205"/>
      <c r="C46" s="203" t="s">
        <v>163</v>
      </c>
      <c r="D46" s="203">
        <v>3.2</v>
      </c>
      <c r="E46" s="203">
        <v>3.22</v>
      </c>
      <c r="F46" s="203">
        <v>3.04</v>
      </c>
      <c r="G46" s="203">
        <v>9.46</v>
      </c>
      <c r="H46" s="203">
        <v>3.15</v>
      </c>
      <c r="I46" s="203">
        <v>210.19</v>
      </c>
      <c r="J46" s="225">
        <v>10.69</v>
      </c>
      <c r="K46" s="225"/>
      <c r="L46" s="203">
        <v>4</v>
      </c>
      <c r="M46" s="227" t="s">
        <v>708</v>
      </c>
      <c r="N46" s="227" t="s">
        <v>709</v>
      </c>
      <c r="O46" s="227">
        <v>1</v>
      </c>
      <c r="P46" s="227" t="s">
        <v>730</v>
      </c>
      <c r="Q46" s="227" t="s">
        <v>731</v>
      </c>
      <c r="R46" s="227">
        <v>100.8</v>
      </c>
      <c r="S46" s="227" t="s">
        <v>181</v>
      </c>
      <c r="T46" s="227" t="s">
        <v>182</v>
      </c>
      <c r="U46" s="227" t="s">
        <v>283</v>
      </c>
      <c r="V46" s="227" t="s">
        <v>668</v>
      </c>
      <c r="W46" s="227" t="s">
        <v>295</v>
      </c>
      <c r="X46" s="227" t="s">
        <v>193</v>
      </c>
      <c r="Y46" s="227" t="s">
        <v>285</v>
      </c>
      <c r="Z46" s="227" t="s">
        <v>286</v>
      </c>
      <c r="AA46" s="224">
        <v>0</v>
      </c>
      <c r="AB46" s="224"/>
      <c r="AC46" s="227"/>
      <c r="AD46" s="227"/>
      <c r="AE46" s="227"/>
      <c r="AF46" s="227"/>
      <c r="AG46" s="227">
        <v>61</v>
      </c>
      <c r="AH46" s="227">
        <v>9.9</v>
      </c>
      <c r="AI46" s="227">
        <v>4.5</v>
      </c>
      <c r="AJ46" s="227">
        <v>13.3</v>
      </c>
      <c r="AK46" s="227">
        <v>51</v>
      </c>
      <c r="AL46" s="227">
        <v>96.4</v>
      </c>
      <c r="AM46" s="227">
        <v>2</v>
      </c>
      <c r="AN46" s="227">
        <v>21.5</v>
      </c>
      <c r="AO46" s="227">
        <v>23.4</v>
      </c>
      <c r="AP46" s="227">
        <v>0.4</v>
      </c>
      <c r="AQ46" s="227">
        <v>0.8</v>
      </c>
      <c r="AR46" s="227">
        <v>1.5</v>
      </c>
      <c r="AS46" s="227" t="s">
        <v>287</v>
      </c>
      <c r="AT46" s="227" t="s">
        <v>288</v>
      </c>
      <c r="AU46" s="227" t="s">
        <v>296</v>
      </c>
      <c r="AV46" s="227" t="s">
        <v>290</v>
      </c>
      <c r="AW46" s="227" t="s">
        <v>297</v>
      </c>
      <c r="AX46" s="227" t="s">
        <v>292</v>
      </c>
      <c r="AY46" s="227" t="s">
        <v>290</v>
      </c>
    </row>
    <row r="47" customFormat="1" spans="1:51">
      <c r="A47" s="207" t="s">
        <v>347</v>
      </c>
      <c r="B47" s="208" t="s">
        <v>732</v>
      </c>
      <c r="C47" s="209" t="s">
        <v>674</v>
      </c>
      <c r="D47" s="209">
        <v>40.41</v>
      </c>
      <c r="E47" s="209">
        <v>41.34</v>
      </c>
      <c r="F47" s="207"/>
      <c r="G47" s="209">
        <v>81.75</v>
      </c>
      <c r="H47" s="209">
        <v>40.88</v>
      </c>
      <c r="I47" s="209">
        <v>181.67</v>
      </c>
      <c r="J47" s="209">
        <v>13.99</v>
      </c>
      <c r="K47" s="207"/>
      <c r="L47" s="209">
        <v>3</v>
      </c>
      <c r="M47" s="228">
        <v>44737</v>
      </c>
      <c r="N47" s="228">
        <v>44744</v>
      </c>
      <c r="O47" s="231" t="s">
        <v>297</v>
      </c>
      <c r="P47" s="228">
        <v>44779</v>
      </c>
      <c r="Q47" s="228">
        <v>44837</v>
      </c>
      <c r="R47" s="231">
        <v>100</v>
      </c>
      <c r="S47" s="231" t="s">
        <v>691</v>
      </c>
      <c r="T47" s="231" t="s">
        <v>182</v>
      </c>
      <c r="U47" s="231" t="s">
        <v>283</v>
      </c>
      <c r="V47" s="231" t="s">
        <v>692</v>
      </c>
      <c r="W47" s="231" t="s">
        <v>295</v>
      </c>
      <c r="X47" s="231" t="s">
        <v>693</v>
      </c>
      <c r="Y47" s="231" t="s">
        <v>285</v>
      </c>
      <c r="Z47" s="231" t="s">
        <v>286</v>
      </c>
      <c r="AA47" s="231">
        <v>0</v>
      </c>
      <c r="AB47" s="231"/>
      <c r="AC47" s="231">
        <v>0</v>
      </c>
      <c r="AD47" s="231">
        <v>0</v>
      </c>
      <c r="AE47" s="231">
        <v>0</v>
      </c>
      <c r="AF47" s="231">
        <v>0</v>
      </c>
      <c r="AG47" s="230">
        <v>45.1</v>
      </c>
      <c r="AH47" s="230">
        <v>10.7</v>
      </c>
      <c r="AI47" s="230">
        <v>3.4</v>
      </c>
      <c r="AJ47" s="230">
        <v>11.6</v>
      </c>
      <c r="AK47" s="230">
        <v>43.6</v>
      </c>
      <c r="AL47" s="230">
        <v>90.2</v>
      </c>
      <c r="AM47" s="230">
        <v>2.07</v>
      </c>
      <c r="AN47" s="230">
        <v>16.86</v>
      </c>
      <c r="AO47" s="230">
        <v>20.1</v>
      </c>
      <c r="AP47" s="230">
        <v>0</v>
      </c>
      <c r="AQ47" s="230">
        <v>0</v>
      </c>
      <c r="AR47" s="230">
        <v>0</v>
      </c>
      <c r="AS47" s="231" t="s">
        <v>287</v>
      </c>
      <c r="AT47" s="231" t="s">
        <v>288</v>
      </c>
      <c r="AU47" s="231" t="s">
        <v>296</v>
      </c>
      <c r="AV47" s="231" t="s">
        <v>290</v>
      </c>
      <c r="AW47" s="231" t="s">
        <v>297</v>
      </c>
      <c r="AX47" s="231" t="s">
        <v>306</v>
      </c>
      <c r="AY47" s="231" t="s">
        <v>290</v>
      </c>
    </row>
    <row r="48" customFormat="1" spans="1:51">
      <c r="A48" s="207" t="s">
        <v>347</v>
      </c>
      <c r="B48" s="208"/>
      <c r="C48" s="209" t="s">
        <v>675</v>
      </c>
      <c r="D48" s="210">
        <v>43.18</v>
      </c>
      <c r="E48" s="210">
        <v>44.57</v>
      </c>
      <c r="F48" s="207"/>
      <c r="G48" s="210">
        <v>87.75</v>
      </c>
      <c r="H48" s="210">
        <v>43.88</v>
      </c>
      <c r="I48" s="210">
        <v>193.05</v>
      </c>
      <c r="J48" s="210">
        <v>6.82</v>
      </c>
      <c r="K48" s="207"/>
      <c r="L48" s="210">
        <v>2</v>
      </c>
      <c r="M48" s="228">
        <v>44729</v>
      </c>
      <c r="N48" s="228">
        <v>44735</v>
      </c>
      <c r="O48" s="230">
        <v>1</v>
      </c>
      <c r="P48" s="228">
        <v>44772</v>
      </c>
      <c r="Q48" s="228">
        <v>44836</v>
      </c>
      <c r="R48" s="230">
        <v>107</v>
      </c>
      <c r="S48" s="231" t="s">
        <v>181</v>
      </c>
      <c r="T48" s="231" t="s">
        <v>182</v>
      </c>
      <c r="U48" s="231" t="s">
        <v>283</v>
      </c>
      <c r="V48" s="231" t="s">
        <v>668</v>
      </c>
      <c r="W48" s="231" t="s">
        <v>186</v>
      </c>
      <c r="X48" s="231" t="s">
        <v>193</v>
      </c>
      <c r="Y48" s="231" t="s">
        <v>669</v>
      </c>
      <c r="Z48" s="231" t="s">
        <v>286</v>
      </c>
      <c r="AA48" s="230">
        <v>1</v>
      </c>
      <c r="AB48" s="231" t="s">
        <v>698</v>
      </c>
      <c r="AC48" s="231"/>
      <c r="AD48" s="231"/>
      <c r="AE48" s="231"/>
      <c r="AF48" s="230">
        <v>2</v>
      </c>
      <c r="AG48" s="230">
        <v>75.3</v>
      </c>
      <c r="AH48" s="230">
        <v>18.6</v>
      </c>
      <c r="AI48" s="230">
        <v>2.9</v>
      </c>
      <c r="AJ48" s="230">
        <v>15.7</v>
      </c>
      <c r="AK48" s="230">
        <v>44.7</v>
      </c>
      <c r="AL48" s="230">
        <v>94.76</v>
      </c>
      <c r="AM48" s="230">
        <v>2.12</v>
      </c>
      <c r="AN48" s="230">
        <v>23.7</v>
      </c>
      <c r="AO48" s="230">
        <v>25.1</v>
      </c>
      <c r="AP48" s="230">
        <v>1.2</v>
      </c>
      <c r="AQ48" s="230">
        <v>0.8</v>
      </c>
      <c r="AR48" s="230">
        <v>3.5</v>
      </c>
      <c r="AS48" s="231" t="s">
        <v>287</v>
      </c>
      <c r="AT48" s="231" t="s">
        <v>733</v>
      </c>
      <c r="AU48" s="231" t="s">
        <v>289</v>
      </c>
      <c r="AV48" s="231" t="s">
        <v>678</v>
      </c>
      <c r="AW48" s="231" t="s">
        <v>297</v>
      </c>
      <c r="AX48" s="231" t="s">
        <v>700</v>
      </c>
      <c r="AY48" s="231" t="s">
        <v>678</v>
      </c>
    </row>
    <row r="49" customFormat="1" spans="1:51">
      <c r="A49" s="207" t="s">
        <v>347</v>
      </c>
      <c r="B49" s="208"/>
      <c r="C49" s="209" t="s">
        <v>679</v>
      </c>
      <c r="D49" s="210">
        <v>42.06</v>
      </c>
      <c r="E49" s="210">
        <v>44.73</v>
      </c>
      <c r="F49" s="207"/>
      <c r="G49" s="210">
        <v>86.79</v>
      </c>
      <c r="H49" s="210">
        <v>43.4</v>
      </c>
      <c r="I49" s="210">
        <v>192.88</v>
      </c>
      <c r="J49" s="210">
        <v>12.83</v>
      </c>
      <c r="K49" s="207"/>
      <c r="L49" s="210">
        <v>1</v>
      </c>
      <c r="M49" s="228">
        <v>44729</v>
      </c>
      <c r="N49" s="228">
        <v>44736</v>
      </c>
      <c r="O49" s="230">
        <v>1</v>
      </c>
      <c r="P49" s="228">
        <v>44770</v>
      </c>
      <c r="Q49" s="228">
        <v>44836</v>
      </c>
      <c r="R49" s="230">
        <v>107</v>
      </c>
      <c r="S49" s="231" t="s">
        <v>181</v>
      </c>
      <c r="T49" s="231" t="s">
        <v>182</v>
      </c>
      <c r="U49" s="231" t="s">
        <v>283</v>
      </c>
      <c r="V49" s="231" t="s">
        <v>668</v>
      </c>
      <c r="W49" s="231" t="s">
        <v>186</v>
      </c>
      <c r="X49" s="231" t="s">
        <v>193</v>
      </c>
      <c r="Y49" s="231" t="s">
        <v>285</v>
      </c>
      <c r="Z49" s="231" t="s">
        <v>286</v>
      </c>
      <c r="AA49" s="231" t="s">
        <v>727</v>
      </c>
      <c r="AB49" s="228">
        <v>44808</v>
      </c>
      <c r="AC49" s="230">
        <v>0</v>
      </c>
      <c r="AD49" s="230">
        <v>0</v>
      </c>
      <c r="AE49" s="230">
        <v>0</v>
      </c>
      <c r="AF49" s="230">
        <v>0</v>
      </c>
      <c r="AG49" s="230">
        <v>57.3</v>
      </c>
      <c r="AH49" s="230">
        <v>7.2</v>
      </c>
      <c r="AI49" s="230">
        <v>4.7</v>
      </c>
      <c r="AJ49" s="230">
        <v>13.3</v>
      </c>
      <c r="AK49" s="230">
        <v>33.4</v>
      </c>
      <c r="AL49" s="230">
        <v>76.6</v>
      </c>
      <c r="AM49" s="230">
        <v>2.29</v>
      </c>
      <c r="AN49" s="230">
        <v>19.3</v>
      </c>
      <c r="AO49" s="230">
        <v>25.2</v>
      </c>
      <c r="AP49" s="230">
        <v>0</v>
      </c>
      <c r="AQ49" s="230">
        <v>0</v>
      </c>
      <c r="AR49" s="230">
        <v>0</v>
      </c>
      <c r="AS49" s="231" t="s">
        <v>287</v>
      </c>
      <c r="AT49" s="231" t="s">
        <v>290</v>
      </c>
      <c r="AU49" s="231" t="s">
        <v>702</v>
      </c>
      <c r="AV49" s="231" t="s">
        <v>290</v>
      </c>
      <c r="AW49" s="231" t="s">
        <v>703</v>
      </c>
      <c r="AX49" s="231" t="s">
        <v>728</v>
      </c>
      <c r="AY49" s="231" t="s">
        <v>290</v>
      </c>
    </row>
    <row r="50" customFormat="1" spans="1:51">
      <c r="A50" s="207" t="s">
        <v>347</v>
      </c>
      <c r="B50" s="208"/>
      <c r="C50" s="209" t="s">
        <v>671</v>
      </c>
      <c r="D50" s="210">
        <v>49.83</v>
      </c>
      <c r="E50" s="210">
        <v>53.03</v>
      </c>
      <c r="F50" s="207"/>
      <c r="G50" s="210">
        <v>102.86</v>
      </c>
      <c r="H50" s="210">
        <v>51.43</v>
      </c>
      <c r="I50" s="210">
        <v>228.58</v>
      </c>
      <c r="J50" s="210">
        <v>5.75</v>
      </c>
      <c r="K50" s="207"/>
      <c r="L50" s="210">
        <v>2</v>
      </c>
      <c r="M50" s="228">
        <v>44735</v>
      </c>
      <c r="N50" s="228">
        <v>44741</v>
      </c>
      <c r="O50" s="231" t="s">
        <v>297</v>
      </c>
      <c r="P50" s="228">
        <v>44772</v>
      </c>
      <c r="Q50" s="228">
        <v>44839</v>
      </c>
      <c r="R50" s="230">
        <v>104</v>
      </c>
      <c r="S50" s="231" t="s">
        <v>289</v>
      </c>
      <c r="T50" s="231" t="s">
        <v>182</v>
      </c>
      <c r="U50" s="231" t="s">
        <v>183</v>
      </c>
      <c r="V50" s="231" t="s">
        <v>668</v>
      </c>
      <c r="W50" s="231" t="s">
        <v>408</v>
      </c>
      <c r="X50" s="231" t="s">
        <v>193</v>
      </c>
      <c r="Y50" s="231" t="s">
        <v>669</v>
      </c>
      <c r="Z50" s="231" t="s">
        <v>714</v>
      </c>
      <c r="AA50" s="230">
        <v>0</v>
      </c>
      <c r="AB50" s="230">
        <v>0</v>
      </c>
      <c r="AC50" s="230">
        <v>0</v>
      </c>
      <c r="AD50" s="230">
        <v>0</v>
      </c>
      <c r="AE50" s="230">
        <v>0</v>
      </c>
      <c r="AF50" s="230">
        <v>0</v>
      </c>
      <c r="AG50" s="230">
        <v>51.3</v>
      </c>
      <c r="AH50" s="230">
        <v>9.1</v>
      </c>
      <c r="AI50" s="230">
        <v>5.2</v>
      </c>
      <c r="AJ50" s="230">
        <v>14.2</v>
      </c>
      <c r="AK50" s="230">
        <v>52.8</v>
      </c>
      <c r="AL50" s="230">
        <v>116</v>
      </c>
      <c r="AM50" s="230">
        <v>2</v>
      </c>
      <c r="AN50" s="230">
        <v>20.9</v>
      </c>
      <c r="AO50" s="230">
        <v>18.3</v>
      </c>
      <c r="AP50" s="230">
        <v>0.2</v>
      </c>
      <c r="AQ50" s="230">
        <v>0</v>
      </c>
      <c r="AR50" s="230">
        <v>0</v>
      </c>
      <c r="AS50" s="231" t="s">
        <v>287</v>
      </c>
      <c r="AT50" s="231" t="s">
        <v>288</v>
      </c>
      <c r="AU50" s="231" t="s">
        <v>289</v>
      </c>
      <c r="AV50" s="231" t="s">
        <v>290</v>
      </c>
      <c r="AW50" s="231" t="s">
        <v>305</v>
      </c>
      <c r="AX50" s="231" t="s">
        <v>292</v>
      </c>
      <c r="AY50" s="231" t="s">
        <v>290</v>
      </c>
    </row>
    <row r="51" customFormat="1" spans="1:51">
      <c r="A51" s="207" t="s">
        <v>347</v>
      </c>
      <c r="B51" s="208"/>
      <c r="C51" s="209" t="s">
        <v>680</v>
      </c>
      <c r="D51" s="210">
        <v>57.26</v>
      </c>
      <c r="E51" s="210">
        <v>55.8</v>
      </c>
      <c r="F51" s="207"/>
      <c r="G51" s="210">
        <v>113.06</v>
      </c>
      <c r="H51" s="210">
        <v>56.53</v>
      </c>
      <c r="I51" s="210">
        <v>251.24</v>
      </c>
      <c r="J51" s="210">
        <v>14.13</v>
      </c>
      <c r="K51" s="207"/>
      <c r="L51" s="210">
        <v>2</v>
      </c>
      <c r="M51" s="228">
        <v>44737</v>
      </c>
      <c r="N51" s="228">
        <v>44741</v>
      </c>
      <c r="O51" s="230">
        <v>1</v>
      </c>
      <c r="P51" s="228">
        <v>44773</v>
      </c>
      <c r="Q51" s="228">
        <v>44836</v>
      </c>
      <c r="R51" s="230">
        <v>99</v>
      </c>
      <c r="S51" s="231" t="s">
        <v>289</v>
      </c>
      <c r="T51" s="231" t="s">
        <v>182</v>
      </c>
      <c r="U51" s="231" t="s">
        <v>283</v>
      </c>
      <c r="V51" s="231"/>
      <c r="W51" s="231" t="s">
        <v>186</v>
      </c>
      <c r="X51" s="231" t="s">
        <v>193</v>
      </c>
      <c r="Y51" s="231" t="s">
        <v>704</v>
      </c>
      <c r="Z51" s="231" t="s">
        <v>715</v>
      </c>
      <c r="AA51" s="230">
        <v>0</v>
      </c>
      <c r="AB51" s="231"/>
      <c r="AC51" s="231"/>
      <c r="AD51" s="231"/>
      <c r="AE51" s="231"/>
      <c r="AF51" s="230" t="s">
        <v>734</v>
      </c>
      <c r="AG51" s="230">
        <v>70.6</v>
      </c>
      <c r="AH51" s="230">
        <v>10.5</v>
      </c>
      <c r="AI51" s="230">
        <v>5</v>
      </c>
      <c r="AJ51" s="230">
        <v>15.7</v>
      </c>
      <c r="AK51" s="230">
        <v>74.5</v>
      </c>
      <c r="AL51" s="230">
        <v>109</v>
      </c>
      <c r="AM51" s="230">
        <v>1.5</v>
      </c>
      <c r="AN51" s="230">
        <v>16</v>
      </c>
      <c r="AO51" s="230">
        <v>23.9</v>
      </c>
      <c r="AP51" s="230">
        <v>0</v>
      </c>
      <c r="AQ51" s="230">
        <v>0.1</v>
      </c>
      <c r="AR51" s="230">
        <v>0.1</v>
      </c>
      <c r="AS51" s="231" t="s">
        <v>287</v>
      </c>
      <c r="AT51" s="231" t="s">
        <v>283</v>
      </c>
      <c r="AU51" s="231" t="s">
        <v>670</v>
      </c>
      <c r="AV51" s="231" t="s">
        <v>290</v>
      </c>
      <c r="AW51" s="231" t="s">
        <v>291</v>
      </c>
      <c r="AX51" s="231" t="s">
        <v>418</v>
      </c>
      <c r="AY51" s="231" t="s">
        <v>290</v>
      </c>
    </row>
    <row r="52" customFormat="1" spans="1:51">
      <c r="A52" s="207" t="s">
        <v>347</v>
      </c>
      <c r="B52" s="208"/>
      <c r="C52" s="209" t="s">
        <v>684</v>
      </c>
      <c r="D52" s="210">
        <v>42.08</v>
      </c>
      <c r="E52" s="210">
        <v>39.69</v>
      </c>
      <c r="F52" s="207"/>
      <c r="G52" s="210">
        <v>81.77</v>
      </c>
      <c r="H52" s="210">
        <v>40.89</v>
      </c>
      <c r="I52" s="210">
        <v>181.71</v>
      </c>
      <c r="J52" s="210">
        <v>6.12</v>
      </c>
      <c r="K52" s="207"/>
      <c r="L52" s="210">
        <v>3</v>
      </c>
      <c r="M52" s="228">
        <v>44733</v>
      </c>
      <c r="N52" s="228">
        <v>44740</v>
      </c>
      <c r="O52" s="230">
        <v>1</v>
      </c>
      <c r="P52" s="228">
        <v>44767</v>
      </c>
      <c r="Q52" s="228">
        <v>44838</v>
      </c>
      <c r="R52" s="230">
        <v>105</v>
      </c>
      <c r="S52" s="231" t="s">
        <v>181</v>
      </c>
      <c r="T52" s="231" t="s">
        <v>182</v>
      </c>
      <c r="U52" s="231" t="s">
        <v>283</v>
      </c>
      <c r="V52" s="231" t="s">
        <v>668</v>
      </c>
      <c r="W52" s="231" t="s">
        <v>186</v>
      </c>
      <c r="X52" s="231" t="s">
        <v>193</v>
      </c>
      <c r="Y52" s="231" t="s">
        <v>285</v>
      </c>
      <c r="Z52" s="231" t="s">
        <v>286</v>
      </c>
      <c r="AA52" s="231" t="s">
        <v>727</v>
      </c>
      <c r="AB52" s="228">
        <v>44808</v>
      </c>
      <c r="AC52" s="230">
        <v>0</v>
      </c>
      <c r="AD52" s="230">
        <v>0</v>
      </c>
      <c r="AE52" s="230">
        <v>0</v>
      </c>
      <c r="AF52" s="230">
        <v>0</v>
      </c>
      <c r="AG52" s="230">
        <v>55.2</v>
      </c>
      <c r="AH52" s="230">
        <v>7.8</v>
      </c>
      <c r="AI52" s="230">
        <v>4.8</v>
      </c>
      <c r="AJ52" s="230">
        <v>12.8</v>
      </c>
      <c r="AK52" s="230">
        <v>33.2</v>
      </c>
      <c r="AL52" s="230">
        <v>77.3</v>
      </c>
      <c r="AM52" s="230">
        <v>2.3</v>
      </c>
      <c r="AN52" s="230">
        <v>19.8</v>
      </c>
      <c r="AO52" s="230">
        <v>26.2</v>
      </c>
      <c r="AP52" s="230">
        <v>0</v>
      </c>
      <c r="AQ52" s="230">
        <v>0</v>
      </c>
      <c r="AR52" s="230">
        <v>0</v>
      </c>
      <c r="AS52" s="231" t="s">
        <v>287</v>
      </c>
      <c r="AT52" s="231" t="s">
        <v>290</v>
      </c>
      <c r="AU52" s="231" t="s">
        <v>702</v>
      </c>
      <c r="AV52" s="231" t="s">
        <v>290</v>
      </c>
      <c r="AW52" s="231" t="s">
        <v>703</v>
      </c>
      <c r="AX52" s="231" t="s">
        <v>728</v>
      </c>
      <c r="AY52" s="231" t="s">
        <v>290</v>
      </c>
    </row>
    <row r="53" customFormat="1" spans="1:51">
      <c r="A53" s="207" t="s">
        <v>347</v>
      </c>
      <c r="B53" s="208"/>
      <c r="C53" s="209" t="s">
        <v>682</v>
      </c>
      <c r="D53" s="210">
        <v>45.6</v>
      </c>
      <c r="E53" s="210">
        <v>51.4</v>
      </c>
      <c r="F53" s="207"/>
      <c r="G53" s="210">
        <v>97</v>
      </c>
      <c r="H53" s="210">
        <v>48.5</v>
      </c>
      <c r="I53" s="210">
        <v>215.56</v>
      </c>
      <c r="J53" s="210">
        <v>8.99</v>
      </c>
      <c r="K53" s="207"/>
      <c r="L53" s="210">
        <v>3</v>
      </c>
      <c r="M53" s="228">
        <v>44732</v>
      </c>
      <c r="N53" s="228">
        <v>44740</v>
      </c>
      <c r="O53" s="231" t="s">
        <v>297</v>
      </c>
      <c r="P53" s="228">
        <v>44770</v>
      </c>
      <c r="Q53" s="228">
        <v>44837</v>
      </c>
      <c r="R53" s="230">
        <v>105</v>
      </c>
      <c r="S53" s="231" t="s">
        <v>181</v>
      </c>
      <c r="T53" s="231" t="s">
        <v>182</v>
      </c>
      <c r="U53" s="231" t="s">
        <v>283</v>
      </c>
      <c r="V53" s="231" t="s">
        <v>668</v>
      </c>
      <c r="W53" s="231" t="s">
        <v>186</v>
      </c>
      <c r="X53" s="231" t="s">
        <v>193</v>
      </c>
      <c r="Y53" s="231" t="s">
        <v>683</v>
      </c>
      <c r="Z53" s="231" t="s">
        <v>286</v>
      </c>
      <c r="AA53" s="230">
        <v>1</v>
      </c>
      <c r="AB53" s="231"/>
      <c r="AC53" s="231"/>
      <c r="AD53" s="230">
        <v>1</v>
      </c>
      <c r="AE53" s="231"/>
      <c r="AF53" s="230">
        <v>1</v>
      </c>
      <c r="AG53" s="230">
        <v>44.5</v>
      </c>
      <c r="AH53" s="230">
        <v>9.6</v>
      </c>
      <c r="AI53" s="230">
        <v>3.6</v>
      </c>
      <c r="AJ53" s="230">
        <v>14.6</v>
      </c>
      <c r="AK53" s="230">
        <v>73.7</v>
      </c>
      <c r="AL53" s="230">
        <v>155</v>
      </c>
      <c r="AM53" s="230">
        <v>2.1</v>
      </c>
      <c r="AN53" s="230">
        <v>33.2</v>
      </c>
      <c r="AO53" s="230">
        <v>21.5</v>
      </c>
      <c r="AP53" s="231"/>
      <c r="AQ53" s="231"/>
      <c r="AR53" s="231"/>
      <c r="AS53" s="231" t="s">
        <v>287</v>
      </c>
      <c r="AT53" s="231" t="s">
        <v>288</v>
      </c>
      <c r="AU53" s="231" t="s">
        <v>289</v>
      </c>
      <c r="AV53" s="231" t="s">
        <v>290</v>
      </c>
      <c r="AW53" s="231" t="s">
        <v>304</v>
      </c>
      <c r="AX53" s="231" t="s">
        <v>288</v>
      </c>
      <c r="AY53" s="231" t="s">
        <v>290</v>
      </c>
    </row>
    <row r="54" customFormat="1" spans="1:51">
      <c r="A54" s="207" t="s">
        <v>347</v>
      </c>
      <c r="B54" s="208"/>
      <c r="C54" s="209" t="s">
        <v>717</v>
      </c>
      <c r="D54" s="210">
        <v>48.32</v>
      </c>
      <c r="E54" s="210">
        <v>47.76</v>
      </c>
      <c r="F54" s="207"/>
      <c r="G54" s="210">
        <v>96.08</v>
      </c>
      <c r="H54" s="210">
        <v>48.04</v>
      </c>
      <c r="I54" s="210">
        <v>213.5</v>
      </c>
      <c r="J54" s="210">
        <v>8.54</v>
      </c>
      <c r="K54" s="207"/>
      <c r="L54" s="210">
        <v>4</v>
      </c>
      <c r="M54" s="228">
        <v>44733</v>
      </c>
      <c r="N54" s="228">
        <v>44738</v>
      </c>
      <c r="O54" s="230">
        <v>1</v>
      </c>
      <c r="P54" s="228">
        <v>44768</v>
      </c>
      <c r="Q54" s="228">
        <v>44837</v>
      </c>
      <c r="R54" s="230">
        <v>104</v>
      </c>
      <c r="S54" s="231" t="s">
        <v>181</v>
      </c>
      <c r="T54" s="231" t="s">
        <v>182</v>
      </c>
      <c r="U54" s="231" t="s">
        <v>283</v>
      </c>
      <c r="V54" s="231" t="s">
        <v>668</v>
      </c>
      <c r="W54" s="231" t="s">
        <v>186</v>
      </c>
      <c r="X54" s="231" t="s">
        <v>211</v>
      </c>
      <c r="Y54" s="231" t="s">
        <v>704</v>
      </c>
      <c r="Z54" s="231" t="s">
        <v>286</v>
      </c>
      <c r="AA54" s="230">
        <v>0</v>
      </c>
      <c r="AB54" s="231"/>
      <c r="AC54" s="231"/>
      <c r="AD54" s="231"/>
      <c r="AE54" s="231"/>
      <c r="AF54" s="231"/>
      <c r="AG54" s="230">
        <v>49.14</v>
      </c>
      <c r="AH54" s="230">
        <v>14.43</v>
      </c>
      <c r="AI54" s="230">
        <v>3.91</v>
      </c>
      <c r="AJ54" s="230">
        <v>15.04</v>
      </c>
      <c r="AK54" s="230">
        <v>42.99</v>
      </c>
      <c r="AL54" s="230">
        <v>88.53</v>
      </c>
      <c r="AM54" s="230">
        <v>2.06</v>
      </c>
      <c r="AN54" s="230">
        <v>17.63</v>
      </c>
      <c r="AO54" s="230">
        <v>20.24</v>
      </c>
      <c r="AP54" s="230">
        <v>1.67</v>
      </c>
      <c r="AQ54" s="230">
        <v>0.67</v>
      </c>
      <c r="AR54" s="230">
        <v>0.33</v>
      </c>
      <c r="AS54" s="230" t="s">
        <v>550</v>
      </c>
      <c r="AT54" s="231" t="s">
        <v>290</v>
      </c>
      <c r="AU54" s="231" t="s">
        <v>352</v>
      </c>
      <c r="AV54" s="231" t="s">
        <v>290</v>
      </c>
      <c r="AW54" s="231" t="s">
        <v>291</v>
      </c>
      <c r="AX54" s="231" t="s">
        <v>306</v>
      </c>
      <c r="AY54" s="231" t="s">
        <v>290</v>
      </c>
    </row>
    <row r="55" customFormat="1" spans="1:51">
      <c r="A55" s="207" t="s">
        <v>347</v>
      </c>
      <c r="B55" s="208"/>
      <c r="C55" s="211" t="s">
        <v>163</v>
      </c>
      <c r="D55" s="212">
        <v>46.09</v>
      </c>
      <c r="E55" s="212">
        <v>47.29</v>
      </c>
      <c r="F55" s="207"/>
      <c r="G55" s="212">
        <v>93.38</v>
      </c>
      <c r="H55" s="212">
        <v>46.69</v>
      </c>
      <c r="I55" s="212">
        <v>207.27</v>
      </c>
      <c r="J55" s="212">
        <v>9.59</v>
      </c>
      <c r="K55" s="207"/>
      <c r="L55" s="212">
        <v>2</v>
      </c>
      <c r="M55" s="229" t="s">
        <v>718</v>
      </c>
      <c r="N55" s="229" t="s">
        <v>719</v>
      </c>
      <c r="O55" s="229">
        <v>1</v>
      </c>
      <c r="P55" s="228" t="s">
        <v>735</v>
      </c>
      <c r="Q55" s="229" t="s">
        <v>736</v>
      </c>
      <c r="R55" s="229">
        <v>104</v>
      </c>
      <c r="S55" s="233" t="s">
        <v>181</v>
      </c>
      <c r="T55" s="233" t="s">
        <v>182</v>
      </c>
      <c r="U55" s="233" t="s">
        <v>283</v>
      </c>
      <c r="V55" s="233" t="s">
        <v>668</v>
      </c>
      <c r="W55" s="233" t="s">
        <v>186</v>
      </c>
      <c r="X55" s="233" t="s">
        <v>193</v>
      </c>
      <c r="Y55" s="233" t="s">
        <v>285</v>
      </c>
      <c r="Z55" s="233" t="s">
        <v>286</v>
      </c>
      <c r="AA55" s="229">
        <v>0</v>
      </c>
      <c r="AB55" s="233"/>
      <c r="AC55" s="233"/>
      <c r="AD55" s="233"/>
      <c r="AE55" s="233"/>
      <c r="AF55" s="233"/>
      <c r="AG55" s="229">
        <v>56.1</v>
      </c>
      <c r="AH55" s="229">
        <v>11</v>
      </c>
      <c r="AI55" s="229">
        <v>4.2</v>
      </c>
      <c r="AJ55" s="229">
        <v>14.1</v>
      </c>
      <c r="AK55" s="229">
        <v>49.9</v>
      </c>
      <c r="AL55" s="229">
        <v>100.9</v>
      </c>
      <c r="AM55" s="229">
        <v>2.1</v>
      </c>
      <c r="AN55" s="229">
        <v>20.9</v>
      </c>
      <c r="AO55" s="229">
        <v>22.6</v>
      </c>
      <c r="AP55" s="229">
        <v>0.4</v>
      </c>
      <c r="AQ55" s="229">
        <v>0.2</v>
      </c>
      <c r="AR55" s="229">
        <v>0.6</v>
      </c>
      <c r="AS55" s="233" t="s">
        <v>287</v>
      </c>
      <c r="AT55" s="233" t="s">
        <v>288</v>
      </c>
      <c r="AU55" s="233" t="s">
        <v>289</v>
      </c>
      <c r="AV55" s="233" t="s">
        <v>290</v>
      </c>
      <c r="AW55" s="233" t="s">
        <v>291</v>
      </c>
      <c r="AX55" s="233" t="s">
        <v>306</v>
      </c>
      <c r="AY55" s="233" t="s">
        <v>290</v>
      </c>
    </row>
    <row r="56" s="186" customFormat="1" spans="1:51">
      <c r="A56" s="198" t="s">
        <v>665</v>
      </c>
      <c r="B56" s="199" t="s">
        <v>737</v>
      </c>
      <c r="C56" s="200" t="s">
        <v>667</v>
      </c>
      <c r="D56" s="201">
        <v>2.31</v>
      </c>
      <c r="E56" s="201">
        <v>3.12</v>
      </c>
      <c r="F56" s="201">
        <v>2.44</v>
      </c>
      <c r="G56" s="201">
        <v>7.88</v>
      </c>
      <c r="H56" s="201">
        <v>2.63</v>
      </c>
      <c r="I56" s="201">
        <v>175.1</v>
      </c>
      <c r="J56" s="201">
        <v>-6.57</v>
      </c>
      <c r="K56" s="201">
        <v>-1.15</v>
      </c>
      <c r="L56" s="201">
        <v>11</v>
      </c>
      <c r="M56" s="217">
        <v>43643</v>
      </c>
      <c r="N56" s="217">
        <v>43648</v>
      </c>
      <c r="O56" s="218">
        <v>1</v>
      </c>
      <c r="P56" s="217">
        <v>43683</v>
      </c>
      <c r="Q56" s="217">
        <v>43748</v>
      </c>
      <c r="R56" s="218">
        <v>100</v>
      </c>
      <c r="S56" s="218" t="s">
        <v>289</v>
      </c>
      <c r="T56" s="218" t="s">
        <v>201</v>
      </c>
      <c r="U56" s="218" t="s">
        <v>183</v>
      </c>
      <c r="V56" s="218" t="s">
        <v>668</v>
      </c>
      <c r="W56" s="218" t="s">
        <v>186</v>
      </c>
      <c r="X56" s="218" t="s">
        <v>211</v>
      </c>
      <c r="Y56" s="218" t="s">
        <v>669</v>
      </c>
      <c r="Z56" s="218" t="s">
        <v>286</v>
      </c>
      <c r="AA56" s="218">
        <v>0</v>
      </c>
      <c r="AB56" s="218" t="s">
        <v>204</v>
      </c>
      <c r="AC56" s="218">
        <v>0.19</v>
      </c>
      <c r="AD56" s="218">
        <v>0.05</v>
      </c>
      <c r="AE56" s="219"/>
      <c r="AF56" s="219"/>
      <c r="AG56" s="218">
        <v>52.3</v>
      </c>
      <c r="AH56" s="218">
        <v>9.8</v>
      </c>
      <c r="AI56" s="218">
        <v>2.1</v>
      </c>
      <c r="AJ56" s="218">
        <v>14.2</v>
      </c>
      <c r="AK56" s="218">
        <v>39.8</v>
      </c>
      <c r="AL56" s="218">
        <v>72.4</v>
      </c>
      <c r="AM56" s="218">
        <v>1.82</v>
      </c>
      <c r="AN56" s="218">
        <v>17.55</v>
      </c>
      <c r="AO56" s="218">
        <v>25.93</v>
      </c>
      <c r="AP56" s="218">
        <v>2.5</v>
      </c>
      <c r="AQ56" s="218">
        <v>58.5</v>
      </c>
      <c r="AR56" s="218">
        <v>0</v>
      </c>
      <c r="AS56" s="218" t="s">
        <v>287</v>
      </c>
      <c r="AT56" s="218" t="s">
        <v>288</v>
      </c>
      <c r="AU56" s="218" t="s">
        <v>670</v>
      </c>
      <c r="AV56" s="218" t="s">
        <v>290</v>
      </c>
      <c r="AW56" s="218" t="s">
        <v>304</v>
      </c>
      <c r="AX56" s="218" t="s">
        <v>290</v>
      </c>
      <c r="AY56" s="218" t="s">
        <v>290</v>
      </c>
    </row>
    <row r="57" s="186" customFormat="1" spans="1:51">
      <c r="A57" s="198" t="s">
        <v>665</v>
      </c>
      <c r="B57" s="199"/>
      <c r="C57" s="200" t="s">
        <v>671</v>
      </c>
      <c r="D57" s="201">
        <v>3.93</v>
      </c>
      <c r="E57" s="201">
        <v>3.43</v>
      </c>
      <c r="F57" s="201">
        <v>3.71</v>
      </c>
      <c r="G57" s="201">
        <v>11.07</v>
      </c>
      <c r="H57" s="201">
        <v>3.69</v>
      </c>
      <c r="I57" s="201">
        <v>246.04</v>
      </c>
      <c r="J57" s="201">
        <v>29.71</v>
      </c>
      <c r="K57" s="201">
        <v>2.65</v>
      </c>
      <c r="L57" s="201">
        <v>2</v>
      </c>
      <c r="M57" s="217">
        <v>43637</v>
      </c>
      <c r="N57" s="217">
        <v>43642</v>
      </c>
      <c r="O57" s="218" t="s">
        <v>297</v>
      </c>
      <c r="P57" s="219"/>
      <c r="Q57" s="217">
        <v>43747</v>
      </c>
      <c r="R57" s="218">
        <v>105</v>
      </c>
      <c r="S57" s="219"/>
      <c r="T57" s="219"/>
      <c r="U57" s="218" t="s">
        <v>183</v>
      </c>
      <c r="V57" s="218" t="s">
        <v>668</v>
      </c>
      <c r="W57" s="218" t="s">
        <v>408</v>
      </c>
      <c r="X57" s="218" t="s">
        <v>193</v>
      </c>
      <c r="Y57" s="218" t="s">
        <v>285</v>
      </c>
      <c r="Z57" s="218" t="s">
        <v>673</v>
      </c>
      <c r="AA57" s="218">
        <v>0</v>
      </c>
      <c r="AB57" s="219"/>
      <c r="AC57" s="219"/>
      <c r="AD57" s="219"/>
      <c r="AE57" s="219"/>
      <c r="AF57" s="219"/>
      <c r="AG57" s="218">
        <v>93.5</v>
      </c>
      <c r="AH57" s="218">
        <v>6.2</v>
      </c>
      <c r="AI57" s="218">
        <v>2</v>
      </c>
      <c r="AJ57" s="218">
        <v>17.5</v>
      </c>
      <c r="AK57" s="218">
        <v>64.8</v>
      </c>
      <c r="AL57" s="218">
        <v>116</v>
      </c>
      <c r="AM57" s="218">
        <v>1.8</v>
      </c>
      <c r="AN57" s="218">
        <v>34.2</v>
      </c>
      <c r="AO57" s="218">
        <v>28.3</v>
      </c>
      <c r="AP57" s="218">
        <v>0</v>
      </c>
      <c r="AQ57" s="218">
        <v>1.3</v>
      </c>
      <c r="AR57" s="218">
        <v>1.3</v>
      </c>
      <c r="AS57" s="218" t="s">
        <v>705</v>
      </c>
      <c r="AT57" s="218" t="s">
        <v>306</v>
      </c>
      <c r="AU57" s="218" t="s">
        <v>289</v>
      </c>
      <c r="AV57" s="218" t="s">
        <v>214</v>
      </c>
      <c r="AW57" s="218" t="s">
        <v>304</v>
      </c>
      <c r="AX57" s="218" t="s">
        <v>308</v>
      </c>
      <c r="AY57" s="218" t="s">
        <v>290</v>
      </c>
    </row>
    <row r="58" s="186" customFormat="1" spans="1:51">
      <c r="A58" s="198" t="s">
        <v>665</v>
      </c>
      <c r="B58" s="199"/>
      <c r="C58" s="200" t="s">
        <v>674</v>
      </c>
      <c r="D58" s="201">
        <v>3.45</v>
      </c>
      <c r="E58" s="201">
        <v>3.16</v>
      </c>
      <c r="F58" s="201">
        <v>3.21</v>
      </c>
      <c r="G58" s="201">
        <v>9.83</v>
      </c>
      <c r="H58" s="201">
        <v>3.28</v>
      </c>
      <c r="I58" s="201">
        <v>218.38</v>
      </c>
      <c r="J58" s="201">
        <v>48.29</v>
      </c>
      <c r="K58" s="201">
        <v>16.25</v>
      </c>
      <c r="L58" s="201">
        <v>2</v>
      </c>
      <c r="M58" s="217">
        <v>43638</v>
      </c>
      <c r="N58" s="217">
        <v>43645</v>
      </c>
      <c r="O58" s="218">
        <v>1</v>
      </c>
      <c r="P58" s="217">
        <v>43679</v>
      </c>
      <c r="Q58" s="217">
        <v>43736</v>
      </c>
      <c r="R58" s="218">
        <v>91</v>
      </c>
      <c r="S58" s="218" t="s">
        <v>181</v>
      </c>
      <c r="T58" s="218" t="s">
        <v>201</v>
      </c>
      <c r="U58" s="218" t="s">
        <v>183</v>
      </c>
      <c r="V58" s="218" t="s">
        <v>668</v>
      </c>
      <c r="W58" s="218" t="s">
        <v>186</v>
      </c>
      <c r="X58" s="218" t="s">
        <v>193</v>
      </c>
      <c r="Y58" s="218" t="s">
        <v>285</v>
      </c>
      <c r="Z58" s="218" t="s">
        <v>286</v>
      </c>
      <c r="AA58" s="218">
        <v>0</v>
      </c>
      <c r="AB58" s="219"/>
      <c r="AC58" s="218">
        <v>0</v>
      </c>
      <c r="AD58" s="218">
        <v>0</v>
      </c>
      <c r="AE58" s="218">
        <v>0</v>
      </c>
      <c r="AF58" s="218">
        <v>0</v>
      </c>
      <c r="AG58" s="218">
        <v>67</v>
      </c>
      <c r="AH58" s="218">
        <v>13</v>
      </c>
      <c r="AI58" s="218">
        <v>1.6</v>
      </c>
      <c r="AJ58" s="218">
        <v>12.8</v>
      </c>
      <c r="AK58" s="218">
        <v>36.6</v>
      </c>
      <c r="AL58" s="218">
        <v>71.2</v>
      </c>
      <c r="AM58" s="218">
        <v>1.95</v>
      </c>
      <c r="AN58" s="218">
        <v>13.77</v>
      </c>
      <c r="AO58" s="218">
        <v>22.24</v>
      </c>
      <c r="AP58" s="218">
        <v>0</v>
      </c>
      <c r="AQ58" s="218">
        <v>0</v>
      </c>
      <c r="AR58" s="218">
        <v>0</v>
      </c>
      <c r="AS58" s="218" t="s">
        <v>287</v>
      </c>
      <c r="AT58" s="218" t="s">
        <v>288</v>
      </c>
      <c r="AU58" s="218" t="s">
        <v>296</v>
      </c>
      <c r="AV58" s="218" t="s">
        <v>290</v>
      </c>
      <c r="AW58" s="218" t="s">
        <v>291</v>
      </c>
      <c r="AX58" s="218" t="s">
        <v>290</v>
      </c>
      <c r="AY58" s="218" t="s">
        <v>290</v>
      </c>
    </row>
    <row r="59" s="186" customFormat="1" spans="1:51">
      <c r="A59" s="198" t="s">
        <v>665</v>
      </c>
      <c r="B59" s="199"/>
      <c r="C59" s="200" t="s">
        <v>675</v>
      </c>
      <c r="D59" s="201">
        <v>3.14</v>
      </c>
      <c r="E59" s="201">
        <v>2.87</v>
      </c>
      <c r="F59" s="201">
        <v>2.96</v>
      </c>
      <c r="G59" s="201">
        <v>8.97</v>
      </c>
      <c r="H59" s="201">
        <v>2.99</v>
      </c>
      <c r="I59" s="201">
        <v>199.1</v>
      </c>
      <c r="J59" s="201">
        <v>17.05</v>
      </c>
      <c r="K59" s="201">
        <v>5.29</v>
      </c>
      <c r="L59" s="201">
        <v>2</v>
      </c>
      <c r="M59" s="217">
        <v>43632</v>
      </c>
      <c r="N59" s="217">
        <v>43638</v>
      </c>
      <c r="O59" s="218">
        <v>1</v>
      </c>
      <c r="P59" s="217">
        <v>43677</v>
      </c>
      <c r="Q59" s="217">
        <v>43746</v>
      </c>
      <c r="R59" s="218">
        <v>108</v>
      </c>
      <c r="S59" s="218" t="s">
        <v>352</v>
      </c>
      <c r="T59" s="218" t="s">
        <v>201</v>
      </c>
      <c r="U59" s="218" t="s">
        <v>183</v>
      </c>
      <c r="V59" s="218" t="s">
        <v>668</v>
      </c>
      <c r="W59" s="218" t="s">
        <v>186</v>
      </c>
      <c r="X59" s="218" t="s">
        <v>185</v>
      </c>
      <c r="Y59" s="218" t="s">
        <v>669</v>
      </c>
      <c r="Z59" s="218" t="s">
        <v>286</v>
      </c>
      <c r="AA59" s="218">
        <v>2</v>
      </c>
      <c r="AB59" s="219"/>
      <c r="AC59" s="219"/>
      <c r="AD59" s="218" t="s">
        <v>237</v>
      </c>
      <c r="AE59" s="219"/>
      <c r="AF59" s="218" t="s">
        <v>237</v>
      </c>
      <c r="AG59" s="218">
        <v>89.2</v>
      </c>
      <c r="AH59" s="218">
        <v>21.5</v>
      </c>
      <c r="AI59" s="218">
        <v>3.5</v>
      </c>
      <c r="AJ59" s="218">
        <v>20.7</v>
      </c>
      <c r="AK59" s="218">
        <v>56.2</v>
      </c>
      <c r="AL59" s="218">
        <v>107.8</v>
      </c>
      <c r="AM59" s="218">
        <v>1.92</v>
      </c>
      <c r="AN59" s="218">
        <v>27.8</v>
      </c>
      <c r="AO59" s="218">
        <v>25.4</v>
      </c>
      <c r="AP59" s="218">
        <v>6.2</v>
      </c>
      <c r="AQ59" s="218">
        <v>7.2</v>
      </c>
      <c r="AR59" s="218">
        <v>4.2</v>
      </c>
      <c r="AS59" s="218" t="s">
        <v>677</v>
      </c>
      <c r="AT59" s="218" t="s">
        <v>306</v>
      </c>
      <c r="AU59" s="218" t="s">
        <v>289</v>
      </c>
      <c r="AV59" s="218" t="s">
        <v>290</v>
      </c>
      <c r="AW59" s="218" t="s">
        <v>345</v>
      </c>
      <c r="AX59" s="218" t="s">
        <v>306</v>
      </c>
      <c r="AY59" s="218" t="s">
        <v>290</v>
      </c>
    </row>
    <row r="60" s="186" customFormat="1" spans="1:51">
      <c r="A60" s="198" t="s">
        <v>665</v>
      </c>
      <c r="B60" s="199"/>
      <c r="C60" s="200" t="s">
        <v>679</v>
      </c>
      <c r="D60" s="201">
        <v>2.75</v>
      </c>
      <c r="E60" s="201">
        <v>2.89</v>
      </c>
      <c r="F60" s="201">
        <v>2.78</v>
      </c>
      <c r="G60" s="201">
        <v>8.42</v>
      </c>
      <c r="H60" s="201">
        <v>2.81</v>
      </c>
      <c r="I60" s="201">
        <v>187.13</v>
      </c>
      <c r="J60" s="201">
        <v>0.35</v>
      </c>
      <c r="K60" s="201">
        <v>13.64</v>
      </c>
      <c r="L60" s="201">
        <v>6</v>
      </c>
      <c r="M60" s="217">
        <v>43634</v>
      </c>
      <c r="N60" s="217">
        <v>43642</v>
      </c>
      <c r="O60" s="218">
        <v>1</v>
      </c>
      <c r="P60" s="217">
        <v>43671</v>
      </c>
      <c r="Q60" s="217">
        <v>43747</v>
      </c>
      <c r="R60" s="218">
        <v>105</v>
      </c>
      <c r="S60" s="218" t="s">
        <v>181</v>
      </c>
      <c r="T60" s="218" t="s">
        <v>201</v>
      </c>
      <c r="U60" s="218" t="s">
        <v>183</v>
      </c>
      <c r="V60" s="218" t="s">
        <v>668</v>
      </c>
      <c r="W60" s="218" t="s">
        <v>186</v>
      </c>
      <c r="X60" s="218" t="s">
        <v>193</v>
      </c>
      <c r="Y60" s="218" t="s">
        <v>285</v>
      </c>
      <c r="Z60" s="218" t="s">
        <v>286</v>
      </c>
      <c r="AA60" s="218">
        <v>0</v>
      </c>
      <c r="AB60" s="219"/>
      <c r="AC60" s="218">
        <v>0</v>
      </c>
      <c r="AD60" s="218">
        <v>0</v>
      </c>
      <c r="AE60" s="218">
        <v>0</v>
      </c>
      <c r="AF60" s="218">
        <v>0</v>
      </c>
      <c r="AG60" s="218">
        <v>83.9</v>
      </c>
      <c r="AH60" s="218">
        <v>19.6</v>
      </c>
      <c r="AI60" s="218">
        <v>6.7</v>
      </c>
      <c r="AJ60" s="218">
        <v>13.1</v>
      </c>
      <c r="AK60" s="218">
        <v>39.1</v>
      </c>
      <c r="AL60" s="218">
        <v>70.6</v>
      </c>
      <c r="AM60" s="218">
        <v>1.81</v>
      </c>
      <c r="AN60" s="218">
        <v>16.1</v>
      </c>
      <c r="AO60" s="218">
        <v>22.8</v>
      </c>
      <c r="AP60" s="218">
        <v>0.06</v>
      </c>
      <c r="AQ60" s="218">
        <v>0</v>
      </c>
      <c r="AR60" s="218">
        <v>0</v>
      </c>
      <c r="AS60" s="218" t="s">
        <v>287</v>
      </c>
      <c r="AT60" s="218" t="s">
        <v>311</v>
      </c>
      <c r="AU60" s="218" t="s">
        <v>289</v>
      </c>
      <c r="AV60" s="218" t="s">
        <v>290</v>
      </c>
      <c r="AW60" s="218" t="s">
        <v>305</v>
      </c>
      <c r="AX60" s="218" t="s">
        <v>308</v>
      </c>
      <c r="AY60" s="218" t="s">
        <v>290</v>
      </c>
    </row>
    <row r="61" s="186" customFormat="1" spans="1:51">
      <c r="A61" s="198" t="s">
        <v>665</v>
      </c>
      <c r="B61" s="199"/>
      <c r="C61" s="200" t="s">
        <v>680</v>
      </c>
      <c r="D61" s="201">
        <v>3.06</v>
      </c>
      <c r="E61" s="201">
        <v>2.94</v>
      </c>
      <c r="F61" s="201">
        <v>2.72</v>
      </c>
      <c r="G61" s="201">
        <v>8.72</v>
      </c>
      <c r="H61" s="201">
        <v>2.91</v>
      </c>
      <c r="I61" s="201">
        <v>193.9</v>
      </c>
      <c r="J61" s="201">
        <v>29.79</v>
      </c>
      <c r="K61" s="201">
        <v>25.34</v>
      </c>
      <c r="L61" s="201">
        <v>3</v>
      </c>
      <c r="M61" s="217">
        <v>43643</v>
      </c>
      <c r="N61" s="217">
        <v>43647</v>
      </c>
      <c r="O61" s="218">
        <v>1</v>
      </c>
      <c r="P61" s="217">
        <v>43680</v>
      </c>
      <c r="Q61" s="217">
        <v>43746</v>
      </c>
      <c r="R61" s="218">
        <v>99</v>
      </c>
      <c r="S61" s="218" t="s">
        <v>181</v>
      </c>
      <c r="T61" s="218" t="s">
        <v>201</v>
      </c>
      <c r="U61" s="218" t="s">
        <v>183</v>
      </c>
      <c r="V61" s="218" t="s">
        <v>668</v>
      </c>
      <c r="W61" s="218" t="s">
        <v>186</v>
      </c>
      <c r="X61" s="218" t="s">
        <v>193</v>
      </c>
      <c r="Y61" s="218" t="s">
        <v>681</v>
      </c>
      <c r="Z61" s="218" t="s">
        <v>286</v>
      </c>
      <c r="AA61" s="218">
        <v>0</v>
      </c>
      <c r="AB61" s="219"/>
      <c r="AC61" s="219"/>
      <c r="AD61" s="219"/>
      <c r="AE61" s="219"/>
      <c r="AF61" s="218">
        <v>0</v>
      </c>
      <c r="AG61" s="218">
        <v>97.2</v>
      </c>
      <c r="AH61" s="218">
        <v>16.9</v>
      </c>
      <c r="AI61" s="218">
        <v>2.1</v>
      </c>
      <c r="AJ61" s="218">
        <v>16.1</v>
      </c>
      <c r="AK61" s="218">
        <v>38</v>
      </c>
      <c r="AL61" s="218">
        <v>62.5</v>
      </c>
      <c r="AM61" s="238"/>
      <c r="AN61" s="218">
        <v>16.24</v>
      </c>
      <c r="AO61" s="218">
        <v>25.97</v>
      </c>
      <c r="AP61" s="218">
        <v>0.1</v>
      </c>
      <c r="AQ61" s="218">
        <v>0.6</v>
      </c>
      <c r="AR61" s="218">
        <v>0.1</v>
      </c>
      <c r="AS61" s="238"/>
      <c r="AT61" s="238"/>
      <c r="AU61" s="218" t="s">
        <v>296</v>
      </c>
      <c r="AV61" s="218" t="s">
        <v>290</v>
      </c>
      <c r="AW61" s="218" t="s">
        <v>305</v>
      </c>
      <c r="AX61" s="218" t="s">
        <v>738</v>
      </c>
      <c r="AY61" s="218" t="s">
        <v>290</v>
      </c>
    </row>
    <row r="62" s="186" customFormat="1" spans="1:51">
      <c r="A62" s="198" t="s">
        <v>665</v>
      </c>
      <c r="B62" s="199"/>
      <c r="C62" s="200" t="s">
        <v>682</v>
      </c>
      <c r="D62" s="201">
        <v>2.72</v>
      </c>
      <c r="E62" s="201">
        <v>2.55</v>
      </c>
      <c r="F62" s="201">
        <v>2.73</v>
      </c>
      <c r="G62" s="201">
        <v>7.99</v>
      </c>
      <c r="H62" s="201">
        <v>2.66</v>
      </c>
      <c r="I62" s="201">
        <v>177.6</v>
      </c>
      <c r="J62" s="201">
        <v>-2.97</v>
      </c>
      <c r="K62" s="201">
        <v>-5.56</v>
      </c>
      <c r="L62" s="201">
        <v>15</v>
      </c>
      <c r="M62" s="217">
        <v>43643</v>
      </c>
      <c r="N62" s="217">
        <v>43650</v>
      </c>
      <c r="O62" s="218" t="s">
        <v>297</v>
      </c>
      <c r="P62" s="217">
        <v>43686</v>
      </c>
      <c r="Q62" s="217">
        <v>43747</v>
      </c>
      <c r="R62" s="218">
        <v>97</v>
      </c>
      <c r="S62" s="218" t="s">
        <v>181</v>
      </c>
      <c r="T62" s="218" t="s">
        <v>201</v>
      </c>
      <c r="U62" s="218" t="s">
        <v>183</v>
      </c>
      <c r="V62" s="218" t="s">
        <v>668</v>
      </c>
      <c r="W62" s="218" t="s">
        <v>186</v>
      </c>
      <c r="X62" s="218" t="s">
        <v>193</v>
      </c>
      <c r="Y62" s="218" t="s">
        <v>683</v>
      </c>
      <c r="Z62" s="218" t="s">
        <v>286</v>
      </c>
      <c r="AA62" s="218">
        <v>1</v>
      </c>
      <c r="AB62" s="219"/>
      <c r="AC62" s="219"/>
      <c r="AD62" s="218">
        <v>1</v>
      </c>
      <c r="AE62" s="219"/>
      <c r="AF62" s="218">
        <v>1</v>
      </c>
      <c r="AG62" s="218">
        <v>63.1</v>
      </c>
      <c r="AH62" s="218">
        <v>14.77</v>
      </c>
      <c r="AI62" s="218">
        <v>1.23</v>
      </c>
      <c r="AJ62" s="218">
        <v>16.63</v>
      </c>
      <c r="AK62" s="218">
        <v>44.03</v>
      </c>
      <c r="AL62" s="218">
        <v>79.77</v>
      </c>
      <c r="AM62" s="218">
        <v>1.71</v>
      </c>
      <c r="AN62" s="218">
        <v>14.33</v>
      </c>
      <c r="AO62" s="218">
        <v>18.52</v>
      </c>
      <c r="AP62" s="218">
        <v>1.71</v>
      </c>
      <c r="AQ62" s="218">
        <v>1.54</v>
      </c>
      <c r="AR62" s="218">
        <v>13.56</v>
      </c>
      <c r="AS62" s="218" t="s">
        <v>287</v>
      </c>
      <c r="AT62" s="218" t="s">
        <v>288</v>
      </c>
      <c r="AU62" s="218" t="s">
        <v>670</v>
      </c>
      <c r="AV62" s="218" t="s">
        <v>290</v>
      </c>
      <c r="AW62" s="218" t="s">
        <v>304</v>
      </c>
      <c r="AX62" s="218" t="s">
        <v>370</v>
      </c>
      <c r="AY62" s="218" t="s">
        <v>290</v>
      </c>
    </row>
    <row r="63" s="186" customFormat="1" spans="1:51">
      <c r="A63" s="198" t="s">
        <v>665</v>
      </c>
      <c r="B63" s="199"/>
      <c r="C63" s="200" t="s">
        <v>684</v>
      </c>
      <c r="D63" s="201">
        <v>2.61</v>
      </c>
      <c r="E63" s="201">
        <v>3.02</v>
      </c>
      <c r="F63" s="201">
        <v>2.86</v>
      </c>
      <c r="G63" s="201">
        <v>8.49</v>
      </c>
      <c r="H63" s="201">
        <v>2.83</v>
      </c>
      <c r="I63" s="201">
        <v>188.83</v>
      </c>
      <c r="J63" s="201">
        <v>7.84</v>
      </c>
      <c r="K63" s="201">
        <v>2.58</v>
      </c>
      <c r="L63" s="201">
        <v>10</v>
      </c>
      <c r="M63" s="217">
        <v>43635</v>
      </c>
      <c r="N63" s="217">
        <v>43641</v>
      </c>
      <c r="O63" s="218">
        <v>1</v>
      </c>
      <c r="P63" s="217">
        <v>43681</v>
      </c>
      <c r="Q63" s="217">
        <v>43751</v>
      </c>
      <c r="R63" s="218">
        <v>110</v>
      </c>
      <c r="S63" s="218" t="s">
        <v>181</v>
      </c>
      <c r="T63" s="218" t="s">
        <v>201</v>
      </c>
      <c r="U63" s="218" t="s">
        <v>183</v>
      </c>
      <c r="V63" s="219"/>
      <c r="W63" s="218" t="s">
        <v>186</v>
      </c>
      <c r="X63" s="218" t="s">
        <v>193</v>
      </c>
      <c r="Y63" s="218" t="s">
        <v>285</v>
      </c>
      <c r="Z63" s="218" t="s">
        <v>286</v>
      </c>
      <c r="AA63" s="218">
        <v>0</v>
      </c>
      <c r="AB63" s="219"/>
      <c r="AC63" s="219"/>
      <c r="AD63" s="219"/>
      <c r="AE63" s="219"/>
      <c r="AF63" s="218">
        <v>0</v>
      </c>
      <c r="AG63" s="218">
        <v>91.6</v>
      </c>
      <c r="AH63" s="218">
        <v>17.3</v>
      </c>
      <c r="AI63" s="218">
        <v>1.8</v>
      </c>
      <c r="AJ63" s="218">
        <v>14.3</v>
      </c>
      <c r="AK63" s="218">
        <v>38.5</v>
      </c>
      <c r="AL63" s="218">
        <v>63.2</v>
      </c>
      <c r="AM63" s="238"/>
      <c r="AN63" s="218">
        <v>15.95</v>
      </c>
      <c r="AO63" s="218">
        <v>23.49</v>
      </c>
      <c r="AP63" s="218">
        <v>0.2</v>
      </c>
      <c r="AQ63" s="218">
        <v>0.7</v>
      </c>
      <c r="AR63" s="218">
        <v>0.2</v>
      </c>
      <c r="AS63" s="238"/>
      <c r="AT63" s="238"/>
      <c r="AU63" s="238"/>
      <c r="AV63" s="238"/>
      <c r="AW63" s="238"/>
      <c r="AX63" s="238"/>
      <c r="AY63" s="238"/>
    </row>
    <row r="64" s="186" customFormat="1" ht="22.5" spans="1:51">
      <c r="A64" s="198" t="s">
        <v>665</v>
      </c>
      <c r="B64" s="199"/>
      <c r="C64" s="202" t="s">
        <v>163</v>
      </c>
      <c r="D64" s="203">
        <v>3</v>
      </c>
      <c r="E64" s="203">
        <v>3</v>
      </c>
      <c r="F64" s="203">
        <v>2.93</v>
      </c>
      <c r="G64" s="203">
        <v>8.92</v>
      </c>
      <c r="H64" s="203">
        <v>2.97</v>
      </c>
      <c r="I64" s="203">
        <v>198.26</v>
      </c>
      <c r="J64" s="220">
        <v>0.1424</v>
      </c>
      <c r="K64" s="220">
        <v>0.0679</v>
      </c>
      <c r="L64" s="203">
        <v>2</v>
      </c>
      <c r="M64" s="221" t="s">
        <v>685</v>
      </c>
      <c r="N64" s="221" t="s">
        <v>686</v>
      </c>
      <c r="O64" s="222">
        <v>1</v>
      </c>
      <c r="P64" s="221" t="s">
        <v>739</v>
      </c>
      <c r="Q64" s="221" t="s">
        <v>740</v>
      </c>
      <c r="R64" s="221">
        <v>102</v>
      </c>
      <c r="S64" s="221" t="s">
        <v>181</v>
      </c>
      <c r="T64" s="221" t="s">
        <v>201</v>
      </c>
      <c r="U64" s="221" t="s">
        <v>183</v>
      </c>
      <c r="V64" s="221" t="s">
        <v>668</v>
      </c>
      <c r="W64" s="221" t="s">
        <v>186</v>
      </c>
      <c r="X64" s="221" t="s">
        <v>193</v>
      </c>
      <c r="Y64" s="221" t="s">
        <v>285</v>
      </c>
      <c r="Z64" s="221" t="s">
        <v>286</v>
      </c>
      <c r="AA64" s="221">
        <v>0</v>
      </c>
      <c r="AB64" s="222"/>
      <c r="AC64" s="222"/>
      <c r="AD64" s="222"/>
      <c r="AE64" s="222"/>
      <c r="AF64" s="222"/>
      <c r="AG64" s="221">
        <v>79.73</v>
      </c>
      <c r="AH64" s="221">
        <v>14.88</v>
      </c>
      <c r="AI64" s="221">
        <v>2.63</v>
      </c>
      <c r="AJ64" s="221">
        <v>15.67</v>
      </c>
      <c r="AK64" s="221">
        <v>44.63</v>
      </c>
      <c r="AL64" s="221">
        <v>80.43</v>
      </c>
      <c r="AM64" s="221">
        <v>1.84</v>
      </c>
      <c r="AN64" s="221">
        <v>19.49</v>
      </c>
      <c r="AO64" s="221">
        <v>24.08</v>
      </c>
      <c r="AP64" s="221">
        <v>1.35</v>
      </c>
      <c r="AQ64" s="221">
        <v>8.73</v>
      </c>
      <c r="AR64" s="221">
        <v>2.42</v>
      </c>
      <c r="AS64" s="221" t="s">
        <v>287</v>
      </c>
      <c r="AT64" s="221" t="s">
        <v>288</v>
      </c>
      <c r="AU64" s="221" t="s">
        <v>289</v>
      </c>
      <c r="AV64" s="221" t="s">
        <v>290</v>
      </c>
      <c r="AW64" s="221" t="s">
        <v>304</v>
      </c>
      <c r="AX64" s="221" t="s">
        <v>308</v>
      </c>
      <c r="AY64" s="221" t="s">
        <v>290</v>
      </c>
    </row>
    <row r="65" s="187" customFormat="1" spans="1:51">
      <c r="A65" s="204" t="s">
        <v>689</v>
      </c>
      <c r="B65" s="205" t="s">
        <v>741</v>
      </c>
      <c r="C65" s="201" t="s">
        <v>674</v>
      </c>
      <c r="D65" s="201">
        <v>2.56</v>
      </c>
      <c r="E65" s="201">
        <v>2.76</v>
      </c>
      <c r="F65" s="201">
        <v>2.49</v>
      </c>
      <c r="G65" s="201">
        <v>7.8</v>
      </c>
      <c r="H65" s="201">
        <v>2.6</v>
      </c>
      <c r="I65" s="201">
        <v>173.34</v>
      </c>
      <c r="J65" s="201">
        <v>0.37</v>
      </c>
      <c r="K65" s="201"/>
      <c r="L65" s="201">
        <v>10</v>
      </c>
      <c r="M65" s="223">
        <v>44367</v>
      </c>
      <c r="N65" s="223">
        <v>44372</v>
      </c>
      <c r="O65" s="224">
        <v>1</v>
      </c>
      <c r="P65" s="223">
        <v>44415</v>
      </c>
      <c r="Q65" s="223">
        <v>44463</v>
      </c>
      <c r="R65" s="224">
        <v>91</v>
      </c>
      <c r="S65" s="224" t="s">
        <v>742</v>
      </c>
      <c r="T65" s="224" t="s">
        <v>201</v>
      </c>
      <c r="U65" s="224" t="s">
        <v>183</v>
      </c>
      <c r="V65" s="224" t="s">
        <v>692</v>
      </c>
      <c r="W65" s="224" t="s">
        <v>295</v>
      </c>
      <c r="X65" s="224" t="s">
        <v>693</v>
      </c>
      <c r="Y65" s="224" t="s">
        <v>285</v>
      </c>
      <c r="Z65" s="224" t="s">
        <v>286</v>
      </c>
      <c r="AA65" s="224">
        <v>0</v>
      </c>
      <c r="AB65" s="224"/>
      <c r="AC65" s="224">
        <v>0</v>
      </c>
      <c r="AD65" s="224">
        <v>0</v>
      </c>
      <c r="AE65" s="224">
        <v>0</v>
      </c>
      <c r="AF65" s="224">
        <v>0</v>
      </c>
      <c r="AG65" s="224">
        <v>51.1</v>
      </c>
      <c r="AH65" s="224">
        <v>11.8</v>
      </c>
      <c r="AI65" s="224">
        <v>2.4</v>
      </c>
      <c r="AJ65" s="224">
        <v>14.2</v>
      </c>
      <c r="AK65" s="224">
        <v>36.6</v>
      </c>
      <c r="AL65" s="224">
        <v>71</v>
      </c>
      <c r="AM65" s="224">
        <v>1.9</v>
      </c>
      <c r="AN65" s="224">
        <v>12.4</v>
      </c>
      <c r="AO65" s="224">
        <v>19.5</v>
      </c>
      <c r="AP65" s="224">
        <v>0.6</v>
      </c>
      <c r="AQ65" s="224">
        <v>0</v>
      </c>
      <c r="AR65" s="224">
        <v>0</v>
      </c>
      <c r="AS65" s="224" t="s">
        <v>287</v>
      </c>
      <c r="AT65" s="224" t="s">
        <v>311</v>
      </c>
      <c r="AU65" s="224" t="s">
        <v>296</v>
      </c>
      <c r="AV65" s="224" t="s">
        <v>290</v>
      </c>
      <c r="AW65" s="224" t="s">
        <v>297</v>
      </c>
      <c r="AX65" s="224" t="s">
        <v>290</v>
      </c>
      <c r="AY65" s="224" t="s">
        <v>290</v>
      </c>
    </row>
    <row r="66" s="187" customFormat="1" spans="1:51">
      <c r="A66" s="204" t="s">
        <v>689</v>
      </c>
      <c r="B66" s="205"/>
      <c r="C66" s="201" t="s">
        <v>675</v>
      </c>
      <c r="D66" s="201">
        <v>2.87</v>
      </c>
      <c r="E66" s="201">
        <v>2.92</v>
      </c>
      <c r="F66" s="201">
        <v>2.83</v>
      </c>
      <c r="G66" s="201">
        <v>8.62</v>
      </c>
      <c r="H66" s="201">
        <v>2.87</v>
      </c>
      <c r="I66" s="201">
        <v>191.57</v>
      </c>
      <c r="J66" s="201">
        <v>4.23</v>
      </c>
      <c r="K66" s="201"/>
      <c r="L66" s="201">
        <v>4</v>
      </c>
      <c r="M66" s="223">
        <v>44366</v>
      </c>
      <c r="N66" s="223">
        <v>44372</v>
      </c>
      <c r="O66" s="224">
        <v>1</v>
      </c>
      <c r="P66" s="223">
        <v>44411</v>
      </c>
      <c r="Q66" s="223">
        <v>44475</v>
      </c>
      <c r="R66" s="224">
        <v>103</v>
      </c>
      <c r="S66" s="224" t="s">
        <v>694</v>
      </c>
      <c r="T66" s="224" t="s">
        <v>743</v>
      </c>
      <c r="U66" s="224" t="s">
        <v>744</v>
      </c>
      <c r="V66" s="224" t="s">
        <v>668</v>
      </c>
      <c r="W66" s="224" t="s">
        <v>186</v>
      </c>
      <c r="X66" s="224" t="s">
        <v>193</v>
      </c>
      <c r="Y66" s="224">
        <v>1</v>
      </c>
      <c r="Z66" s="224" t="s">
        <v>286</v>
      </c>
      <c r="AA66" s="224" t="s">
        <v>345</v>
      </c>
      <c r="AB66" s="224" t="s">
        <v>726</v>
      </c>
      <c r="AC66" s="224">
        <v>24</v>
      </c>
      <c r="AD66" s="224">
        <v>15</v>
      </c>
      <c r="AE66" s="224">
        <v>26</v>
      </c>
      <c r="AF66" s="224">
        <v>12</v>
      </c>
      <c r="AG66" s="224">
        <v>95.8</v>
      </c>
      <c r="AH66" s="224">
        <v>18.6</v>
      </c>
      <c r="AI66" s="224">
        <v>4.1</v>
      </c>
      <c r="AJ66" s="224">
        <v>17.6</v>
      </c>
      <c r="AK66" s="224">
        <v>58.9</v>
      </c>
      <c r="AL66" s="224">
        <v>112.3</v>
      </c>
      <c r="AM66" s="224">
        <v>2</v>
      </c>
      <c r="AN66" s="224">
        <v>25.8</v>
      </c>
      <c r="AO66" s="224">
        <v>24.3</v>
      </c>
      <c r="AP66" s="224">
        <v>1.3</v>
      </c>
      <c r="AQ66" s="224">
        <v>3.2</v>
      </c>
      <c r="AR66" s="224">
        <v>6.4</v>
      </c>
      <c r="AS66" s="224" t="s">
        <v>287</v>
      </c>
      <c r="AT66" s="224" t="s">
        <v>306</v>
      </c>
      <c r="AU66" s="224" t="s">
        <v>699</v>
      </c>
      <c r="AV66" s="224" t="s">
        <v>678</v>
      </c>
      <c r="AW66" s="224" t="s">
        <v>345</v>
      </c>
      <c r="AX66" s="224" t="s">
        <v>308</v>
      </c>
      <c r="AY66" s="224" t="s">
        <v>678</v>
      </c>
    </row>
    <row r="67" s="187" customFormat="1" spans="1:51">
      <c r="A67" s="204" t="s">
        <v>689</v>
      </c>
      <c r="B67" s="205"/>
      <c r="C67" s="201" t="s">
        <v>679</v>
      </c>
      <c r="D67" s="201">
        <v>2.92</v>
      </c>
      <c r="E67" s="201">
        <v>2.85</v>
      </c>
      <c r="F67" s="201">
        <v>2.88</v>
      </c>
      <c r="G67" s="201">
        <v>8.65</v>
      </c>
      <c r="H67" s="201">
        <v>2.88</v>
      </c>
      <c r="I67" s="201">
        <v>192</v>
      </c>
      <c r="J67" s="201">
        <v>9.92</v>
      </c>
      <c r="K67" s="201"/>
      <c r="L67" s="201">
        <v>7</v>
      </c>
      <c r="M67" s="223">
        <v>44369</v>
      </c>
      <c r="N67" s="223">
        <v>44376</v>
      </c>
      <c r="O67" s="224">
        <v>1</v>
      </c>
      <c r="P67" s="223">
        <v>44411</v>
      </c>
      <c r="Q67" s="223">
        <v>44476</v>
      </c>
      <c r="R67" s="224">
        <v>100</v>
      </c>
      <c r="S67" s="224" t="s">
        <v>181</v>
      </c>
      <c r="T67" s="224" t="s">
        <v>201</v>
      </c>
      <c r="U67" s="224" t="s">
        <v>183</v>
      </c>
      <c r="V67" s="224" t="s">
        <v>672</v>
      </c>
      <c r="W67" s="224" t="s">
        <v>408</v>
      </c>
      <c r="X67" s="224" t="s">
        <v>745</v>
      </c>
      <c r="Y67" s="224" t="s">
        <v>285</v>
      </c>
      <c r="Z67" s="224" t="s">
        <v>286</v>
      </c>
      <c r="AA67" s="224">
        <v>0</v>
      </c>
      <c r="AB67" s="224"/>
      <c r="AC67" s="224">
        <v>0</v>
      </c>
      <c r="AD67" s="224">
        <v>0</v>
      </c>
      <c r="AE67" s="224">
        <v>0</v>
      </c>
      <c r="AF67" s="224">
        <v>0</v>
      </c>
      <c r="AG67" s="224">
        <v>66.6</v>
      </c>
      <c r="AH67" s="224">
        <v>15.3</v>
      </c>
      <c r="AI67" s="224">
        <v>3.8</v>
      </c>
      <c r="AJ67" s="224">
        <v>15.1</v>
      </c>
      <c r="AK67" s="224">
        <v>41.1</v>
      </c>
      <c r="AL67" s="224">
        <v>76.7</v>
      </c>
      <c r="AM67" s="224">
        <v>1.9</v>
      </c>
      <c r="AN67" s="224">
        <v>18.1</v>
      </c>
      <c r="AO67" s="224">
        <v>23.6</v>
      </c>
      <c r="AP67" s="224">
        <v>0</v>
      </c>
      <c r="AQ67" s="224">
        <v>0</v>
      </c>
      <c r="AR67" s="224">
        <v>0</v>
      </c>
      <c r="AS67" s="224" t="s">
        <v>287</v>
      </c>
      <c r="AT67" s="224" t="s">
        <v>288</v>
      </c>
      <c r="AU67" s="224" t="s">
        <v>702</v>
      </c>
      <c r="AV67" s="224" t="s">
        <v>290</v>
      </c>
      <c r="AW67" s="224" t="s">
        <v>703</v>
      </c>
      <c r="AX67" s="224" t="s">
        <v>308</v>
      </c>
      <c r="AY67" s="224" t="s">
        <v>290</v>
      </c>
    </row>
    <row r="68" s="187" customFormat="1" spans="1:51">
      <c r="A68" s="204" t="s">
        <v>689</v>
      </c>
      <c r="B68" s="205"/>
      <c r="C68" s="201" t="s">
        <v>671</v>
      </c>
      <c r="D68" s="201">
        <v>3.21</v>
      </c>
      <c r="E68" s="201">
        <v>2.64</v>
      </c>
      <c r="F68" s="201">
        <v>3.46</v>
      </c>
      <c r="G68" s="201">
        <v>9.32</v>
      </c>
      <c r="H68" s="201">
        <v>3.11</v>
      </c>
      <c r="I68" s="201">
        <v>207.15</v>
      </c>
      <c r="J68" s="201">
        <v>4.4</v>
      </c>
      <c r="K68" s="201"/>
      <c r="L68" s="201">
        <v>10</v>
      </c>
      <c r="M68" s="223">
        <v>44373</v>
      </c>
      <c r="N68" s="223">
        <v>44377</v>
      </c>
      <c r="O68" s="253">
        <v>1</v>
      </c>
      <c r="P68" s="223">
        <v>44418</v>
      </c>
      <c r="Q68" s="223">
        <v>44483</v>
      </c>
      <c r="R68" s="224">
        <v>106</v>
      </c>
      <c r="S68" s="224" t="s">
        <v>296</v>
      </c>
      <c r="T68" s="224" t="s">
        <v>201</v>
      </c>
      <c r="U68" s="224" t="s">
        <v>183</v>
      </c>
      <c r="V68" s="224" t="s">
        <v>668</v>
      </c>
      <c r="W68" s="224" t="s">
        <v>404</v>
      </c>
      <c r="X68" s="224" t="s">
        <v>193</v>
      </c>
      <c r="Y68" s="224" t="s">
        <v>669</v>
      </c>
      <c r="Z68" s="224" t="s">
        <v>673</v>
      </c>
      <c r="AA68" s="224">
        <v>0</v>
      </c>
      <c r="AB68" s="224">
        <v>0</v>
      </c>
      <c r="AC68" s="224">
        <v>5</v>
      </c>
      <c r="AD68" s="224">
        <v>1</v>
      </c>
      <c r="AE68" s="224">
        <v>10</v>
      </c>
      <c r="AF68" s="224">
        <v>1</v>
      </c>
      <c r="AG68" s="224">
        <v>61.5</v>
      </c>
      <c r="AH68" s="224">
        <v>8.5</v>
      </c>
      <c r="AI68" s="224">
        <v>3.8</v>
      </c>
      <c r="AJ68" s="224">
        <v>15.4</v>
      </c>
      <c r="AK68" s="224">
        <v>49.4</v>
      </c>
      <c r="AL68" s="224">
        <v>87.4</v>
      </c>
      <c r="AM68" s="224">
        <v>1.8</v>
      </c>
      <c r="AN68" s="224">
        <v>20.1</v>
      </c>
      <c r="AO68" s="224">
        <v>23.6</v>
      </c>
      <c r="AP68" s="224">
        <v>2.1</v>
      </c>
      <c r="AQ68" s="224">
        <v>2.6</v>
      </c>
      <c r="AR68" s="224">
        <v>1.1</v>
      </c>
      <c r="AS68" s="224" t="s">
        <v>287</v>
      </c>
      <c r="AT68" s="224" t="s">
        <v>292</v>
      </c>
      <c r="AU68" s="224" t="s">
        <v>289</v>
      </c>
      <c r="AV68" s="224" t="s">
        <v>290</v>
      </c>
      <c r="AW68" s="224" t="s">
        <v>305</v>
      </c>
      <c r="AX68" s="224" t="s">
        <v>290</v>
      </c>
      <c r="AY68" s="224" t="s">
        <v>290</v>
      </c>
    </row>
    <row r="69" s="187" customFormat="1" spans="1:51">
      <c r="A69" s="204" t="s">
        <v>689</v>
      </c>
      <c r="B69" s="205"/>
      <c r="C69" s="201" t="s">
        <v>680</v>
      </c>
      <c r="D69" s="201">
        <v>3.58</v>
      </c>
      <c r="E69" s="201">
        <v>3.91</v>
      </c>
      <c r="F69" s="201">
        <v>3.38</v>
      </c>
      <c r="G69" s="201">
        <v>10.87</v>
      </c>
      <c r="H69" s="201">
        <v>3.62</v>
      </c>
      <c r="I69" s="201">
        <v>241.3</v>
      </c>
      <c r="J69" s="201">
        <v>18.7</v>
      </c>
      <c r="K69" s="201"/>
      <c r="L69" s="201">
        <v>4</v>
      </c>
      <c r="M69" s="223">
        <v>44372</v>
      </c>
      <c r="N69" s="223">
        <v>44376</v>
      </c>
      <c r="O69" s="224">
        <v>1</v>
      </c>
      <c r="P69" s="223">
        <v>44412</v>
      </c>
      <c r="Q69" s="223">
        <v>44487</v>
      </c>
      <c r="R69" s="224">
        <v>111</v>
      </c>
      <c r="S69" s="224" t="s">
        <v>742</v>
      </c>
      <c r="T69" s="224" t="s">
        <v>201</v>
      </c>
      <c r="U69" s="224" t="s">
        <v>183</v>
      </c>
      <c r="V69" s="224"/>
      <c r="W69" s="224" t="s">
        <v>295</v>
      </c>
      <c r="X69" s="224" t="s">
        <v>193</v>
      </c>
      <c r="Y69" s="224" t="s">
        <v>704</v>
      </c>
      <c r="Z69" s="224" t="s">
        <v>286</v>
      </c>
      <c r="AA69" s="224">
        <v>0</v>
      </c>
      <c r="AB69" s="224"/>
      <c r="AC69" s="224"/>
      <c r="AD69" s="224"/>
      <c r="AE69" s="224"/>
      <c r="AF69" s="224">
        <v>0</v>
      </c>
      <c r="AG69" s="224">
        <v>80.3</v>
      </c>
      <c r="AH69" s="224">
        <v>10.6</v>
      </c>
      <c r="AI69" s="224">
        <v>4.5</v>
      </c>
      <c r="AJ69" s="224">
        <v>15.3</v>
      </c>
      <c r="AK69" s="224">
        <v>49.5</v>
      </c>
      <c r="AL69" s="224">
        <v>82</v>
      </c>
      <c r="AM69" s="224">
        <v>1.7</v>
      </c>
      <c r="AN69" s="224">
        <v>22.7</v>
      </c>
      <c r="AO69" s="224">
        <v>27.6</v>
      </c>
      <c r="AP69" s="224">
        <v>0</v>
      </c>
      <c r="AQ69" s="224">
        <v>0.5</v>
      </c>
      <c r="AR69" s="224">
        <v>0</v>
      </c>
      <c r="AS69" s="224" t="s">
        <v>705</v>
      </c>
      <c r="AT69" s="224" t="s">
        <v>183</v>
      </c>
      <c r="AU69" s="224" t="s">
        <v>706</v>
      </c>
      <c r="AV69" s="224" t="s">
        <v>678</v>
      </c>
      <c r="AW69" s="224" t="s">
        <v>309</v>
      </c>
      <c r="AX69" s="224" t="s">
        <v>308</v>
      </c>
      <c r="AY69" s="224" t="s">
        <v>678</v>
      </c>
    </row>
    <row r="70" s="187" customFormat="1" spans="1:51">
      <c r="A70" s="204" t="s">
        <v>689</v>
      </c>
      <c r="B70" s="205"/>
      <c r="C70" s="201" t="s">
        <v>684</v>
      </c>
      <c r="D70" s="201">
        <v>3.27</v>
      </c>
      <c r="E70" s="201">
        <v>3.3</v>
      </c>
      <c r="F70" s="201">
        <v>3.42</v>
      </c>
      <c r="G70" s="201">
        <v>9.99</v>
      </c>
      <c r="H70" s="201">
        <v>3.33</v>
      </c>
      <c r="I70" s="201">
        <v>222.3</v>
      </c>
      <c r="J70" s="201">
        <v>7.7</v>
      </c>
      <c r="K70" s="201"/>
      <c r="L70" s="201">
        <v>9</v>
      </c>
      <c r="M70" s="223">
        <v>44364</v>
      </c>
      <c r="N70" s="223">
        <v>44370</v>
      </c>
      <c r="O70" s="224">
        <v>1</v>
      </c>
      <c r="P70" s="223">
        <v>44410</v>
      </c>
      <c r="Q70" s="223">
        <v>44477</v>
      </c>
      <c r="R70" s="224">
        <v>107</v>
      </c>
      <c r="S70" s="224" t="s">
        <v>742</v>
      </c>
      <c r="T70" s="224" t="s">
        <v>201</v>
      </c>
      <c r="U70" s="224" t="s">
        <v>183</v>
      </c>
      <c r="V70" s="224"/>
      <c r="W70" s="224" t="s">
        <v>295</v>
      </c>
      <c r="X70" s="224" t="s">
        <v>193</v>
      </c>
      <c r="Y70" s="224" t="s">
        <v>704</v>
      </c>
      <c r="Z70" s="224" t="s">
        <v>286</v>
      </c>
      <c r="AA70" s="224">
        <v>0</v>
      </c>
      <c r="AB70" s="224"/>
      <c r="AC70" s="224"/>
      <c r="AD70" s="224"/>
      <c r="AE70" s="224"/>
      <c r="AF70" s="224">
        <v>0</v>
      </c>
      <c r="AG70" s="224">
        <v>75.6</v>
      </c>
      <c r="AH70" s="224">
        <v>8.9</v>
      </c>
      <c r="AI70" s="224">
        <v>3.6</v>
      </c>
      <c r="AJ70" s="224">
        <v>14.8</v>
      </c>
      <c r="AK70" s="224">
        <v>50.1</v>
      </c>
      <c r="AL70" s="224">
        <v>81.4</v>
      </c>
      <c r="AM70" s="224">
        <v>1.9</v>
      </c>
      <c r="AN70" s="224">
        <v>22.9</v>
      </c>
      <c r="AO70" s="224">
        <v>26.5</v>
      </c>
      <c r="AP70" s="224">
        <v>0</v>
      </c>
      <c r="AQ70" s="224">
        <v>0.3</v>
      </c>
      <c r="AR70" s="224">
        <v>0</v>
      </c>
      <c r="AS70" s="224" t="s">
        <v>705</v>
      </c>
      <c r="AT70" s="224" t="s">
        <v>183</v>
      </c>
      <c r="AU70" s="224" t="s">
        <v>706</v>
      </c>
      <c r="AV70" s="224" t="s">
        <v>678</v>
      </c>
      <c r="AW70" s="224" t="s">
        <v>309</v>
      </c>
      <c r="AX70" s="224" t="s">
        <v>308</v>
      </c>
      <c r="AY70" s="224" t="s">
        <v>678</v>
      </c>
    </row>
    <row r="71" s="187" customFormat="1" ht="15" customHeight="1" spans="1:51">
      <c r="A71" s="204" t="s">
        <v>689</v>
      </c>
      <c r="B71" s="205"/>
      <c r="C71" s="203" t="s">
        <v>163</v>
      </c>
      <c r="D71" s="203">
        <v>3.07</v>
      </c>
      <c r="E71" s="203">
        <v>3.06</v>
      </c>
      <c r="F71" s="203">
        <v>3.08</v>
      </c>
      <c r="G71" s="203">
        <v>9.21</v>
      </c>
      <c r="H71" s="203">
        <v>3.07</v>
      </c>
      <c r="I71" s="203">
        <v>204.61</v>
      </c>
      <c r="J71" s="225">
        <v>7.76</v>
      </c>
      <c r="K71" s="225"/>
      <c r="L71" s="203">
        <v>7</v>
      </c>
      <c r="M71" s="227" t="s">
        <v>708</v>
      </c>
      <c r="N71" s="227" t="s">
        <v>709</v>
      </c>
      <c r="O71" s="227">
        <v>1</v>
      </c>
      <c r="P71" s="227" t="s">
        <v>746</v>
      </c>
      <c r="Q71" s="227" t="s">
        <v>711</v>
      </c>
      <c r="R71" s="227">
        <v>103</v>
      </c>
      <c r="S71" s="227" t="s">
        <v>289</v>
      </c>
      <c r="T71" s="227" t="s">
        <v>201</v>
      </c>
      <c r="U71" s="227" t="s">
        <v>183</v>
      </c>
      <c r="V71" s="227" t="s">
        <v>668</v>
      </c>
      <c r="W71" s="227" t="s">
        <v>295</v>
      </c>
      <c r="X71" s="227" t="s">
        <v>193</v>
      </c>
      <c r="Y71" s="227" t="s">
        <v>285</v>
      </c>
      <c r="Z71" s="227" t="s">
        <v>286</v>
      </c>
      <c r="AA71" s="227">
        <v>0</v>
      </c>
      <c r="AB71" s="227"/>
      <c r="AC71" s="227"/>
      <c r="AD71" s="227"/>
      <c r="AE71" s="227"/>
      <c r="AF71" s="227"/>
      <c r="AG71" s="227">
        <v>71.8</v>
      </c>
      <c r="AH71" s="227">
        <v>12.3</v>
      </c>
      <c r="AI71" s="227">
        <v>3.7</v>
      </c>
      <c r="AJ71" s="227">
        <v>15.4</v>
      </c>
      <c r="AK71" s="227">
        <v>47.6</v>
      </c>
      <c r="AL71" s="227">
        <v>85.1</v>
      </c>
      <c r="AM71" s="227">
        <v>1.8</v>
      </c>
      <c r="AN71" s="227">
        <v>20.3</v>
      </c>
      <c r="AO71" s="227">
        <v>24.2</v>
      </c>
      <c r="AP71" s="227">
        <v>0.7</v>
      </c>
      <c r="AQ71" s="227">
        <v>1.1</v>
      </c>
      <c r="AR71" s="227">
        <v>1.3</v>
      </c>
      <c r="AS71" s="227" t="s">
        <v>287</v>
      </c>
      <c r="AT71" s="227" t="s">
        <v>288</v>
      </c>
      <c r="AU71" s="227" t="s">
        <v>296</v>
      </c>
      <c r="AV71" s="227" t="s">
        <v>290</v>
      </c>
      <c r="AW71" s="227" t="s">
        <v>309</v>
      </c>
      <c r="AX71" s="227" t="s">
        <v>308</v>
      </c>
      <c r="AY71" s="227" t="s">
        <v>290</v>
      </c>
    </row>
    <row r="72" customFormat="1" spans="1:51">
      <c r="A72" s="207" t="s">
        <v>347</v>
      </c>
      <c r="B72" s="208" t="s">
        <v>747</v>
      </c>
      <c r="C72" s="209" t="s">
        <v>674</v>
      </c>
      <c r="D72" s="210">
        <v>42.09</v>
      </c>
      <c r="E72" s="210">
        <v>40.69</v>
      </c>
      <c r="F72" s="207"/>
      <c r="G72" s="210">
        <v>82.78</v>
      </c>
      <c r="H72" s="210">
        <v>41.39</v>
      </c>
      <c r="I72" s="210">
        <v>183.96</v>
      </c>
      <c r="J72" s="210">
        <v>15.42</v>
      </c>
      <c r="K72" s="207"/>
      <c r="L72" s="210">
        <v>2</v>
      </c>
      <c r="M72" s="228">
        <v>44737</v>
      </c>
      <c r="N72" s="228">
        <v>44744</v>
      </c>
      <c r="O72" s="231" t="s">
        <v>297</v>
      </c>
      <c r="P72" s="228">
        <v>44779</v>
      </c>
      <c r="Q72" s="228">
        <v>44837</v>
      </c>
      <c r="R72" s="230">
        <v>100</v>
      </c>
      <c r="S72" s="231" t="s">
        <v>742</v>
      </c>
      <c r="T72" s="231" t="s">
        <v>201</v>
      </c>
      <c r="U72" s="231" t="s">
        <v>183</v>
      </c>
      <c r="V72" s="231" t="s">
        <v>692</v>
      </c>
      <c r="W72" s="231" t="s">
        <v>295</v>
      </c>
      <c r="X72" s="231" t="s">
        <v>693</v>
      </c>
      <c r="Y72" s="231" t="s">
        <v>285</v>
      </c>
      <c r="Z72" s="231" t="s">
        <v>286</v>
      </c>
      <c r="AA72" s="230">
        <v>0</v>
      </c>
      <c r="AB72" s="231"/>
      <c r="AC72" s="230">
        <v>0</v>
      </c>
      <c r="AD72" s="230">
        <v>0</v>
      </c>
      <c r="AE72" s="230">
        <v>0</v>
      </c>
      <c r="AF72" s="230">
        <v>0</v>
      </c>
      <c r="AG72" s="230">
        <v>57.8</v>
      </c>
      <c r="AH72" s="230">
        <v>14.4</v>
      </c>
      <c r="AI72" s="230">
        <v>3</v>
      </c>
      <c r="AJ72" s="230">
        <v>13.4</v>
      </c>
      <c r="AK72" s="230">
        <v>44.2</v>
      </c>
      <c r="AL72" s="230">
        <v>76.6</v>
      </c>
      <c r="AM72" s="230">
        <v>1.73</v>
      </c>
      <c r="AN72" s="230">
        <v>16.37</v>
      </c>
      <c r="AO72" s="230">
        <v>21.8</v>
      </c>
      <c r="AP72" s="230">
        <v>0</v>
      </c>
      <c r="AQ72" s="230">
        <v>2.35</v>
      </c>
      <c r="AR72" s="230">
        <v>0</v>
      </c>
      <c r="AS72" s="231" t="s">
        <v>287</v>
      </c>
      <c r="AT72" s="231" t="s">
        <v>311</v>
      </c>
      <c r="AU72" s="231" t="s">
        <v>296</v>
      </c>
      <c r="AV72" s="231" t="s">
        <v>290</v>
      </c>
      <c r="AW72" s="231" t="s">
        <v>297</v>
      </c>
      <c r="AX72" s="231" t="s">
        <v>290</v>
      </c>
      <c r="AY72" s="231" t="s">
        <v>290</v>
      </c>
    </row>
    <row r="73" customFormat="1" spans="1:51">
      <c r="A73" s="207" t="s">
        <v>347</v>
      </c>
      <c r="B73" s="208"/>
      <c r="C73" s="209" t="s">
        <v>675</v>
      </c>
      <c r="D73" s="210">
        <v>42.87</v>
      </c>
      <c r="E73" s="210">
        <v>43.56</v>
      </c>
      <c r="F73" s="207"/>
      <c r="G73" s="210">
        <v>86.43</v>
      </c>
      <c r="H73" s="210">
        <v>43.22</v>
      </c>
      <c r="I73" s="210">
        <v>190.15</v>
      </c>
      <c r="J73" s="210">
        <v>5.21</v>
      </c>
      <c r="K73" s="207"/>
      <c r="L73" s="210">
        <v>3</v>
      </c>
      <c r="M73" s="228">
        <v>44729</v>
      </c>
      <c r="N73" s="228">
        <v>44735</v>
      </c>
      <c r="O73" s="230">
        <v>1</v>
      </c>
      <c r="P73" s="228">
        <v>44775</v>
      </c>
      <c r="Q73" s="228">
        <v>44838</v>
      </c>
      <c r="R73" s="230">
        <v>109</v>
      </c>
      <c r="S73" s="231" t="s">
        <v>289</v>
      </c>
      <c r="T73" s="231" t="s">
        <v>743</v>
      </c>
      <c r="U73" s="231" t="s">
        <v>183</v>
      </c>
      <c r="V73" s="231" t="s">
        <v>668</v>
      </c>
      <c r="W73" s="231" t="s">
        <v>186</v>
      </c>
      <c r="X73" s="231" t="s">
        <v>193</v>
      </c>
      <c r="Y73" s="231" t="s">
        <v>669</v>
      </c>
      <c r="Z73" s="231" t="s">
        <v>286</v>
      </c>
      <c r="AA73" s="230">
        <v>2</v>
      </c>
      <c r="AB73" s="31" t="s">
        <v>698</v>
      </c>
      <c r="AC73" s="231"/>
      <c r="AD73" s="231"/>
      <c r="AE73" s="231"/>
      <c r="AF73" s="230" t="s">
        <v>748</v>
      </c>
      <c r="AG73" s="230">
        <v>82.3</v>
      </c>
      <c r="AH73" s="230">
        <v>21.3</v>
      </c>
      <c r="AI73" s="230">
        <v>3.4</v>
      </c>
      <c r="AJ73" s="230">
        <v>17.2</v>
      </c>
      <c r="AK73" s="230">
        <v>42.1</v>
      </c>
      <c r="AL73" s="230">
        <v>89.67</v>
      </c>
      <c r="AM73" s="230">
        <v>2.13</v>
      </c>
      <c r="AN73" s="230">
        <v>23.2</v>
      </c>
      <c r="AO73" s="230">
        <v>24.3</v>
      </c>
      <c r="AP73" s="230">
        <v>3.2</v>
      </c>
      <c r="AQ73" s="230">
        <v>4.1</v>
      </c>
      <c r="AR73" s="230">
        <v>2.2</v>
      </c>
      <c r="AS73" s="231" t="s">
        <v>287</v>
      </c>
      <c r="AT73" s="231" t="s">
        <v>700</v>
      </c>
      <c r="AU73" s="231" t="s">
        <v>289</v>
      </c>
      <c r="AV73" s="231" t="s">
        <v>678</v>
      </c>
      <c r="AW73" s="231" t="s">
        <v>297</v>
      </c>
      <c r="AX73" s="231" t="s">
        <v>700</v>
      </c>
      <c r="AY73" s="231" t="s">
        <v>678</v>
      </c>
    </row>
    <row r="74" customFormat="1" spans="1:51">
      <c r="A74" s="207" t="s">
        <v>347</v>
      </c>
      <c r="B74" s="208"/>
      <c r="C74" s="209" t="s">
        <v>679</v>
      </c>
      <c r="D74" s="210">
        <v>38.05</v>
      </c>
      <c r="E74" s="210">
        <v>41.21</v>
      </c>
      <c r="F74" s="207"/>
      <c r="G74" s="210">
        <v>79.25</v>
      </c>
      <c r="H74" s="210">
        <v>39.63</v>
      </c>
      <c r="I74" s="210">
        <v>176.12</v>
      </c>
      <c r="J74" s="210">
        <v>3.03</v>
      </c>
      <c r="K74" s="207"/>
      <c r="L74" s="210">
        <v>4</v>
      </c>
      <c r="M74" s="228">
        <v>44729</v>
      </c>
      <c r="N74" s="228">
        <v>44736</v>
      </c>
      <c r="O74" s="230">
        <v>1</v>
      </c>
      <c r="P74" s="228">
        <v>44771</v>
      </c>
      <c r="Q74" s="228">
        <v>44835</v>
      </c>
      <c r="R74" s="230">
        <v>106</v>
      </c>
      <c r="S74" s="231" t="s">
        <v>181</v>
      </c>
      <c r="T74" s="231" t="s">
        <v>201</v>
      </c>
      <c r="U74" s="231" t="s">
        <v>183</v>
      </c>
      <c r="V74" s="231" t="s">
        <v>668</v>
      </c>
      <c r="W74" s="231" t="s">
        <v>186</v>
      </c>
      <c r="X74" s="231" t="s">
        <v>193</v>
      </c>
      <c r="Y74" s="231" t="s">
        <v>285</v>
      </c>
      <c r="Z74" s="231" t="s">
        <v>286</v>
      </c>
      <c r="AA74" s="230">
        <v>0</v>
      </c>
      <c r="AB74" s="230">
        <v>0</v>
      </c>
      <c r="AC74" s="230">
        <v>0</v>
      </c>
      <c r="AD74" s="230">
        <v>0</v>
      </c>
      <c r="AE74" s="230">
        <v>0</v>
      </c>
      <c r="AF74" s="230">
        <v>0</v>
      </c>
      <c r="AG74" s="230">
        <v>61.7</v>
      </c>
      <c r="AH74" s="230">
        <v>11.9</v>
      </c>
      <c r="AI74" s="230">
        <v>3.5</v>
      </c>
      <c r="AJ74" s="230">
        <v>16.4</v>
      </c>
      <c r="AK74" s="230">
        <v>49.1</v>
      </c>
      <c r="AL74" s="230">
        <v>106.1</v>
      </c>
      <c r="AM74" s="230">
        <v>2.16</v>
      </c>
      <c r="AN74" s="230">
        <v>22.5</v>
      </c>
      <c r="AO74" s="230">
        <v>21.2</v>
      </c>
      <c r="AP74" s="230">
        <v>0</v>
      </c>
      <c r="AQ74" s="230">
        <v>0</v>
      </c>
      <c r="AR74" s="230">
        <v>0.4</v>
      </c>
      <c r="AS74" s="231" t="s">
        <v>287</v>
      </c>
      <c r="AT74" s="231" t="s">
        <v>288</v>
      </c>
      <c r="AU74" s="231" t="s">
        <v>702</v>
      </c>
      <c r="AV74" s="231" t="s">
        <v>290</v>
      </c>
      <c r="AW74" s="231" t="s">
        <v>703</v>
      </c>
      <c r="AX74" s="231" t="s">
        <v>308</v>
      </c>
      <c r="AY74" s="231" t="s">
        <v>290</v>
      </c>
    </row>
    <row r="75" customFormat="1" spans="1:51">
      <c r="A75" s="207" t="s">
        <v>347</v>
      </c>
      <c r="B75" s="208"/>
      <c r="C75" s="209" t="s">
        <v>671</v>
      </c>
      <c r="D75" s="210">
        <v>48.61</v>
      </c>
      <c r="E75" s="210">
        <v>49.85</v>
      </c>
      <c r="F75" s="207"/>
      <c r="G75" s="210">
        <v>98.47</v>
      </c>
      <c r="H75" s="210">
        <v>49.23</v>
      </c>
      <c r="I75" s="210">
        <v>218.82</v>
      </c>
      <c r="J75" s="210">
        <v>1.24</v>
      </c>
      <c r="K75" s="207"/>
      <c r="L75" s="210">
        <v>3</v>
      </c>
      <c r="M75" s="228">
        <v>44735</v>
      </c>
      <c r="N75" s="228">
        <v>44741</v>
      </c>
      <c r="O75" s="231" t="s">
        <v>297</v>
      </c>
      <c r="P75" s="228">
        <v>44780</v>
      </c>
      <c r="Q75" s="228">
        <v>44839</v>
      </c>
      <c r="R75" s="230">
        <v>104</v>
      </c>
      <c r="S75" s="231" t="s">
        <v>181</v>
      </c>
      <c r="T75" s="231" t="s">
        <v>201</v>
      </c>
      <c r="U75" s="231" t="s">
        <v>183</v>
      </c>
      <c r="V75" s="231" t="s">
        <v>668</v>
      </c>
      <c r="W75" s="231" t="s">
        <v>408</v>
      </c>
      <c r="X75" s="231" t="s">
        <v>193</v>
      </c>
      <c r="Y75" s="231" t="s">
        <v>749</v>
      </c>
      <c r="Z75" s="231" t="s">
        <v>714</v>
      </c>
      <c r="AA75" s="230">
        <v>0</v>
      </c>
      <c r="AB75" s="230">
        <v>0</v>
      </c>
      <c r="AC75" s="230">
        <v>0</v>
      </c>
      <c r="AD75" s="230">
        <v>0</v>
      </c>
      <c r="AE75" s="230">
        <v>0</v>
      </c>
      <c r="AF75" s="230">
        <v>0</v>
      </c>
      <c r="AG75" s="230">
        <v>62.2</v>
      </c>
      <c r="AH75" s="230">
        <v>6.5</v>
      </c>
      <c r="AI75" s="230">
        <v>3.6</v>
      </c>
      <c r="AJ75" s="230">
        <v>17</v>
      </c>
      <c r="AK75" s="230">
        <v>59.2</v>
      </c>
      <c r="AL75" s="230">
        <v>115.2</v>
      </c>
      <c r="AM75" s="230">
        <v>1.9</v>
      </c>
      <c r="AN75" s="230">
        <v>25.3</v>
      </c>
      <c r="AO75" s="230">
        <v>25.1</v>
      </c>
      <c r="AP75" s="230">
        <v>1.2</v>
      </c>
      <c r="AQ75" s="230">
        <v>0</v>
      </c>
      <c r="AR75" s="230">
        <v>0.2</v>
      </c>
      <c r="AS75" s="231" t="s">
        <v>287</v>
      </c>
      <c r="AT75" s="231" t="s">
        <v>292</v>
      </c>
      <c r="AU75" s="231" t="s">
        <v>289</v>
      </c>
      <c r="AV75" s="231" t="s">
        <v>290</v>
      </c>
      <c r="AW75" s="231" t="s">
        <v>305</v>
      </c>
      <c r="AX75" s="231" t="s">
        <v>290</v>
      </c>
      <c r="AY75" s="231" t="s">
        <v>290</v>
      </c>
    </row>
    <row r="76" customFormat="1" spans="1:51">
      <c r="A76" s="207" t="s">
        <v>347</v>
      </c>
      <c r="B76" s="208"/>
      <c r="C76" s="209" t="s">
        <v>680</v>
      </c>
      <c r="D76" s="210">
        <v>54.58</v>
      </c>
      <c r="E76" s="210">
        <v>58.05</v>
      </c>
      <c r="F76" s="207"/>
      <c r="G76" s="210">
        <v>112.63</v>
      </c>
      <c r="H76" s="210">
        <v>56.31</v>
      </c>
      <c r="I76" s="210">
        <v>250.29</v>
      </c>
      <c r="J76" s="210">
        <v>13.7</v>
      </c>
      <c r="K76" s="207"/>
      <c r="L76" s="210">
        <v>3</v>
      </c>
      <c r="M76" s="228">
        <v>44737</v>
      </c>
      <c r="N76" s="228">
        <v>44742</v>
      </c>
      <c r="O76" s="230">
        <v>1</v>
      </c>
      <c r="P76" s="228">
        <v>44778</v>
      </c>
      <c r="Q76" s="228">
        <v>44836</v>
      </c>
      <c r="R76" s="230">
        <v>99</v>
      </c>
      <c r="S76" s="231" t="s">
        <v>181</v>
      </c>
      <c r="T76" s="231" t="s">
        <v>201</v>
      </c>
      <c r="U76" s="231" t="s">
        <v>183</v>
      </c>
      <c r="V76" s="231"/>
      <c r="W76" s="231" t="s">
        <v>186</v>
      </c>
      <c r="X76" s="231" t="s">
        <v>193</v>
      </c>
      <c r="Y76" s="231" t="s">
        <v>704</v>
      </c>
      <c r="Z76" s="231" t="s">
        <v>715</v>
      </c>
      <c r="AA76" s="230">
        <v>0</v>
      </c>
      <c r="AB76" s="231"/>
      <c r="AC76" s="231"/>
      <c r="AD76" s="231"/>
      <c r="AE76" s="231"/>
      <c r="AF76" s="230" t="s">
        <v>716</v>
      </c>
      <c r="AG76" s="230">
        <v>94.2</v>
      </c>
      <c r="AH76" s="230">
        <v>15.8</v>
      </c>
      <c r="AI76" s="230">
        <v>4</v>
      </c>
      <c r="AJ76" s="230">
        <v>20.4</v>
      </c>
      <c r="AK76" s="230">
        <v>79.3</v>
      </c>
      <c r="AL76" s="230">
        <v>106.6</v>
      </c>
      <c r="AM76" s="230">
        <v>1.3</v>
      </c>
      <c r="AN76" s="230">
        <v>25.9</v>
      </c>
      <c r="AO76" s="230">
        <v>24.3</v>
      </c>
      <c r="AP76" s="230">
        <v>0</v>
      </c>
      <c r="AQ76" s="230">
        <v>3.1</v>
      </c>
      <c r="AR76" s="230">
        <v>0</v>
      </c>
      <c r="AS76" s="231" t="s">
        <v>287</v>
      </c>
      <c r="AT76" s="231" t="s">
        <v>183</v>
      </c>
      <c r="AU76" s="231" t="s">
        <v>296</v>
      </c>
      <c r="AV76" s="231" t="s">
        <v>290</v>
      </c>
      <c r="AW76" s="231" t="s">
        <v>291</v>
      </c>
      <c r="AX76" s="231" t="s">
        <v>308</v>
      </c>
      <c r="AY76" s="231" t="s">
        <v>290</v>
      </c>
    </row>
    <row r="77" customFormat="1" spans="1:51">
      <c r="A77" s="207" t="s">
        <v>347</v>
      </c>
      <c r="B77" s="208"/>
      <c r="C77" s="209" t="s">
        <v>684</v>
      </c>
      <c r="D77" s="210">
        <v>39.19</v>
      </c>
      <c r="E77" s="210">
        <v>40.97</v>
      </c>
      <c r="F77" s="207"/>
      <c r="G77" s="210">
        <v>80.15</v>
      </c>
      <c r="H77" s="210">
        <v>40.08</v>
      </c>
      <c r="I77" s="210">
        <v>178.12</v>
      </c>
      <c r="J77" s="210">
        <v>4.02</v>
      </c>
      <c r="K77" s="207"/>
      <c r="L77" s="210">
        <v>4</v>
      </c>
      <c r="M77" s="228">
        <v>44733</v>
      </c>
      <c r="N77" s="228">
        <v>44740</v>
      </c>
      <c r="O77" s="230">
        <v>1</v>
      </c>
      <c r="P77" s="228">
        <v>44769</v>
      </c>
      <c r="Q77" s="228">
        <v>44839</v>
      </c>
      <c r="R77" s="230">
        <v>106</v>
      </c>
      <c r="S77" s="231" t="s">
        <v>181</v>
      </c>
      <c r="T77" s="231" t="s">
        <v>201</v>
      </c>
      <c r="U77" s="231" t="s">
        <v>183</v>
      </c>
      <c r="V77" s="231" t="s">
        <v>668</v>
      </c>
      <c r="W77" s="231" t="s">
        <v>186</v>
      </c>
      <c r="X77" s="231" t="s">
        <v>193</v>
      </c>
      <c r="Y77" s="231" t="s">
        <v>285</v>
      </c>
      <c r="Z77" s="231" t="s">
        <v>286</v>
      </c>
      <c r="AA77" s="230">
        <v>0</v>
      </c>
      <c r="AB77" s="230">
        <v>0</v>
      </c>
      <c r="AC77" s="230">
        <v>0</v>
      </c>
      <c r="AD77" s="230">
        <v>0</v>
      </c>
      <c r="AE77" s="230">
        <v>0</v>
      </c>
      <c r="AF77" s="230">
        <v>0</v>
      </c>
      <c r="AG77" s="230">
        <v>60.4</v>
      </c>
      <c r="AH77" s="230">
        <v>11.4</v>
      </c>
      <c r="AI77" s="230">
        <v>3.2</v>
      </c>
      <c r="AJ77" s="230">
        <v>15.7</v>
      </c>
      <c r="AK77" s="230">
        <v>49.8</v>
      </c>
      <c r="AL77" s="230">
        <v>105.4</v>
      </c>
      <c r="AM77" s="230">
        <v>2.24</v>
      </c>
      <c r="AN77" s="230">
        <v>22.7</v>
      </c>
      <c r="AO77" s="230">
        <v>22.3</v>
      </c>
      <c r="AP77" s="230">
        <v>0</v>
      </c>
      <c r="AQ77" s="230">
        <v>0</v>
      </c>
      <c r="AR77" s="230">
        <v>0.4</v>
      </c>
      <c r="AS77" s="231" t="s">
        <v>287</v>
      </c>
      <c r="AT77" s="231" t="s">
        <v>288</v>
      </c>
      <c r="AU77" s="231" t="s">
        <v>702</v>
      </c>
      <c r="AV77" s="231" t="s">
        <v>290</v>
      </c>
      <c r="AW77" s="231" t="s">
        <v>703</v>
      </c>
      <c r="AX77" s="231" t="s">
        <v>308</v>
      </c>
      <c r="AY77" s="231" t="s">
        <v>290</v>
      </c>
    </row>
    <row r="78" customFormat="1" spans="1:51">
      <c r="A78" s="207" t="s">
        <v>347</v>
      </c>
      <c r="B78" s="208"/>
      <c r="C78" s="209" t="s">
        <v>682</v>
      </c>
      <c r="D78" s="210">
        <v>42.2</v>
      </c>
      <c r="E78" s="210">
        <v>57</v>
      </c>
      <c r="F78" s="207"/>
      <c r="G78" s="210">
        <v>99.2</v>
      </c>
      <c r="H78" s="210">
        <v>49.6</v>
      </c>
      <c r="I78" s="210">
        <v>220.45</v>
      </c>
      <c r="J78" s="210">
        <v>11.46</v>
      </c>
      <c r="K78" s="207"/>
      <c r="L78" s="210">
        <v>2</v>
      </c>
      <c r="M78" s="228">
        <v>44732</v>
      </c>
      <c r="N78" s="228">
        <v>44740</v>
      </c>
      <c r="O78" s="231" t="s">
        <v>297</v>
      </c>
      <c r="P78" s="228">
        <v>44778</v>
      </c>
      <c r="Q78" s="228">
        <v>44837</v>
      </c>
      <c r="R78" s="230">
        <v>105</v>
      </c>
      <c r="S78" s="231" t="s">
        <v>181</v>
      </c>
      <c r="T78" s="231" t="s">
        <v>201</v>
      </c>
      <c r="U78" s="231" t="s">
        <v>183</v>
      </c>
      <c r="V78" s="231" t="s">
        <v>668</v>
      </c>
      <c r="W78" s="231" t="s">
        <v>186</v>
      </c>
      <c r="X78" s="231" t="s">
        <v>193</v>
      </c>
      <c r="Y78" s="231" t="s">
        <v>683</v>
      </c>
      <c r="Z78" s="231" t="s">
        <v>286</v>
      </c>
      <c r="AA78" s="230">
        <v>1</v>
      </c>
      <c r="AB78" s="231"/>
      <c r="AC78" s="231"/>
      <c r="AD78" s="230">
        <v>1</v>
      </c>
      <c r="AE78" s="231"/>
      <c r="AF78" s="230">
        <v>1</v>
      </c>
      <c r="AG78" s="230">
        <v>67.2</v>
      </c>
      <c r="AH78" s="230">
        <v>15.4</v>
      </c>
      <c r="AI78" s="230">
        <v>3.3</v>
      </c>
      <c r="AJ78" s="230">
        <v>17.4</v>
      </c>
      <c r="AK78" s="230">
        <v>55.2</v>
      </c>
      <c r="AL78" s="230">
        <v>95.2</v>
      </c>
      <c r="AM78" s="230">
        <v>1.7</v>
      </c>
      <c r="AN78" s="230">
        <v>23.4</v>
      </c>
      <c r="AO78" s="230">
        <v>25</v>
      </c>
      <c r="AP78" s="231"/>
      <c r="AQ78" s="231"/>
      <c r="AR78" s="231"/>
      <c r="AS78" s="231" t="s">
        <v>287</v>
      </c>
      <c r="AT78" s="231" t="s">
        <v>288</v>
      </c>
      <c r="AU78" s="231" t="s">
        <v>670</v>
      </c>
      <c r="AV78" s="231" t="s">
        <v>290</v>
      </c>
      <c r="AW78" s="231" t="s">
        <v>304</v>
      </c>
      <c r="AX78" s="231" t="s">
        <v>308</v>
      </c>
      <c r="AY78" s="231" t="s">
        <v>290</v>
      </c>
    </row>
    <row r="79" customFormat="1" spans="1:51">
      <c r="A79" s="207" t="s">
        <v>347</v>
      </c>
      <c r="B79" s="208"/>
      <c r="C79" s="209" t="s">
        <v>717</v>
      </c>
      <c r="D79" s="210">
        <v>48.6</v>
      </c>
      <c r="E79" s="210">
        <v>49.54</v>
      </c>
      <c r="F79" s="207"/>
      <c r="G79" s="210">
        <v>98.14</v>
      </c>
      <c r="H79" s="210">
        <v>49.07</v>
      </c>
      <c r="I79" s="210">
        <v>218.08</v>
      </c>
      <c r="J79" s="210">
        <v>10.87</v>
      </c>
      <c r="K79" s="207"/>
      <c r="L79" s="210">
        <v>2</v>
      </c>
      <c r="M79" s="228">
        <v>44733</v>
      </c>
      <c r="N79" s="228">
        <v>44738</v>
      </c>
      <c r="O79" s="230">
        <v>1</v>
      </c>
      <c r="P79" s="228">
        <v>44775</v>
      </c>
      <c r="Q79" s="228">
        <v>44842</v>
      </c>
      <c r="R79" s="230">
        <v>109</v>
      </c>
      <c r="S79" s="231" t="s">
        <v>181</v>
      </c>
      <c r="T79" s="231" t="s">
        <v>201</v>
      </c>
      <c r="U79" s="231" t="s">
        <v>183</v>
      </c>
      <c r="V79" s="231" t="s">
        <v>668</v>
      </c>
      <c r="W79" s="231" t="s">
        <v>186</v>
      </c>
      <c r="X79" s="231" t="s">
        <v>211</v>
      </c>
      <c r="Y79" s="231" t="s">
        <v>750</v>
      </c>
      <c r="Z79" s="231" t="s">
        <v>286</v>
      </c>
      <c r="AA79" s="230">
        <v>0</v>
      </c>
      <c r="AB79" s="231"/>
      <c r="AC79" s="231"/>
      <c r="AD79" s="231"/>
      <c r="AE79" s="231"/>
      <c r="AF79" s="231"/>
      <c r="AG79" s="230">
        <v>69.43</v>
      </c>
      <c r="AH79" s="230">
        <v>13.4</v>
      </c>
      <c r="AI79" s="230">
        <v>2.65</v>
      </c>
      <c r="AJ79" s="230">
        <v>18.55</v>
      </c>
      <c r="AK79" s="230">
        <v>57.65</v>
      </c>
      <c r="AL79" s="230">
        <v>112.8</v>
      </c>
      <c r="AM79" s="230">
        <v>1.95</v>
      </c>
      <c r="AN79" s="230">
        <v>16.84</v>
      </c>
      <c r="AO79" s="230">
        <v>22.32</v>
      </c>
      <c r="AP79" s="230">
        <v>2.33</v>
      </c>
      <c r="AQ79" s="230">
        <v>3.67</v>
      </c>
      <c r="AR79" s="230">
        <v>0.67</v>
      </c>
      <c r="AS79" s="230" t="s">
        <v>550</v>
      </c>
      <c r="AT79" s="231" t="s">
        <v>292</v>
      </c>
      <c r="AU79" s="231" t="s">
        <v>289</v>
      </c>
      <c r="AV79" s="231" t="s">
        <v>290</v>
      </c>
      <c r="AW79" s="231" t="s">
        <v>305</v>
      </c>
      <c r="AX79" s="231" t="s">
        <v>308</v>
      </c>
      <c r="AY79" s="231" t="s">
        <v>290</v>
      </c>
    </row>
    <row r="80" customFormat="1" spans="1:51">
      <c r="A80" s="207" t="s">
        <v>347</v>
      </c>
      <c r="B80" s="208"/>
      <c r="C80" s="211" t="s">
        <v>163</v>
      </c>
      <c r="D80" s="212">
        <v>44.52</v>
      </c>
      <c r="E80" s="212">
        <v>47.61</v>
      </c>
      <c r="F80" s="207"/>
      <c r="G80" s="212">
        <v>92.13</v>
      </c>
      <c r="H80" s="212">
        <v>46.07</v>
      </c>
      <c r="I80" s="212">
        <v>204.5</v>
      </c>
      <c r="J80" s="212">
        <v>8.13</v>
      </c>
      <c r="K80" s="207"/>
      <c r="L80" s="212">
        <v>4</v>
      </c>
      <c r="M80" s="229" t="s">
        <v>718</v>
      </c>
      <c r="N80" s="229" t="s">
        <v>719</v>
      </c>
      <c r="O80" s="229">
        <v>1</v>
      </c>
      <c r="P80" s="229" t="s">
        <v>751</v>
      </c>
      <c r="Q80" s="229" t="s">
        <v>752</v>
      </c>
      <c r="R80" s="229">
        <v>105</v>
      </c>
      <c r="S80" s="233" t="s">
        <v>181</v>
      </c>
      <c r="T80" s="233" t="s">
        <v>201</v>
      </c>
      <c r="U80" s="233" t="s">
        <v>183</v>
      </c>
      <c r="V80" s="233" t="s">
        <v>668</v>
      </c>
      <c r="W80" s="233" t="s">
        <v>186</v>
      </c>
      <c r="X80" s="233" t="s">
        <v>193</v>
      </c>
      <c r="Y80" s="233" t="s">
        <v>285</v>
      </c>
      <c r="Z80" s="233" t="s">
        <v>286</v>
      </c>
      <c r="AA80" s="229">
        <v>0</v>
      </c>
      <c r="AB80" s="233"/>
      <c r="AC80" s="233"/>
      <c r="AD80" s="233"/>
      <c r="AE80" s="233"/>
      <c r="AF80" s="233"/>
      <c r="AG80" s="229">
        <v>69.4</v>
      </c>
      <c r="AH80" s="229">
        <v>13.8</v>
      </c>
      <c r="AI80" s="229">
        <v>3.3</v>
      </c>
      <c r="AJ80" s="229">
        <v>17</v>
      </c>
      <c r="AK80" s="229">
        <v>54.6</v>
      </c>
      <c r="AL80" s="229">
        <v>100.9</v>
      </c>
      <c r="AM80" s="229">
        <v>1.9</v>
      </c>
      <c r="AN80" s="229">
        <v>22</v>
      </c>
      <c r="AO80" s="229">
        <v>23.3</v>
      </c>
      <c r="AP80" s="229">
        <v>1</v>
      </c>
      <c r="AQ80" s="229">
        <v>1.9</v>
      </c>
      <c r="AR80" s="229">
        <v>0.6</v>
      </c>
      <c r="AS80" s="233" t="s">
        <v>287</v>
      </c>
      <c r="AT80" s="233" t="s">
        <v>288</v>
      </c>
      <c r="AU80" s="233" t="s">
        <v>670</v>
      </c>
      <c r="AV80" s="233" t="s">
        <v>290</v>
      </c>
      <c r="AW80" s="233" t="s">
        <v>305</v>
      </c>
      <c r="AX80" s="233" t="s">
        <v>308</v>
      </c>
      <c r="AY80" s="233" t="s">
        <v>290</v>
      </c>
    </row>
    <row r="81" s="186" customFormat="1" spans="1:51">
      <c r="A81" s="198" t="s">
        <v>665</v>
      </c>
      <c r="B81" s="199" t="s">
        <v>753</v>
      </c>
      <c r="C81" s="200" t="s">
        <v>667</v>
      </c>
      <c r="D81" s="201">
        <v>2.52</v>
      </c>
      <c r="E81" s="201">
        <v>3.11</v>
      </c>
      <c r="F81" s="201">
        <v>2.86</v>
      </c>
      <c r="G81" s="201">
        <v>8.49</v>
      </c>
      <c r="H81" s="201">
        <v>2.83</v>
      </c>
      <c r="I81" s="201">
        <v>188.64</v>
      </c>
      <c r="J81" s="201">
        <v>0.66</v>
      </c>
      <c r="K81" s="201">
        <v>6.5</v>
      </c>
      <c r="L81" s="201">
        <v>2</v>
      </c>
      <c r="M81" s="217">
        <v>43643</v>
      </c>
      <c r="N81" s="217">
        <v>43648</v>
      </c>
      <c r="O81" s="218">
        <v>1</v>
      </c>
      <c r="P81" s="217">
        <v>43684</v>
      </c>
      <c r="Q81" s="217">
        <v>43753</v>
      </c>
      <c r="R81" s="218">
        <v>105</v>
      </c>
      <c r="S81" s="218" t="s">
        <v>289</v>
      </c>
      <c r="T81" s="218" t="s">
        <v>201</v>
      </c>
      <c r="U81" s="218" t="s">
        <v>183</v>
      </c>
      <c r="V81" s="218" t="s">
        <v>668</v>
      </c>
      <c r="W81" s="218" t="s">
        <v>186</v>
      </c>
      <c r="X81" s="218" t="s">
        <v>211</v>
      </c>
      <c r="Y81" s="218" t="s">
        <v>669</v>
      </c>
      <c r="Z81" s="218" t="s">
        <v>286</v>
      </c>
      <c r="AA81" s="218">
        <v>0</v>
      </c>
      <c r="AB81" s="219"/>
      <c r="AC81" s="218">
        <v>0.4</v>
      </c>
      <c r="AD81" s="218">
        <v>0.17</v>
      </c>
      <c r="AE81" s="219"/>
      <c r="AF81" s="219"/>
      <c r="AG81" s="218">
        <v>38</v>
      </c>
      <c r="AH81" s="218">
        <v>9.3</v>
      </c>
      <c r="AI81" s="218">
        <v>3.8</v>
      </c>
      <c r="AJ81" s="218">
        <v>9.6</v>
      </c>
      <c r="AK81" s="218">
        <v>39.1</v>
      </c>
      <c r="AL81" s="218">
        <v>77.9</v>
      </c>
      <c r="AM81" s="218">
        <v>1.99</v>
      </c>
      <c r="AN81" s="218">
        <v>18.39</v>
      </c>
      <c r="AO81" s="218">
        <v>25.49</v>
      </c>
      <c r="AP81" s="218">
        <v>0</v>
      </c>
      <c r="AQ81" s="218">
        <v>14</v>
      </c>
      <c r="AR81" s="218">
        <v>0</v>
      </c>
      <c r="AS81" s="218" t="s">
        <v>287</v>
      </c>
      <c r="AT81" s="218" t="s">
        <v>290</v>
      </c>
      <c r="AU81" s="218" t="s">
        <v>296</v>
      </c>
      <c r="AV81" s="218" t="s">
        <v>290</v>
      </c>
      <c r="AW81" s="218" t="s">
        <v>304</v>
      </c>
      <c r="AX81" s="218" t="s">
        <v>288</v>
      </c>
      <c r="AY81" s="218" t="s">
        <v>290</v>
      </c>
    </row>
    <row r="82" s="186" customFormat="1" spans="1:51">
      <c r="A82" s="198" t="s">
        <v>665</v>
      </c>
      <c r="B82" s="199"/>
      <c r="C82" s="200" t="s">
        <v>671</v>
      </c>
      <c r="D82" s="201">
        <v>4.11</v>
      </c>
      <c r="E82" s="201">
        <v>3.79</v>
      </c>
      <c r="F82" s="201">
        <v>3.89</v>
      </c>
      <c r="G82" s="201">
        <v>11.79</v>
      </c>
      <c r="H82" s="201">
        <v>3.93</v>
      </c>
      <c r="I82" s="201">
        <v>261.92</v>
      </c>
      <c r="J82" s="201">
        <v>38.08</v>
      </c>
      <c r="K82" s="201">
        <v>9.27</v>
      </c>
      <c r="L82" s="201">
        <v>1</v>
      </c>
      <c r="M82" s="217">
        <v>43637</v>
      </c>
      <c r="N82" s="217">
        <v>43642</v>
      </c>
      <c r="O82" s="218" t="s">
        <v>297</v>
      </c>
      <c r="P82" s="219"/>
      <c r="Q82" s="217">
        <v>43747</v>
      </c>
      <c r="R82" s="218">
        <v>105</v>
      </c>
      <c r="S82" s="219"/>
      <c r="T82" s="219"/>
      <c r="U82" s="218" t="s">
        <v>183</v>
      </c>
      <c r="V82" s="218" t="s">
        <v>668</v>
      </c>
      <c r="W82" s="218" t="s">
        <v>408</v>
      </c>
      <c r="X82" s="218" t="s">
        <v>754</v>
      </c>
      <c r="Y82" s="218" t="s">
        <v>285</v>
      </c>
      <c r="Z82" s="218" t="s">
        <v>673</v>
      </c>
      <c r="AA82" s="218">
        <v>4</v>
      </c>
      <c r="AB82" s="219"/>
      <c r="AC82" s="219"/>
      <c r="AD82" s="219"/>
      <c r="AE82" s="219"/>
      <c r="AF82" s="219"/>
      <c r="AG82" s="218">
        <v>60.4</v>
      </c>
      <c r="AH82" s="218">
        <v>6.9</v>
      </c>
      <c r="AI82" s="218">
        <v>3.8</v>
      </c>
      <c r="AJ82" s="218">
        <v>12</v>
      </c>
      <c r="AK82" s="218">
        <v>66</v>
      </c>
      <c r="AL82" s="218">
        <v>132.6</v>
      </c>
      <c r="AM82" s="218">
        <v>2</v>
      </c>
      <c r="AN82" s="218">
        <v>41.6</v>
      </c>
      <c r="AO82" s="218">
        <v>32</v>
      </c>
      <c r="AP82" s="218">
        <v>0.3</v>
      </c>
      <c r="AQ82" s="218">
        <v>0.3</v>
      </c>
      <c r="AR82" s="218">
        <v>5</v>
      </c>
      <c r="AS82" s="218" t="s">
        <v>287</v>
      </c>
      <c r="AT82" s="218" t="s">
        <v>308</v>
      </c>
      <c r="AU82" s="218" t="s">
        <v>289</v>
      </c>
      <c r="AV82" s="218" t="s">
        <v>290</v>
      </c>
      <c r="AW82" s="218" t="s">
        <v>304</v>
      </c>
      <c r="AX82" s="218" t="s">
        <v>308</v>
      </c>
      <c r="AY82" s="218" t="s">
        <v>290</v>
      </c>
    </row>
    <row r="83" s="186" customFormat="1" spans="1:51">
      <c r="A83" s="198" t="s">
        <v>665</v>
      </c>
      <c r="B83" s="199"/>
      <c r="C83" s="200" t="s">
        <v>674</v>
      </c>
      <c r="D83" s="201">
        <v>3.25</v>
      </c>
      <c r="E83" s="201">
        <v>3.09</v>
      </c>
      <c r="F83" s="201">
        <v>3.16</v>
      </c>
      <c r="G83" s="201">
        <v>9.51</v>
      </c>
      <c r="H83" s="201">
        <v>3.17</v>
      </c>
      <c r="I83" s="201">
        <v>211.27</v>
      </c>
      <c r="J83" s="201">
        <v>43.46</v>
      </c>
      <c r="K83" s="201">
        <v>12.46</v>
      </c>
      <c r="L83" s="201">
        <v>5</v>
      </c>
      <c r="M83" s="217">
        <v>43638</v>
      </c>
      <c r="N83" s="217">
        <v>43645</v>
      </c>
      <c r="O83" s="218">
        <v>1</v>
      </c>
      <c r="P83" s="217">
        <v>43677</v>
      </c>
      <c r="Q83" s="217">
        <v>43736</v>
      </c>
      <c r="R83" s="218">
        <v>91</v>
      </c>
      <c r="S83" s="218" t="s">
        <v>181</v>
      </c>
      <c r="T83" s="218" t="s">
        <v>201</v>
      </c>
      <c r="U83" s="218" t="s">
        <v>183</v>
      </c>
      <c r="V83" s="218" t="s">
        <v>668</v>
      </c>
      <c r="W83" s="218" t="s">
        <v>186</v>
      </c>
      <c r="X83" s="218" t="s">
        <v>193</v>
      </c>
      <c r="Y83" s="218" t="s">
        <v>285</v>
      </c>
      <c r="Z83" s="218" t="s">
        <v>286</v>
      </c>
      <c r="AA83" s="218">
        <v>0</v>
      </c>
      <c r="AB83" s="219"/>
      <c r="AC83" s="218">
        <v>0</v>
      </c>
      <c r="AD83" s="218">
        <v>0</v>
      </c>
      <c r="AE83" s="218">
        <v>0</v>
      </c>
      <c r="AF83" s="218">
        <v>0</v>
      </c>
      <c r="AG83" s="218">
        <v>51</v>
      </c>
      <c r="AH83" s="218">
        <v>9.2</v>
      </c>
      <c r="AI83" s="218">
        <v>0.4</v>
      </c>
      <c r="AJ83" s="218">
        <v>9.2</v>
      </c>
      <c r="AK83" s="218">
        <v>32.2</v>
      </c>
      <c r="AL83" s="218">
        <v>63</v>
      </c>
      <c r="AM83" s="218">
        <v>1.96</v>
      </c>
      <c r="AN83" s="218">
        <v>13.3</v>
      </c>
      <c r="AO83" s="218">
        <v>24.28</v>
      </c>
      <c r="AP83" s="218">
        <v>0</v>
      </c>
      <c r="AQ83" s="218">
        <v>0</v>
      </c>
      <c r="AR83" s="218">
        <v>0</v>
      </c>
      <c r="AS83" s="218" t="s">
        <v>287</v>
      </c>
      <c r="AT83" s="218" t="s">
        <v>311</v>
      </c>
      <c r="AU83" s="218" t="s">
        <v>296</v>
      </c>
      <c r="AV83" s="218" t="s">
        <v>290</v>
      </c>
      <c r="AW83" s="218" t="s">
        <v>291</v>
      </c>
      <c r="AX83" s="218" t="s">
        <v>308</v>
      </c>
      <c r="AY83" s="218" t="s">
        <v>290</v>
      </c>
    </row>
    <row r="84" s="186" customFormat="1" spans="1:51">
      <c r="A84" s="198" t="s">
        <v>665</v>
      </c>
      <c r="B84" s="199"/>
      <c r="C84" s="200" t="s">
        <v>675</v>
      </c>
      <c r="D84" s="201">
        <v>2.96</v>
      </c>
      <c r="E84" s="201">
        <v>2.87</v>
      </c>
      <c r="F84" s="201">
        <v>2.85</v>
      </c>
      <c r="G84" s="201">
        <v>8.68</v>
      </c>
      <c r="H84" s="201">
        <v>2.89</v>
      </c>
      <c r="I84" s="201">
        <v>192.7</v>
      </c>
      <c r="J84" s="201">
        <v>13.28</v>
      </c>
      <c r="K84" s="201">
        <v>1.9</v>
      </c>
      <c r="L84" s="201">
        <v>4</v>
      </c>
      <c r="M84" s="217">
        <v>43632</v>
      </c>
      <c r="N84" s="217">
        <v>43638</v>
      </c>
      <c r="O84" s="218">
        <v>2</v>
      </c>
      <c r="P84" s="217">
        <v>43675</v>
      </c>
      <c r="Q84" s="217">
        <v>43740</v>
      </c>
      <c r="R84" s="218">
        <v>102</v>
      </c>
      <c r="S84" s="218" t="s">
        <v>289</v>
      </c>
      <c r="T84" s="218" t="s">
        <v>201</v>
      </c>
      <c r="U84" s="218" t="s">
        <v>183</v>
      </c>
      <c r="V84" s="218" t="s">
        <v>668</v>
      </c>
      <c r="W84" s="218" t="s">
        <v>186</v>
      </c>
      <c r="X84" s="218" t="s">
        <v>185</v>
      </c>
      <c r="Y84" s="218" t="s">
        <v>669</v>
      </c>
      <c r="Z84" s="218" t="s">
        <v>286</v>
      </c>
      <c r="AA84" s="218">
        <v>2</v>
      </c>
      <c r="AB84" s="219"/>
      <c r="AC84" s="219"/>
      <c r="AD84" s="218" t="s">
        <v>237</v>
      </c>
      <c r="AE84" s="219"/>
      <c r="AF84" s="218" t="s">
        <v>237</v>
      </c>
      <c r="AG84" s="218">
        <v>67.5</v>
      </c>
      <c r="AH84" s="218">
        <v>15.7</v>
      </c>
      <c r="AI84" s="218">
        <v>3.1</v>
      </c>
      <c r="AJ84" s="218">
        <v>19.6</v>
      </c>
      <c r="AK84" s="218">
        <v>51.8</v>
      </c>
      <c r="AL84" s="218">
        <v>106.4</v>
      </c>
      <c r="AM84" s="218">
        <v>2.08</v>
      </c>
      <c r="AN84" s="218">
        <v>26.1</v>
      </c>
      <c r="AO84" s="218">
        <v>24.3</v>
      </c>
      <c r="AP84" s="218">
        <v>5.3</v>
      </c>
      <c r="AQ84" s="218">
        <v>6.5</v>
      </c>
      <c r="AR84" s="218">
        <v>4.3</v>
      </c>
      <c r="AS84" s="218" t="s">
        <v>287</v>
      </c>
      <c r="AT84" s="218" t="s">
        <v>288</v>
      </c>
      <c r="AU84" s="218" t="s">
        <v>699</v>
      </c>
      <c r="AV84" s="218" t="s">
        <v>290</v>
      </c>
      <c r="AW84" s="218" t="s">
        <v>345</v>
      </c>
      <c r="AX84" s="218" t="s">
        <v>288</v>
      </c>
      <c r="AY84" s="218" t="s">
        <v>290</v>
      </c>
    </row>
    <row r="85" s="186" customFormat="1" spans="1:51">
      <c r="A85" s="198" t="s">
        <v>665</v>
      </c>
      <c r="B85" s="199"/>
      <c r="C85" s="200" t="s">
        <v>679</v>
      </c>
      <c r="D85" s="201">
        <v>2.97</v>
      </c>
      <c r="E85" s="201">
        <v>3.05</v>
      </c>
      <c r="F85" s="201">
        <v>2.93</v>
      </c>
      <c r="G85" s="201">
        <v>8.95</v>
      </c>
      <c r="H85" s="201">
        <v>2.98</v>
      </c>
      <c r="I85" s="201">
        <v>198.87</v>
      </c>
      <c r="J85" s="201">
        <v>6.65</v>
      </c>
      <c r="K85" s="201">
        <v>20.77</v>
      </c>
      <c r="L85" s="201">
        <v>3</v>
      </c>
      <c r="M85" s="217">
        <v>43634</v>
      </c>
      <c r="N85" s="217">
        <v>43642</v>
      </c>
      <c r="O85" s="218">
        <v>1</v>
      </c>
      <c r="P85" s="217">
        <v>43670</v>
      </c>
      <c r="Q85" s="217">
        <v>43747</v>
      </c>
      <c r="R85" s="218">
        <v>105</v>
      </c>
      <c r="S85" s="218" t="s">
        <v>181</v>
      </c>
      <c r="T85" s="218" t="s">
        <v>201</v>
      </c>
      <c r="U85" s="218" t="s">
        <v>183</v>
      </c>
      <c r="V85" s="218" t="s">
        <v>668</v>
      </c>
      <c r="W85" s="218" t="s">
        <v>186</v>
      </c>
      <c r="X85" s="218" t="s">
        <v>193</v>
      </c>
      <c r="Y85" s="218" t="s">
        <v>285</v>
      </c>
      <c r="Z85" s="218" t="s">
        <v>286</v>
      </c>
      <c r="AA85" s="218">
        <v>0</v>
      </c>
      <c r="AB85" s="219"/>
      <c r="AC85" s="218">
        <v>0</v>
      </c>
      <c r="AD85" s="218">
        <v>0</v>
      </c>
      <c r="AE85" s="218">
        <v>0</v>
      </c>
      <c r="AF85" s="218">
        <v>0</v>
      </c>
      <c r="AG85" s="218">
        <v>49.3</v>
      </c>
      <c r="AH85" s="218">
        <v>10.9</v>
      </c>
      <c r="AI85" s="218">
        <v>4.3</v>
      </c>
      <c r="AJ85" s="218">
        <v>12.2</v>
      </c>
      <c r="AK85" s="218">
        <v>32.1</v>
      </c>
      <c r="AL85" s="218">
        <v>66.4</v>
      </c>
      <c r="AM85" s="218">
        <v>2.07</v>
      </c>
      <c r="AN85" s="218">
        <v>17.2</v>
      </c>
      <c r="AO85" s="218">
        <v>25.9</v>
      </c>
      <c r="AP85" s="218">
        <v>0</v>
      </c>
      <c r="AQ85" s="218">
        <v>0</v>
      </c>
      <c r="AR85" s="218">
        <v>0.08</v>
      </c>
      <c r="AS85" s="218" t="s">
        <v>287</v>
      </c>
      <c r="AT85" s="218" t="s">
        <v>290</v>
      </c>
      <c r="AU85" s="218" t="s">
        <v>289</v>
      </c>
      <c r="AV85" s="218" t="s">
        <v>290</v>
      </c>
      <c r="AW85" s="218" t="s">
        <v>305</v>
      </c>
      <c r="AX85" s="218" t="s">
        <v>288</v>
      </c>
      <c r="AY85" s="218" t="s">
        <v>290</v>
      </c>
    </row>
    <row r="86" s="186" customFormat="1" spans="1:51">
      <c r="A86" s="198" t="s">
        <v>665</v>
      </c>
      <c r="B86" s="199"/>
      <c r="C86" s="200" t="s">
        <v>680</v>
      </c>
      <c r="D86" s="201">
        <v>3.11</v>
      </c>
      <c r="E86" s="201">
        <v>3.16</v>
      </c>
      <c r="F86" s="201">
        <v>3.15</v>
      </c>
      <c r="G86" s="201">
        <v>9.42</v>
      </c>
      <c r="H86" s="201">
        <v>3.14</v>
      </c>
      <c r="I86" s="201">
        <v>209.4</v>
      </c>
      <c r="J86" s="201">
        <v>40.16</v>
      </c>
      <c r="K86" s="201">
        <v>35.36</v>
      </c>
      <c r="L86" s="201">
        <v>1</v>
      </c>
      <c r="M86" s="217">
        <v>43643</v>
      </c>
      <c r="N86" s="217">
        <v>43647</v>
      </c>
      <c r="O86" s="218">
        <v>1</v>
      </c>
      <c r="P86" s="217">
        <v>43676</v>
      </c>
      <c r="Q86" s="217">
        <v>43742</v>
      </c>
      <c r="R86" s="218">
        <v>95</v>
      </c>
      <c r="S86" s="218" t="s">
        <v>181</v>
      </c>
      <c r="T86" s="218" t="s">
        <v>201</v>
      </c>
      <c r="U86" s="218" t="s">
        <v>183</v>
      </c>
      <c r="V86" s="218" t="s">
        <v>668</v>
      </c>
      <c r="W86" s="218" t="s">
        <v>186</v>
      </c>
      <c r="X86" s="218" t="s">
        <v>193</v>
      </c>
      <c r="Y86" s="218" t="s">
        <v>681</v>
      </c>
      <c r="Z86" s="218" t="s">
        <v>286</v>
      </c>
      <c r="AA86" s="218">
        <v>0</v>
      </c>
      <c r="AB86" s="219"/>
      <c r="AC86" s="219"/>
      <c r="AD86" s="219"/>
      <c r="AE86" s="219"/>
      <c r="AF86" s="218">
        <v>0</v>
      </c>
      <c r="AG86" s="218">
        <v>66.1</v>
      </c>
      <c r="AH86" s="218">
        <v>12.1</v>
      </c>
      <c r="AI86" s="218">
        <v>2.3</v>
      </c>
      <c r="AJ86" s="218">
        <v>12</v>
      </c>
      <c r="AK86" s="218">
        <v>40.7</v>
      </c>
      <c r="AL86" s="218">
        <v>71.7</v>
      </c>
      <c r="AM86" s="238"/>
      <c r="AN86" s="218">
        <v>18.03</v>
      </c>
      <c r="AO86" s="218">
        <v>25.16</v>
      </c>
      <c r="AP86" s="218">
        <v>0</v>
      </c>
      <c r="AQ86" s="218">
        <v>0.1</v>
      </c>
      <c r="AR86" s="218">
        <v>0.2</v>
      </c>
      <c r="AS86" s="238"/>
      <c r="AT86" s="238"/>
      <c r="AU86" s="218" t="s">
        <v>296</v>
      </c>
      <c r="AV86" s="218" t="s">
        <v>290</v>
      </c>
      <c r="AW86" s="218" t="s">
        <v>305</v>
      </c>
      <c r="AX86" s="218" t="s">
        <v>288</v>
      </c>
      <c r="AY86" s="218" t="s">
        <v>290</v>
      </c>
    </row>
    <row r="87" s="186" customFormat="1" spans="1:51">
      <c r="A87" s="198" t="s">
        <v>665</v>
      </c>
      <c r="B87" s="199"/>
      <c r="C87" s="200" t="s">
        <v>682</v>
      </c>
      <c r="D87" s="201">
        <v>2.8</v>
      </c>
      <c r="E87" s="201">
        <v>2.8</v>
      </c>
      <c r="F87" s="201">
        <v>2.87</v>
      </c>
      <c r="G87" s="201">
        <v>8.47</v>
      </c>
      <c r="H87" s="201">
        <v>2.82</v>
      </c>
      <c r="I87" s="201">
        <v>188.2</v>
      </c>
      <c r="J87" s="201">
        <v>2.85</v>
      </c>
      <c r="K87" s="201">
        <v>0.12</v>
      </c>
      <c r="L87" s="201">
        <v>12</v>
      </c>
      <c r="M87" s="217">
        <v>43643</v>
      </c>
      <c r="N87" s="217">
        <v>43650</v>
      </c>
      <c r="O87" s="218" t="s">
        <v>297</v>
      </c>
      <c r="P87" s="217">
        <v>43684</v>
      </c>
      <c r="Q87" s="217">
        <v>43747</v>
      </c>
      <c r="R87" s="218">
        <v>97</v>
      </c>
      <c r="S87" s="218" t="s">
        <v>181</v>
      </c>
      <c r="T87" s="218" t="s">
        <v>201</v>
      </c>
      <c r="U87" s="218" t="s">
        <v>183</v>
      </c>
      <c r="V87" s="218" t="s">
        <v>668</v>
      </c>
      <c r="W87" s="218" t="s">
        <v>186</v>
      </c>
      <c r="X87" s="218" t="s">
        <v>193</v>
      </c>
      <c r="Y87" s="218" t="s">
        <v>683</v>
      </c>
      <c r="Z87" s="218" t="s">
        <v>286</v>
      </c>
      <c r="AA87" s="218">
        <v>1</v>
      </c>
      <c r="AB87" s="219"/>
      <c r="AC87" s="219"/>
      <c r="AD87" s="218">
        <v>1</v>
      </c>
      <c r="AE87" s="219"/>
      <c r="AF87" s="218">
        <v>1</v>
      </c>
      <c r="AG87" s="218">
        <v>61.6</v>
      </c>
      <c r="AH87" s="218">
        <v>11.3</v>
      </c>
      <c r="AI87" s="218">
        <v>2</v>
      </c>
      <c r="AJ87" s="218">
        <v>11.4</v>
      </c>
      <c r="AK87" s="218">
        <v>44.9</v>
      </c>
      <c r="AL87" s="218">
        <v>80.23</v>
      </c>
      <c r="AM87" s="218">
        <v>1.71</v>
      </c>
      <c r="AN87" s="218">
        <v>16.83</v>
      </c>
      <c r="AO87" s="218">
        <v>20.83</v>
      </c>
      <c r="AP87" s="218">
        <v>1.64</v>
      </c>
      <c r="AQ87" s="218">
        <v>0.64</v>
      </c>
      <c r="AR87" s="218">
        <v>4.51</v>
      </c>
      <c r="AS87" s="218" t="s">
        <v>287</v>
      </c>
      <c r="AT87" s="218" t="s">
        <v>288</v>
      </c>
      <c r="AU87" s="218" t="s">
        <v>296</v>
      </c>
      <c r="AV87" s="218" t="s">
        <v>290</v>
      </c>
      <c r="AW87" s="218" t="s">
        <v>304</v>
      </c>
      <c r="AX87" s="218" t="s">
        <v>288</v>
      </c>
      <c r="AY87" s="218" t="s">
        <v>290</v>
      </c>
    </row>
    <row r="88" s="186" customFormat="1" spans="1:51">
      <c r="A88" s="198" t="s">
        <v>665</v>
      </c>
      <c r="B88" s="199"/>
      <c r="C88" s="200" t="s">
        <v>684</v>
      </c>
      <c r="D88" s="201">
        <v>3.24</v>
      </c>
      <c r="E88" s="201">
        <v>2.97</v>
      </c>
      <c r="F88" s="201">
        <v>2.81</v>
      </c>
      <c r="G88" s="201">
        <v>9.02</v>
      </c>
      <c r="H88" s="201">
        <v>3.01</v>
      </c>
      <c r="I88" s="201">
        <v>200.59</v>
      </c>
      <c r="J88" s="201">
        <v>14.56</v>
      </c>
      <c r="K88" s="201">
        <v>8.97</v>
      </c>
      <c r="L88" s="201">
        <v>2</v>
      </c>
      <c r="M88" s="217">
        <v>43635</v>
      </c>
      <c r="N88" s="217">
        <v>43640</v>
      </c>
      <c r="O88" s="218">
        <v>1</v>
      </c>
      <c r="P88" s="217">
        <v>43682</v>
      </c>
      <c r="Q88" s="217">
        <v>43740</v>
      </c>
      <c r="R88" s="218">
        <v>100</v>
      </c>
      <c r="S88" s="218" t="s">
        <v>181</v>
      </c>
      <c r="T88" s="218" t="s">
        <v>201</v>
      </c>
      <c r="U88" s="218" t="s">
        <v>183</v>
      </c>
      <c r="V88" s="219"/>
      <c r="W88" s="218" t="s">
        <v>186</v>
      </c>
      <c r="X88" s="218" t="s">
        <v>193</v>
      </c>
      <c r="Y88" s="218" t="s">
        <v>285</v>
      </c>
      <c r="Z88" s="218" t="s">
        <v>286</v>
      </c>
      <c r="AA88" s="218">
        <v>0</v>
      </c>
      <c r="AB88" s="219"/>
      <c r="AC88" s="219"/>
      <c r="AD88" s="219"/>
      <c r="AE88" s="219"/>
      <c r="AF88" s="218">
        <v>0</v>
      </c>
      <c r="AG88" s="218">
        <v>69.2</v>
      </c>
      <c r="AH88" s="218">
        <v>11.5</v>
      </c>
      <c r="AI88" s="218">
        <v>2.2</v>
      </c>
      <c r="AJ88" s="218">
        <v>12.2</v>
      </c>
      <c r="AK88" s="218">
        <v>43.2</v>
      </c>
      <c r="AL88" s="218">
        <v>69.6</v>
      </c>
      <c r="AM88" s="238"/>
      <c r="AN88" s="218">
        <v>17.31</v>
      </c>
      <c r="AO88" s="218">
        <v>27.19</v>
      </c>
      <c r="AP88" s="218">
        <v>0.1</v>
      </c>
      <c r="AQ88" s="218">
        <v>0.1</v>
      </c>
      <c r="AR88" s="218">
        <v>0</v>
      </c>
      <c r="AS88" s="238"/>
      <c r="AT88" s="238"/>
      <c r="AU88" s="238"/>
      <c r="AV88" s="238"/>
      <c r="AW88" s="238"/>
      <c r="AX88" s="238"/>
      <c r="AY88" s="238"/>
    </row>
    <row r="89" s="186" customFormat="1" ht="22.5" spans="1:51">
      <c r="A89" s="198" t="s">
        <v>665</v>
      </c>
      <c r="B89" s="199"/>
      <c r="C89" s="202" t="s">
        <v>163</v>
      </c>
      <c r="D89" s="203">
        <v>3.12</v>
      </c>
      <c r="E89" s="203">
        <v>3.1</v>
      </c>
      <c r="F89" s="203">
        <v>3.07</v>
      </c>
      <c r="G89" s="203">
        <v>9.29</v>
      </c>
      <c r="H89" s="203">
        <v>3.1</v>
      </c>
      <c r="I89" s="203">
        <v>206.45</v>
      </c>
      <c r="J89" s="220">
        <v>0.1895</v>
      </c>
      <c r="K89" s="220">
        <v>0.112</v>
      </c>
      <c r="L89" s="203">
        <v>1</v>
      </c>
      <c r="M89" s="221" t="s">
        <v>755</v>
      </c>
      <c r="N89" s="221" t="s">
        <v>686</v>
      </c>
      <c r="O89" s="222">
        <v>1</v>
      </c>
      <c r="P89" s="221" t="s">
        <v>756</v>
      </c>
      <c r="Q89" s="221" t="s">
        <v>688</v>
      </c>
      <c r="R89" s="221">
        <v>100</v>
      </c>
      <c r="S89" s="221" t="s">
        <v>181</v>
      </c>
      <c r="T89" s="221" t="s">
        <v>201</v>
      </c>
      <c r="U89" s="221" t="s">
        <v>183</v>
      </c>
      <c r="V89" s="221" t="s">
        <v>668</v>
      </c>
      <c r="W89" s="221" t="s">
        <v>186</v>
      </c>
      <c r="X89" s="221" t="s">
        <v>193</v>
      </c>
      <c r="Y89" s="221" t="s">
        <v>285</v>
      </c>
      <c r="Z89" s="221" t="s">
        <v>286</v>
      </c>
      <c r="AA89" s="222">
        <v>1</v>
      </c>
      <c r="AB89" s="222"/>
      <c r="AC89" s="222"/>
      <c r="AD89" s="222"/>
      <c r="AE89" s="222"/>
      <c r="AF89" s="222"/>
      <c r="AG89" s="221">
        <v>57.89</v>
      </c>
      <c r="AH89" s="221">
        <v>10.86</v>
      </c>
      <c r="AI89" s="221">
        <v>2.74</v>
      </c>
      <c r="AJ89" s="221">
        <v>12.28</v>
      </c>
      <c r="AK89" s="221">
        <v>43.75</v>
      </c>
      <c r="AL89" s="221">
        <v>83.48</v>
      </c>
      <c r="AM89" s="221">
        <v>1.97</v>
      </c>
      <c r="AN89" s="221">
        <v>21.1</v>
      </c>
      <c r="AO89" s="221">
        <v>25.64</v>
      </c>
      <c r="AP89" s="221">
        <v>0.92</v>
      </c>
      <c r="AQ89" s="221">
        <v>2.71</v>
      </c>
      <c r="AR89" s="221">
        <v>1.76</v>
      </c>
      <c r="AS89" s="221" t="s">
        <v>287</v>
      </c>
      <c r="AT89" s="221" t="s">
        <v>288</v>
      </c>
      <c r="AU89" s="221" t="s">
        <v>296</v>
      </c>
      <c r="AV89" s="221" t="s">
        <v>290</v>
      </c>
      <c r="AW89" s="221" t="s">
        <v>304</v>
      </c>
      <c r="AX89" s="221" t="s">
        <v>288</v>
      </c>
      <c r="AY89" s="221" t="s">
        <v>290</v>
      </c>
    </row>
    <row r="90" s="187" customFormat="1" spans="1:51">
      <c r="A90" s="204" t="s">
        <v>689</v>
      </c>
      <c r="B90" s="205" t="s">
        <v>757</v>
      </c>
      <c r="C90" s="201" t="s">
        <v>674</v>
      </c>
      <c r="D90" s="201">
        <v>2.81</v>
      </c>
      <c r="E90" s="201">
        <v>2.54</v>
      </c>
      <c r="F90" s="201">
        <v>2.7</v>
      </c>
      <c r="G90" s="201">
        <v>8.06</v>
      </c>
      <c r="H90" s="201">
        <v>2.69</v>
      </c>
      <c r="I90" s="201">
        <v>179.06</v>
      </c>
      <c r="J90" s="201">
        <v>3.68</v>
      </c>
      <c r="K90" s="201"/>
      <c r="L90" s="201">
        <v>6</v>
      </c>
      <c r="M90" s="223">
        <v>44367</v>
      </c>
      <c r="N90" s="223">
        <v>44372</v>
      </c>
      <c r="O90" s="224">
        <v>2</v>
      </c>
      <c r="P90" s="223">
        <v>44416</v>
      </c>
      <c r="Q90" s="223">
        <v>44463</v>
      </c>
      <c r="R90" s="224">
        <v>91</v>
      </c>
      <c r="S90" s="224" t="s">
        <v>691</v>
      </c>
      <c r="T90" s="224" t="s">
        <v>201</v>
      </c>
      <c r="U90" s="224" t="s">
        <v>183</v>
      </c>
      <c r="V90" s="224" t="s">
        <v>692</v>
      </c>
      <c r="W90" s="224" t="s">
        <v>295</v>
      </c>
      <c r="X90" s="224" t="s">
        <v>693</v>
      </c>
      <c r="Y90" s="224" t="s">
        <v>285</v>
      </c>
      <c r="Z90" s="224" t="s">
        <v>286</v>
      </c>
      <c r="AA90" s="224">
        <v>0</v>
      </c>
      <c r="AB90" s="224"/>
      <c r="AC90" s="224">
        <v>0</v>
      </c>
      <c r="AD90" s="224">
        <v>0</v>
      </c>
      <c r="AE90" s="224">
        <v>0</v>
      </c>
      <c r="AF90" s="224">
        <v>0</v>
      </c>
      <c r="AG90" s="224">
        <v>45.8</v>
      </c>
      <c r="AH90" s="224">
        <v>5.8</v>
      </c>
      <c r="AI90" s="224">
        <v>1</v>
      </c>
      <c r="AJ90" s="224">
        <v>11.8</v>
      </c>
      <c r="AK90" s="224">
        <v>43</v>
      </c>
      <c r="AL90" s="224">
        <v>83.2</v>
      </c>
      <c r="AM90" s="224">
        <v>1.9</v>
      </c>
      <c r="AN90" s="224">
        <v>14.4</v>
      </c>
      <c r="AO90" s="224">
        <v>19.3</v>
      </c>
      <c r="AP90" s="224">
        <v>0</v>
      </c>
      <c r="AQ90" s="224">
        <v>0.2</v>
      </c>
      <c r="AR90" s="224">
        <v>0</v>
      </c>
      <c r="AS90" s="224" t="s">
        <v>287</v>
      </c>
      <c r="AT90" s="224" t="s">
        <v>311</v>
      </c>
      <c r="AU90" s="224" t="s">
        <v>296</v>
      </c>
      <c r="AV90" s="224" t="s">
        <v>290</v>
      </c>
      <c r="AW90" s="224" t="s">
        <v>297</v>
      </c>
      <c r="AX90" s="224" t="s">
        <v>308</v>
      </c>
      <c r="AY90" s="224" t="s">
        <v>290</v>
      </c>
    </row>
    <row r="91" s="187" customFormat="1" spans="1:51">
      <c r="A91" s="204" t="s">
        <v>689</v>
      </c>
      <c r="B91" s="205"/>
      <c r="C91" s="201" t="s">
        <v>675</v>
      </c>
      <c r="D91" s="201">
        <v>2.84</v>
      </c>
      <c r="E91" s="201">
        <v>2.94</v>
      </c>
      <c r="F91" s="201">
        <v>2.81</v>
      </c>
      <c r="G91" s="201">
        <v>8.59</v>
      </c>
      <c r="H91" s="201">
        <v>2.86</v>
      </c>
      <c r="I91" s="201">
        <v>190.9</v>
      </c>
      <c r="J91" s="201">
        <v>3.87</v>
      </c>
      <c r="K91" s="201"/>
      <c r="L91" s="201">
        <v>5</v>
      </c>
      <c r="M91" s="223">
        <v>44366</v>
      </c>
      <c r="N91" s="223">
        <v>44372</v>
      </c>
      <c r="O91" s="224">
        <v>1</v>
      </c>
      <c r="P91" s="223">
        <v>44409</v>
      </c>
      <c r="Q91" s="223">
        <v>44471</v>
      </c>
      <c r="R91" s="224">
        <v>99</v>
      </c>
      <c r="S91" s="224" t="s">
        <v>694</v>
      </c>
      <c r="T91" s="224" t="s">
        <v>743</v>
      </c>
      <c r="U91" s="224" t="s">
        <v>744</v>
      </c>
      <c r="V91" s="224" t="s">
        <v>668</v>
      </c>
      <c r="W91" s="224" t="s">
        <v>186</v>
      </c>
      <c r="X91" s="224" t="s">
        <v>193</v>
      </c>
      <c r="Y91" s="224">
        <v>1</v>
      </c>
      <c r="Z91" s="224" t="s">
        <v>286</v>
      </c>
      <c r="AA91" s="224" t="s">
        <v>697</v>
      </c>
      <c r="AB91" s="224" t="s">
        <v>726</v>
      </c>
      <c r="AC91" s="224">
        <v>22</v>
      </c>
      <c r="AD91" s="224">
        <v>11</v>
      </c>
      <c r="AE91" s="224">
        <v>32</v>
      </c>
      <c r="AF91" s="224">
        <v>15</v>
      </c>
      <c r="AG91" s="224">
        <v>68.2</v>
      </c>
      <c r="AH91" s="224">
        <v>16.2</v>
      </c>
      <c r="AI91" s="224">
        <v>2.8</v>
      </c>
      <c r="AJ91" s="224">
        <v>16.8</v>
      </c>
      <c r="AK91" s="224">
        <v>56.2</v>
      </c>
      <c r="AL91" s="224">
        <v>114.2</v>
      </c>
      <c r="AM91" s="224">
        <v>2.1</v>
      </c>
      <c r="AN91" s="224">
        <v>26.1</v>
      </c>
      <c r="AO91" s="224">
        <v>25.9</v>
      </c>
      <c r="AP91" s="224">
        <v>3.2</v>
      </c>
      <c r="AQ91" s="224">
        <v>5.2</v>
      </c>
      <c r="AR91" s="224">
        <v>3.4</v>
      </c>
      <c r="AS91" s="224" t="s">
        <v>287</v>
      </c>
      <c r="AT91" s="224" t="s">
        <v>308</v>
      </c>
      <c r="AU91" s="224" t="s">
        <v>699</v>
      </c>
      <c r="AV91" s="224" t="s">
        <v>678</v>
      </c>
      <c r="AW91" s="224" t="s">
        <v>345</v>
      </c>
      <c r="AX91" s="224" t="s">
        <v>700</v>
      </c>
      <c r="AY91" s="224" t="s">
        <v>678</v>
      </c>
    </row>
    <row r="92" s="187" customFormat="1" spans="1:51">
      <c r="A92" s="204" t="s">
        <v>689</v>
      </c>
      <c r="B92" s="205"/>
      <c r="C92" s="201" t="s">
        <v>679</v>
      </c>
      <c r="D92" s="201">
        <v>2.88</v>
      </c>
      <c r="E92" s="201">
        <v>3</v>
      </c>
      <c r="F92" s="201">
        <v>2.94</v>
      </c>
      <c r="G92" s="201">
        <v>8.82</v>
      </c>
      <c r="H92" s="201">
        <v>2.94</v>
      </c>
      <c r="I92" s="201">
        <v>196</v>
      </c>
      <c r="J92" s="201">
        <v>12.21</v>
      </c>
      <c r="K92" s="201"/>
      <c r="L92" s="201">
        <v>5</v>
      </c>
      <c r="M92" s="223">
        <v>44369</v>
      </c>
      <c r="N92" s="223">
        <v>44376</v>
      </c>
      <c r="O92" s="224">
        <v>1</v>
      </c>
      <c r="P92" s="223">
        <v>44409</v>
      </c>
      <c r="Q92" s="223">
        <v>44480</v>
      </c>
      <c r="R92" s="224">
        <v>104</v>
      </c>
      <c r="S92" s="224" t="s">
        <v>181</v>
      </c>
      <c r="T92" s="224" t="s">
        <v>201</v>
      </c>
      <c r="U92" s="224" t="s">
        <v>183</v>
      </c>
      <c r="V92" s="224" t="s">
        <v>668</v>
      </c>
      <c r="W92" s="224" t="s">
        <v>186</v>
      </c>
      <c r="X92" s="224" t="s">
        <v>193</v>
      </c>
      <c r="Y92" s="224" t="s">
        <v>285</v>
      </c>
      <c r="Z92" s="224" t="s">
        <v>286</v>
      </c>
      <c r="AA92" s="224">
        <v>0</v>
      </c>
      <c r="AB92" s="224"/>
      <c r="AC92" s="224">
        <v>0</v>
      </c>
      <c r="AD92" s="224">
        <v>0</v>
      </c>
      <c r="AE92" s="224">
        <v>0</v>
      </c>
      <c r="AF92" s="224">
        <v>0</v>
      </c>
      <c r="AG92" s="224">
        <v>47.6</v>
      </c>
      <c r="AH92" s="224">
        <v>11.5</v>
      </c>
      <c r="AI92" s="224">
        <v>4.9</v>
      </c>
      <c r="AJ92" s="224">
        <v>12.4</v>
      </c>
      <c r="AK92" s="224">
        <v>36.4</v>
      </c>
      <c r="AL92" s="224">
        <v>73.5</v>
      </c>
      <c r="AM92" s="224">
        <v>2</v>
      </c>
      <c r="AN92" s="224">
        <v>18.6</v>
      </c>
      <c r="AO92" s="224">
        <v>25.3</v>
      </c>
      <c r="AP92" s="224">
        <v>0</v>
      </c>
      <c r="AQ92" s="224">
        <v>0</v>
      </c>
      <c r="AR92" s="224">
        <v>0</v>
      </c>
      <c r="AS92" s="224" t="s">
        <v>287</v>
      </c>
      <c r="AT92" s="224" t="s">
        <v>290</v>
      </c>
      <c r="AU92" s="224" t="s">
        <v>702</v>
      </c>
      <c r="AV92" s="224" t="s">
        <v>290</v>
      </c>
      <c r="AW92" s="224" t="s">
        <v>703</v>
      </c>
      <c r="AX92" s="224" t="s">
        <v>308</v>
      </c>
      <c r="AY92" s="224" t="s">
        <v>290</v>
      </c>
    </row>
    <row r="93" s="187" customFormat="1" spans="1:51">
      <c r="A93" s="204" t="s">
        <v>689</v>
      </c>
      <c r="B93" s="205"/>
      <c r="C93" s="201" t="s">
        <v>671</v>
      </c>
      <c r="D93" s="201">
        <v>3.68</v>
      </c>
      <c r="E93" s="201">
        <v>3.71</v>
      </c>
      <c r="F93" s="201">
        <v>2.96</v>
      </c>
      <c r="G93" s="201">
        <v>10.36</v>
      </c>
      <c r="H93" s="201">
        <v>3.45</v>
      </c>
      <c r="I93" s="201">
        <v>230.17</v>
      </c>
      <c r="J93" s="201">
        <v>16</v>
      </c>
      <c r="K93" s="201"/>
      <c r="L93" s="201">
        <v>3</v>
      </c>
      <c r="M93" s="223">
        <v>44373</v>
      </c>
      <c r="N93" s="223">
        <v>44377</v>
      </c>
      <c r="O93" s="253" t="s">
        <v>758</v>
      </c>
      <c r="P93" s="223">
        <v>44418</v>
      </c>
      <c r="Q93" s="223">
        <v>44483</v>
      </c>
      <c r="R93" s="224">
        <v>106</v>
      </c>
      <c r="S93" s="224" t="s">
        <v>296</v>
      </c>
      <c r="T93" s="224" t="s">
        <v>201</v>
      </c>
      <c r="U93" s="224" t="s">
        <v>183</v>
      </c>
      <c r="V93" s="224" t="s">
        <v>668</v>
      </c>
      <c r="W93" s="224" t="s">
        <v>404</v>
      </c>
      <c r="X93" s="224" t="s">
        <v>193</v>
      </c>
      <c r="Y93" s="224" t="s">
        <v>669</v>
      </c>
      <c r="Z93" s="224" t="s">
        <v>673</v>
      </c>
      <c r="AA93" s="224">
        <v>0</v>
      </c>
      <c r="AB93" s="224">
        <v>0</v>
      </c>
      <c r="AC93" s="224">
        <v>5</v>
      </c>
      <c r="AD93" s="224">
        <v>1</v>
      </c>
      <c r="AE93" s="224">
        <v>10</v>
      </c>
      <c r="AF93" s="224">
        <v>1</v>
      </c>
      <c r="AG93" s="224">
        <v>43.6</v>
      </c>
      <c r="AH93" s="224">
        <v>8.4</v>
      </c>
      <c r="AI93" s="224">
        <v>3.6</v>
      </c>
      <c r="AJ93" s="224">
        <v>10.8</v>
      </c>
      <c r="AK93" s="224">
        <v>37</v>
      </c>
      <c r="AL93" s="224">
        <v>80</v>
      </c>
      <c r="AM93" s="224">
        <v>2.2</v>
      </c>
      <c r="AN93" s="224">
        <v>20.4</v>
      </c>
      <c r="AO93" s="224">
        <v>25.7</v>
      </c>
      <c r="AP93" s="224">
        <v>0.3</v>
      </c>
      <c r="AQ93" s="224">
        <v>0.3</v>
      </c>
      <c r="AR93" s="224">
        <v>2</v>
      </c>
      <c r="AS93" s="224" t="s">
        <v>287</v>
      </c>
      <c r="AT93" s="224" t="s">
        <v>308</v>
      </c>
      <c r="AU93" s="224" t="s">
        <v>694</v>
      </c>
      <c r="AV93" s="224" t="s">
        <v>290</v>
      </c>
      <c r="AW93" s="224" t="s">
        <v>304</v>
      </c>
      <c r="AX93" s="224" t="s">
        <v>288</v>
      </c>
      <c r="AY93" s="224" t="s">
        <v>290</v>
      </c>
    </row>
    <row r="94" s="187" customFormat="1" ht="15" customHeight="1" spans="1:51">
      <c r="A94" s="204" t="s">
        <v>689</v>
      </c>
      <c r="B94" s="205"/>
      <c r="C94" s="201" t="s">
        <v>680</v>
      </c>
      <c r="D94" s="201">
        <v>3.71</v>
      </c>
      <c r="E94" s="201">
        <v>3.83</v>
      </c>
      <c r="F94" s="201">
        <v>3.5</v>
      </c>
      <c r="G94" s="201">
        <v>11.04</v>
      </c>
      <c r="H94" s="201">
        <v>3.68</v>
      </c>
      <c r="I94" s="201">
        <v>245.3</v>
      </c>
      <c r="J94" s="201">
        <v>20.7</v>
      </c>
      <c r="K94" s="201"/>
      <c r="L94" s="201">
        <v>2</v>
      </c>
      <c r="M94" s="223">
        <v>44372</v>
      </c>
      <c r="N94" s="223">
        <v>44377</v>
      </c>
      <c r="O94" s="201">
        <v>2</v>
      </c>
      <c r="P94" s="223">
        <v>44413</v>
      </c>
      <c r="Q94" s="223">
        <v>44484</v>
      </c>
      <c r="R94" s="224">
        <v>107</v>
      </c>
      <c r="S94" s="224" t="s">
        <v>742</v>
      </c>
      <c r="T94" s="224" t="s">
        <v>201</v>
      </c>
      <c r="U94" s="224" t="s">
        <v>183</v>
      </c>
      <c r="V94" s="224"/>
      <c r="W94" s="224" t="s">
        <v>295</v>
      </c>
      <c r="X94" s="224" t="s">
        <v>193</v>
      </c>
      <c r="Y94" s="224" t="s">
        <v>704</v>
      </c>
      <c r="Z94" s="224" t="s">
        <v>286</v>
      </c>
      <c r="AA94" s="224">
        <v>0</v>
      </c>
      <c r="AB94" s="224"/>
      <c r="AC94" s="224"/>
      <c r="AD94" s="224"/>
      <c r="AE94" s="224"/>
      <c r="AF94" s="224">
        <v>0</v>
      </c>
      <c r="AG94" s="224">
        <v>52.7</v>
      </c>
      <c r="AH94" s="224">
        <v>7</v>
      </c>
      <c r="AI94" s="224">
        <v>3.9</v>
      </c>
      <c r="AJ94" s="224">
        <v>11.5</v>
      </c>
      <c r="AK94" s="224">
        <v>54</v>
      </c>
      <c r="AL94" s="224">
        <v>88.2</v>
      </c>
      <c r="AM94" s="224">
        <v>1.6</v>
      </c>
      <c r="AN94" s="224">
        <v>22.6</v>
      </c>
      <c r="AO94" s="224">
        <v>25.7</v>
      </c>
      <c r="AP94" s="224">
        <v>0</v>
      </c>
      <c r="AQ94" s="224">
        <v>0</v>
      </c>
      <c r="AR94" s="224">
        <v>0.1</v>
      </c>
      <c r="AS94" s="224" t="s">
        <v>705</v>
      </c>
      <c r="AT94" s="224" t="s">
        <v>183</v>
      </c>
      <c r="AU94" s="224" t="s">
        <v>706</v>
      </c>
      <c r="AV94" s="224" t="s">
        <v>678</v>
      </c>
      <c r="AW94" s="224" t="s">
        <v>297</v>
      </c>
      <c r="AX94" s="224" t="s">
        <v>700</v>
      </c>
      <c r="AY94" s="224" t="s">
        <v>678</v>
      </c>
    </row>
    <row r="95" s="187" customFormat="1" spans="1:51">
      <c r="A95" s="204" t="s">
        <v>689</v>
      </c>
      <c r="B95" s="205"/>
      <c r="C95" s="201" t="s">
        <v>684</v>
      </c>
      <c r="D95" s="201">
        <v>3.71</v>
      </c>
      <c r="E95" s="201">
        <v>3.54</v>
      </c>
      <c r="F95" s="201">
        <v>3.64</v>
      </c>
      <c r="G95" s="201">
        <v>10.89</v>
      </c>
      <c r="H95" s="201">
        <v>3.63</v>
      </c>
      <c r="I95" s="201">
        <v>242.1</v>
      </c>
      <c r="J95" s="201">
        <v>17.3</v>
      </c>
      <c r="K95" s="201"/>
      <c r="L95" s="201">
        <v>3</v>
      </c>
      <c r="M95" s="223">
        <v>44364</v>
      </c>
      <c r="N95" s="223">
        <v>44370</v>
      </c>
      <c r="O95" s="201">
        <v>2</v>
      </c>
      <c r="P95" s="223">
        <v>44409</v>
      </c>
      <c r="Q95" s="223">
        <v>44473</v>
      </c>
      <c r="R95" s="224">
        <v>103</v>
      </c>
      <c r="S95" s="224" t="s">
        <v>742</v>
      </c>
      <c r="T95" s="224" t="s">
        <v>201</v>
      </c>
      <c r="U95" s="224" t="s">
        <v>183</v>
      </c>
      <c r="V95" s="224"/>
      <c r="W95" s="224" t="s">
        <v>295</v>
      </c>
      <c r="X95" s="224" t="s">
        <v>193</v>
      </c>
      <c r="Y95" s="224" t="s">
        <v>715</v>
      </c>
      <c r="Z95" s="224" t="s">
        <v>704</v>
      </c>
      <c r="AA95" s="224">
        <v>0</v>
      </c>
      <c r="AB95" s="224"/>
      <c r="AC95" s="224"/>
      <c r="AD95" s="224"/>
      <c r="AE95" s="224"/>
      <c r="AF95" s="224">
        <v>0</v>
      </c>
      <c r="AG95" s="224">
        <v>72.3</v>
      </c>
      <c r="AH95" s="224">
        <v>8.1</v>
      </c>
      <c r="AI95" s="224">
        <v>3.8</v>
      </c>
      <c r="AJ95" s="224">
        <v>10.9</v>
      </c>
      <c r="AK95" s="224">
        <v>52.8</v>
      </c>
      <c r="AL95" s="224">
        <v>89.1</v>
      </c>
      <c r="AM95" s="224">
        <v>1.9</v>
      </c>
      <c r="AN95" s="224">
        <v>22.9</v>
      </c>
      <c r="AO95" s="224">
        <v>24.8</v>
      </c>
      <c r="AP95" s="224">
        <v>0</v>
      </c>
      <c r="AQ95" s="224">
        <v>0</v>
      </c>
      <c r="AR95" s="224">
        <v>0</v>
      </c>
      <c r="AS95" s="224" t="s">
        <v>705</v>
      </c>
      <c r="AT95" s="224" t="s">
        <v>183</v>
      </c>
      <c r="AU95" s="224" t="s">
        <v>706</v>
      </c>
      <c r="AV95" s="224" t="s">
        <v>678</v>
      </c>
      <c r="AW95" s="224" t="s">
        <v>297</v>
      </c>
      <c r="AX95" s="224" t="s">
        <v>700</v>
      </c>
      <c r="AY95" s="224" t="s">
        <v>678</v>
      </c>
    </row>
    <row r="96" s="187" customFormat="1" spans="1:51">
      <c r="A96" s="204" t="s">
        <v>689</v>
      </c>
      <c r="B96" s="205"/>
      <c r="C96" s="203" t="s">
        <v>163</v>
      </c>
      <c r="D96" s="203">
        <v>3.27</v>
      </c>
      <c r="E96" s="203">
        <v>3.26</v>
      </c>
      <c r="F96" s="203">
        <v>3.09</v>
      </c>
      <c r="G96" s="203">
        <v>9.63</v>
      </c>
      <c r="H96" s="203">
        <v>3.21</v>
      </c>
      <c r="I96" s="203">
        <v>213.92</v>
      </c>
      <c r="J96" s="225">
        <v>12.66</v>
      </c>
      <c r="K96" s="225"/>
      <c r="L96" s="203">
        <v>2</v>
      </c>
      <c r="M96" s="227" t="s">
        <v>708</v>
      </c>
      <c r="N96" s="227" t="s">
        <v>709</v>
      </c>
      <c r="O96" s="227">
        <v>1</v>
      </c>
      <c r="P96" s="227" t="s">
        <v>759</v>
      </c>
      <c r="Q96" s="227" t="s">
        <v>760</v>
      </c>
      <c r="R96" s="227">
        <v>101.7</v>
      </c>
      <c r="S96" s="227" t="s">
        <v>289</v>
      </c>
      <c r="T96" s="227" t="s">
        <v>201</v>
      </c>
      <c r="U96" s="227" t="s">
        <v>183</v>
      </c>
      <c r="V96" s="227" t="s">
        <v>668</v>
      </c>
      <c r="W96" s="227" t="s">
        <v>295</v>
      </c>
      <c r="X96" s="227" t="s">
        <v>193</v>
      </c>
      <c r="Y96" s="227" t="s">
        <v>285</v>
      </c>
      <c r="Z96" s="227" t="s">
        <v>286</v>
      </c>
      <c r="AA96" s="227">
        <v>0</v>
      </c>
      <c r="AB96" s="224"/>
      <c r="AC96" s="224"/>
      <c r="AD96" s="227"/>
      <c r="AE96" s="227"/>
      <c r="AF96" s="227"/>
      <c r="AG96" s="227">
        <v>55</v>
      </c>
      <c r="AH96" s="227">
        <v>9.5</v>
      </c>
      <c r="AI96" s="227">
        <v>3.3</v>
      </c>
      <c r="AJ96" s="227">
        <v>12.4</v>
      </c>
      <c r="AK96" s="227">
        <v>46.6</v>
      </c>
      <c r="AL96" s="227">
        <v>88</v>
      </c>
      <c r="AM96" s="227">
        <v>2</v>
      </c>
      <c r="AN96" s="227">
        <v>20.8</v>
      </c>
      <c r="AO96" s="227">
        <v>24.4</v>
      </c>
      <c r="AP96" s="227">
        <v>0.6</v>
      </c>
      <c r="AQ96" s="227">
        <v>1</v>
      </c>
      <c r="AR96" s="227">
        <v>0.9</v>
      </c>
      <c r="AS96" s="227" t="s">
        <v>287</v>
      </c>
      <c r="AT96" s="227" t="s">
        <v>311</v>
      </c>
      <c r="AU96" s="227" t="s">
        <v>296</v>
      </c>
      <c r="AV96" s="227" t="s">
        <v>290</v>
      </c>
      <c r="AW96" s="227" t="s">
        <v>297</v>
      </c>
      <c r="AX96" s="227" t="s">
        <v>288</v>
      </c>
      <c r="AY96" s="227" t="s">
        <v>290</v>
      </c>
    </row>
    <row r="97" customFormat="1" spans="1:51">
      <c r="A97" s="207" t="s">
        <v>347</v>
      </c>
      <c r="B97" s="208" t="s">
        <v>761</v>
      </c>
      <c r="C97" s="209" t="s">
        <v>674</v>
      </c>
      <c r="D97" s="210">
        <v>40.13</v>
      </c>
      <c r="E97" s="210">
        <v>38.16</v>
      </c>
      <c r="F97" s="207"/>
      <c r="G97" s="210">
        <v>78.28</v>
      </c>
      <c r="H97" s="210">
        <v>39.14</v>
      </c>
      <c r="I97" s="210">
        <v>173.96</v>
      </c>
      <c r="J97" s="210">
        <v>9.15</v>
      </c>
      <c r="K97" s="207"/>
      <c r="L97" s="210">
        <v>4</v>
      </c>
      <c r="M97" s="228">
        <v>44737</v>
      </c>
      <c r="N97" s="228">
        <v>44744</v>
      </c>
      <c r="O97" s="231" t="s">
        <v>297</v>
      </c>
      <c r="P97" s="228">
        <v>44783</v>
      </c>
      <c r="Q97" s="228">
        <v>44840</v>
      </c>
      <c r="R97" s="230">
        <v>103</v>
      </c>
      <c r="S97" s="231" t="s">
        <v>691</v>
      </c>
      <c r="T97" s="231" t="s">
        <v>201</v>
      </c>
      <c r="U97" s="231" t="s">
        <v>183</v>
      </c>
      <c r="V97" s="231" t="s">
        <v>692</v>
      </c>
      <c r="W97" s="231" t="s">
        <v>295</v>
      </c>
      <c r="X97" s="231" t="s">
        <v>693</v>
      </c>
      <c r="Y97" s="231" t="s">
        <v>285</v>
      </c>
      <c r="Z97" s="231" t="s">
        <v>286</v>
      </c>
      <c r="AA97" s="230">
        <v>0</v>
      </c>
      <c r="AB97" s="231"/>
      <c r="AC97" s="230">
        <v>0</v>
      </c>
      <c r="AD97" s="230">
        <v>0</v>
      </c>
      <c r="AE97" s="230">
        <v>0</v>
      </c>
      <c r="AF97" s="230">
        <v>0</v>
      </c>
      <c r="AG97" s="230">
        <v>46.4</v>
      </c>
      <c r="AH97" s="230">
        <v>16.9</v>
      </c>
      <c r="AI97" s="230">
        <v>2</v>
      </c>
      <c r="AJ97" s="230">
        <v>10</v>
      </c>
      <c r="AK97" s="230">
        <v>39.8</v>
      </c>
      <c r="AL97" s="230">
        <v>75.6</v>
      </c>
      <c r="AM97" s="230">
        <v>1.9</v>
      </c>
      <c r="AN97" s="230">
        <v>16.76</v>
      </c>
      <c r="AO97" s="230">
        <v>23.64</v>
      </c>
      <c r="AP97" s="230">
        <v>0</v>
      </c>
      <c r="AQ97" s="230">
        <v>0.53</v>
      </c>
      <c r="AR97" s="230">
        <v>0</v>
      </c>
      <c r="AS97" s="231" t="s">
        <v>287</v>
      </c>
      <c r="AT97" s="231" t="s">
        <v>311</v>
      </c>
      <c r="AU97" s="231" t="s">
        <v>296</v>
      </c>
      <c r="AV97" s="231" t="s">
        <v>290</v>
      </c>
      <c r="AW97" s="231" t="s">
        <v>297</v>
      </c>
      <c r="AX97" s="231" t="s">
        <v>308</v>
      </c>
      <c r="AY97" s="231" t="s">
        <v>290</v>
      </c>
    </row>
    <row r="98" customFormat="1" spans="1:51">
      <c r="A98" s="207" t="s">
        <v>347</v>
      </c>
      <c r="B98" s="208"/>
      <c r="C98" s="209" t="s">
        <v>675</v>
      </c>
      <c r="D98" s="210">
        <v>42.16</v>
      </c>
      <c r="E98" s="210">
        <v>43.78</v>
      </c>
      <c r="F98" s="207"/>
      <c r="G98" s="210">
        <v>85.94</v>
      </c>
      <c r="H98" s="210">
        <v>42.97</v>
      </c>
      <c r="I98" s="210">
        <v>189.07</v>
      </c>
      <c r="J98" s="210">
        <v>4.61</v>
      </c>
      <c r="K98" s="207"/>
      <c r="L98" s="210">
        <v>4</v>
      </c>
      <c r="M98" s="228">
        <v>44729</v>
      </c>
      <c r="N98" s="228">
        <v>44735</v>
      </c>
      <c r="O98" s="230">
        <v>1</v>
      </c>
      <c r="P98" s="228">
        <v>44771</v>
      </c>
      <c r="Q98" s="228">
        <v>44835</v>
      </c>
      <c r="R98" s="230">
        <v>106</v>
      </c>
      <c r="S98" s="231" t="s">
        <v>181</v>
      </c>
      <c r="T98" s="231" t="s">
        <v>743</v>
      </c>
      <c r="U98" s="231" t="s">
        <v>744</v>
      </c>
      <c r="V98" s="231" t="s">
        <v>668</v>
      </c>
      <c r="W98" s="231" t="s">
        <v>186</v>
      </c>
      <c r="X98" s="231" t="s">
        <v>193</v>
      </c>
      <c r="Y98" s="231" t="s">
        <v>669</v>
      </c>
      <c r="Z98" s="231" t="s">
        <v>286</v>
      </c>
      <c r="AA98" s="230">
        <v>2</v>
      </c>
      <c r="AB98" s="31" t="s">
        <v>698</v>
      </c>
      <c r="AC98" s="231"/>
      <c r="AD98" s="231"/>
      <c r="AE98" s="231"/>
      <c r="AF98" s="230">
        <v>2</v>
      </c>
      <c r="AG98" s="230">
        <v>63.5</v>
      </c>
      <c r="AH98" s="230">
        <v>17.2</v>
      </c>
      <c r="AI98" s="230">
        <v>3.1</v>
      </c>
      <c r="AJ98" s="230">
        <v>15.4</v>
      </c>
      <c r="AK98" s="230">
        <v>40.2</v>
      </c>
      <c r="AL98" s="230">
        <v>75.17</v>
      </c>
      <c r="AM98" s="230">
        <v>1.87</v>
      </c>
      <c r="AN98" s="230">
        <v>22.7</v>
      </c>
      <c r="AO98" s="230">
        <v>25.3</v>
      </c>
      <c r="AP98" s="230">
        <v>3.4</v>
      </c>
      <c r="AQ98" s="230">
        <v>2.8</v>
      </c>
      <c r="AR98" s="230">
        <v>4.2</v>
      </c>
      <c r="AS98" s="231" t="s">
        <v>677</v>
      </c>
      <c r="AT98" s="231" t="s">
        <v>713</v>
      </c>
      <c r="AU98" s="231" t="s">
        <v>289</v>
      </c>
      <c r="AV98" s="231" t="s">
        <v>678</v>
      </c>
      <c r="AW98" s="231" t="s">
        <v>297</v>
      </c>
      <c r="AX98" s="231" t="s">
        <v>700</v>
      </c>
      <c r="AY98" s="231" t="s">
        <v>678</v>
      </c>
    </row>
    <row r="99" customFormat="1" spans="1:51">
      <c r="A99" s="207" t="s">
        <v>347</v>
      </c>
      <c r="B99" s="208"/>
      <c r="C99" s="209" t="s">
        <v>679</v>
      </c>
      <c r="D99" s="210">
        <v>43.4</v>
      </c>
      <c r="E99" s="210">
        <v>42.12</v>
      </c>
      <c r="F99" s="207"/>
      <c r="G99" s="210">
        <v>85.53</v>
      </c>
      <c r="H99" s="210">
        <v>42.76</v>
      </c>
      <c r="I99" s="210">
        <v>190.06</v>
      </c>
      <c r="J99" s="210">
        <v>11.18</v>
      </c>
      <c r="K99" s="207"/>
      <c r="L99" s="210">
        <v>2</v>
      </c>
      <c r="M99" s="228">
        <v>44729</v>
      </c>
      <c r="N99" s="228">
        <v>44736</v>
      </c>
      <c r="O99" s="230">
        <v>1</v>
      </c>
      <c r="P99" s="228">
        <v>44770</v>
      </c>
      <c r="Q99" s="228">
        <v>44836</v>
      </c>
      <c r="R99" s="230">
        <v>107</v>
      </c>
      <c r="S99" s="231" t="s">
        <v>181</v>
      </c>
      <c r="T99" s="231" t="s">
        <v>201</v>
      </c>
      <c r="U99" s="231" t="s">
        <v>183</v>
      </c>
      <c r="V99" s="231" t="s">
        <v>668</v>
      </c>
      <c r="W99" s="231" t="s">
        <v>186</v>
      </c>
      <c r="X99" s="231" t="s">
        <v>193</v>
      </c>
      <c r="Y99" s="231" t="s">
        <v>285</v>
      </c>
      <c r="Z99" s="231" t="s">
        <v>286</v>
      </c>
      <c r="AA99" s="230">
        <v>0</v>
      </c>
      <c r="AB99" s="230">
        <v>0</v>
      </c>
      <c r="AC99" s="230">
        <v>0</v>
      </c>
      <c r="AD99" s="230">
        <v>0</v>
      </c>
      <c r="AE99" s="230">
        <v>0</v>
      </c>
      <c r="AF99" s="230">
        <v>0</v>
      </c>
      <c r="AG99" s="230">
        <v>44.5</v>
      </c>
      <c r="AH99" s="230">
        <v>10.7</v>
      </c>
      <c r="AI99" s="230">
        <v>4.3</v>
      </c>
      <c r="AJ99" s="230">
        <v>11.8</v>
      </c>
      <c r="AK99" s="230">
        <v>31.4</v>
      </c>
      <c r="AL99" s="230">
        <v>67.3</v>
      </c>
      <c r="AM99" s="230">
        <v>2.14</v>
      </c>
      <c r="AN99" s="230">
        <v>18.1</v>
      </c>
      <c r="AO99" s="230">
        <v>26.9</v>
      </c>
      <c r="AP99" s="230">
        <v>0</v>
      </c>
      <c r="AQ99" s="230">
        <v>0</v>
      </c>
      <c r="AR99" s="230">
        <v>0</v>
      </c>
      <c r="AS99" s="231" t="s">
        <v>287</v>
      </c>
      <c r="AT99" s="231" t="s">
        <v>290</v>
      </c>
      <c r="AU99" s="231" t="s">
        <v>702</v>
      </c>
      <c r="AV99" s="231" t="s">
        <v>290</v>
      </c>
      <c r="AW99" s="231" t="s">
        <v>703</v>
      </c>
      <c r="AX99" s="231" t="s">
        <v>308</v>
      </c>
      <c r="AY99" s="231" t="s">
        <v>290</v>
      </c>
    </row>
    <row r="100" customFormat="1" spans="1:51">
      <c r="A100" s="207" t="s">
        <v>347</v>
      </c>
      <c r="B100" s="208"/>
      <c r="C100" s="209" t="s">
        <v>671</v>
      </c>
      <c r="D100" s="210">
        <v>45</v>
      </c>
      <c r="E100" s="210">
        <v>60</v>
      </c>
      <c r="F100" s="207"/>
      <c r="G100" s="210">
        <v>105</v>
      </c>
      <c r="H100" s="210">
        <v>52.5</v>
      </c>
      <c r="I100" s="210">
        <v>233.33</v>
      </c>
      <c r="J100" s="210">
        <v>7.95</v>
      </c>
      <c r="K100" s="207"/>
      <c r="L100" s="210">
        <v>1</v>
      </c>
      <c r="M100" s="228">
        <v>44735</v>
      </c>
      <c r="N100" s="228">
        <v>44741</v>
      </c>
      <c r="O100" s="231" t="s">
        <v>297</v>
      </c>
      <c r="P100" s="228">
        <v>44775</v>
      </c>
      <c r="Q100" s="228">
        <v>44839</v>
      </c>
      <c r="R100" s="230">
        <v>104</v>
      </c>
      <c r="S100" s="231" t="s">
        <v>181</v>
      </c>
      <c r="T100" s="231" t="s">
        <v>201</v>
      </c>
      <c r="U100" s="231" t="s">
        <v>183</v>
      </c>
      <c r="V100" s="231" t="s">
        <v>668</v>
      </c>
      <c r="W100" s="231" t="s">
        <v>404</v>
      </c>
      <c r="X100" s="231" t="s">
        <v>193</v>
      </c>
      <c r="Y100" s="231" t="s">
        <v>669</v>
      </c>
      <c r="Z100" s="231" t="s">
        <v>714</v>
      </c>
      <c r="AA100" s="230">
        <v>0</v>
      </c>
      <c r="AB100" s="230">
        <v>0</v>
      </c>
      <c r="AC100" s="230">
        <v>0</v>
      </c>
      <c r="AD100" s="230">
        <v>0</v>
      </c>
      <c r="AE100" s="230">
        <v>5</v>
      </c>
      <c r="AF100" s="230">
        <v>1</v>
      </c>
      <c r="AG100" s="230">
        <v>43.1</v>
      </c>
      <c r="AH100" s="230">
        <v>5.7</v>
      </c>
      <c r="AI100" s="230">
        <v>2.8</v>
      </c>
      <c r="AJ100" s="230">
        <v>12.4</v>
      </c>
      <c r="AK100" s="230">
        <v>56</v>
      </c>
      <c r="AL100" s="230">
        <v>119.8</v>
      </c>
      <c r="AM100" s="230">
        <v>2.1</v>
      </c>
      <c r="AN100" s="230">
        <v>27.1</v>
      </c>
      <c r="AO100" s="230">
        <v>24</v>
      </c>
      <c r="AP100" s="230">
        <v>0</v>
      </c>
      <c r="AQ100" s="230">
        <v>0</v>
      </c>
      <c r="AR100" s="230">
        <v>0.2</v>
      </c>
      <c r="AS100" s="231" t="s">
        <v>287</v>
      </c>
      <c r="AT100" s="231" t="s">
        <v>311</v>
      </c>
      <c r="AU100" s="231" t="s">
        <v>289</v>
      </c>
      <c r="AV100" s="231" t="s">
        <v>290</v>
      </c>
      <c r="AW100" s="231" t="s">
        <v>305</v>
      </c>
      <c r="AX100" s="231" t="s">
        <v>288</v>
      </c>
      <c r="AY100" s="231" t="s">
        <v>290</v>
      </c>
    </row>
    <row r="101" customFormat="1" spans="1:51">
      <c r="A101" s="207" t="s">
        <v>347</v>
      </c>
      <c r="B101" s="208"/>
      <c r="C101" s="209" t="s">
        <v>680</v>
      </c>
      <c r="D101" s="210">
        <v>60.99</v>
      </c>
      <c r="E101" s="210">
        <v>63.09</v>
      </c>
      <c r="F101" s="207"/>
      <c r="G101" s="210">
        <v>124.08</v>
      </c>
      <c r="H101" s="210">
        <v>62.04</v>
      </c>
      <c r="I101" s="210">
        <v>275.74</v>
      </c>
      <c r="J101" s="210">
        <v>25.26</v>
      </c>
      <c r="K101" s="207"/>
      <c r="L101" s="210">
        <v>1</v>
      </c>
      <c r="M101" s="228">
        <v>44737</v>
      </c>
      <c r="N101" s="228">
        <v>44742</v>
      </c>
      <c r="O101" s="230">
        <v>1</v>
      </c>
      <c r="P101" s="228">
        <v>44774</v>
      </c>
      <c r="Q101" s="228">
        <v>44835</v>
      </c>
      <c r="R101" s="230">
        <v>98</v>
      </c>
      <c r="S101" s="231" t="s">
        <v>181</v>
      </c>
      <c r="T101" s="231" t="s">
        <v>201</v>
      </c>
      <c r="U101" s="231" t="s">
        <v>183</v>
      </c>
      <c r="V101" s="231"/>
      <c r="W101" s="231" t="s">
        <v>186</v>
      </c>
      <c r="X101" s="231" t="s">
        <v>193</v>
      </c>
      <c r="Y101" s="231" t="s">
        <v>704</v>
      </c>
      <c r="Z101" s="231" t="s">
        <v>715</v>
      </c>
      <c r="AA101" s="230">
        <v>0</v>
      </c>
      <c r="AB101" s="231"/>
      <c r="AC101" s="231"/>
      <c r="AD101" s="231"/>
      <c r="AE101" s="231"/>
      <c r="AF101" s="230" t="s">
        <v>716</v>
      </c>
      <c r="AG101" s="230">
        <v>63.5</v>
      </c>
      <c r="AH101" s="230">
        <v>9.1</v>
      </c>
      <c r="AI101" s="230">
        <v>4</v>
      </c>
      <c r="AJ101" s="230">
        <v>14.1</v>
      </c>
      <c r="AK101" s="230">
        <v>75.1</v>
      </c>
      <c r="AL101" s="230">
        <v>107.3</v>
      </c>
      <c r="AM101" s="230">
        <v>1.4</v>
      </c>
      <c r="AN101" s="230">
        <v>28</v>
      </c>
      <c r="AO101" s="230">
        <v>26.1</v>
      </c>
      <c r="AP101" s="230">
        <v>0</v>
      </c>
      <c r="AQ101" s="230">
        <v>1.8</v>
      </c>
      <c r="AR101" s="230">
        <v>0</v>
      </c>
      <c r="AS101" s="231" t="s">
        <v>287</v>
      </c>
      <c r="AT101" s="231" t="s">
        <v>183</v>
      </c>
      <c r="AU101" s="231" t="s">
        <v>296</v>
      </c>
      <c r="AV101" s="231" t="s">
        <v>290</v>
      </c>
      <c r="AW101" s="231" t="s">
        <v>305</v>
      </c>
      <c r="AX101" s="231" t="s">
        <v>308</v>
      </c>
      <c r="AY101" s="231" t="s">
        <v>290</v>
      </c>
    </row>
    <row r="102" customFormat="1" spans="1:51">
      <c r="A102" s="207" t="s">
        <v>347</v>
      </c>
      <c r="B102" s="208"/>
      <c r="C102" s="209" t="s">
        <v>684</v>
      </c>
      <c r="D102" s="210">
        <v>41.75</v>
      </c>
      <c r="E102" s="210">
        <v>42.57</v>
      </c>
      <c r="F102" s="207"/>
      <c r="G102" s="210">
        <v>84.33</v>
      </c>
      <c r="H102" s="210">
        <v>42.16</v>
      </c>
      <c r="I102" s="210">
        <v>187.4</v>
      </c>
      <c r="J102" s="210">
        <v>9.43</v>
      </c>
      <c r="K102" s="207"/>
      <c r="L102" s="210">
        <v>1</v>
      </c>
      <c r="M102" s="228">
        <v>44733</v>
      </c>
      <c r="N102" s="228">
        <v>44740</v>
      </c>
      <c r="O102" s="230">
        <v>1</v>
      </c>
      <c r="P102" s="228">
        <v>44765</v>
      </c>
      <c r="Q102" s="228">
        <v>44840</v>
      </c>
      <c r="R102" s="230">
        <v>107</v>
      </c>
      <c r="S102" s="231" t="s">
        <v>181</v>
      </c>
      <c r="T102" s="231" t="s">
        <v>201</v>
      </c>
      <c r="U102" s="231" t="s">
        <v>183</v>
      </c>
      <c r="V102" s="231" t="s">
        <v>668</v>
      </c>
      <c r="W102" s="231" t="s">
        <v>186</v>
      </c>
      <c r="X102" s="231" t="s">
        <v>193</v>
      </c>
      <c r="Y102" s="231" t="s">
        <v>285</v>
      </c>
      <c r="Z102" s="231" t="s">
        <v>286</v>
      </c>
      <c r="AA102" s="230">
        <v>0</v>
      </c>
      <c r="AB102" s="230">
        <v>0</v>
      </c>
      <c r="AC102" s="230">
        <v>0</v>
      </c>
      <c r="AD102" s="230">
        <v>0</v>
      </c>
      <c r="AE102" s="230">
        <v>0</v>
      </c>
      <c r="AF102" s="230">
        <v>0</v>
      </c>
      <c r="AG102" s="230">
        <v>46.7</v>
      </c>
      <c r="AH102" s="230">
        <v>9.5</v>
      </c>
      <c r="AI102" s="230">
        <v>4.1</v>
      </c>
      <c r="AJ102" s="230">
        <v>11.2</v>
      </c>
      <c r="AK102" s="230">
        <v>30.3</v>
      </c>
      <c r="AL102" s="230">
        <v>67.2</v>
      </c>
      <c r="AM102" s="230">
        <v>2.16</v>
      </c>
      <c r="AN102" s="230">
        <v>18.6</v>
      </c>
      <c r="AO102" s="230">
        <v>28.6</v>
      </c>
      <c r="AP102" s="230">
        <v>0</v>
      </c>
      <c r="AQ102" s="230">
        <v>0</v>
      </c>
      <c r="AR102" s="230">
        <v>0</v>
      </c>
      <c r="AS102" s="231" t="s">
        <v>287</v>
      </c>
      <c r="AT102" s="231" t="s">
        <v>290</v>
      </c>
      <c r="AU102" s="231" t="s">
        <v>702</v>
      </c>
      <c r="AV102" s="231" t="s">
        <v>290</v>
      </c>
      <c r="AW102" s="231" t="s">
        <v>703</v>
      </c>
      <c r="AX102" s="231" t="s">
        <v>308</v>
      </c>
      <c r="AY102" s="231" t="s">
        <v>290</v>
      </c>
    </row>
    <row r="103" customFormat="1" spans="1:51">
      <c r="A103" s="207" t="s">
        <v>347</v>
      </c>
      <c r="B103" s="208"/>
      <c r="C103" s="209" t="s">
        <v>682</v>
      </c>
      <c r="D103" s="210">
        <v>44.2</v>
      </c>
      <c r="E103" s="210">
        <v>47.8</v>
      </c>
      <c r="F103" s="207"/>
      <c r="G103" s="210">
        <v>92</v>
      </c>
      <c r="H103" s="210">
        <v>46</v>
      </c>
      <c r="I103" s="210">
        <v>204.45</v>
      </c>
      <c r="J103" s="210">
        <v>3.37</v>
      </c>
      <c r="K103" s="207"/>
      <c r="L103" s="210">
        <v>4</v>
      </c>
      <c r="M103" s="228">
        <v>44732</v>
      </c>
      <c r="N103" s="228">
        <v>44740</v>
      </c>
      <c r="O103" s="231" t="s">
        <v>297</v>
      </c>
      <c r="P103" s="228">
        <v>44776</v>
      </c>
      <c r="Q103" s="228">
        <v>44837</v>
      </c>
      <c r="R103" s="230">
        <v>105</v>
      </c>
      <c r="S103" s="231" t="s">
        <v>181</v>
      </c>
      <c r="T103" s="231" t="s">
        <v>201</v>
      </c>
      <c r="U103" s="231" t="s">
        <v>183</v>
      </c>
      <c r="V103" s="231" t="s">
        <v>668</v>
      </c>
      <c r="W103" s="231" t="s">
        <v>186</v>
      </c>
      <c r="X103" s="231" t="s">
        <v>193</v>
      </c>
      <c r="Y103" s="231" t="s">
        <v>683</v>
      </c>
      <c r="Z103" s="231" t="s">
        <v>286</v>
      </c>
      <c r="AA103" s="230">
        <v>1</v>
      </c>
      <c r="AB103" s="231"/>
      <c r="AC103" s="231"/>
      <c r="AD103" s="230">
        <v>1</v>
      </c>
      <c r="AE103" s="231"/>
      <c r="AF103" s="230">
        <v>1</v>
      </c>
      <c r="AG103" s="230">
        <v>40.7</v>
      </c>
      <c r="AH103" s="230">
        <v>10.7</v>
      </c>
      <c r="AI103" s="230">
        <v>2.2</v>
      </c>
      <c r="AJ103" s="230">
        <v>12.7</v>
      </c>
      <c r="AK103" s="230">
        <v>53.6</v>
      </c>
      <c r="AL103" s="230">
        <v>108.4</v>
      </c>
      <c r="AM103" s="230">
        <v>2</v>
      </c>
      <c r="AN103" s="230">
        <v>25.8</v>
      </c>
      <c r="AO103" s="230">
        <v>23.8</v>
      </c>
      <c r="AP103" s="231"/>
      <c r="AQ103" s="231"/>
      <c r="AR103" s="231"/>
      <c r="AS103" s="231" t="s">
        <v>287</v>
      </c>
      <c r="AT103" s="231" t="s">
        <v>288</v>
      </c>
      <c r="AU103" s="231" t="s">
        <v>296</v>
      </c>
      <c r="AV103" s="231" t="s">
        <v>290</v>
      </c>
      <c r="AW103" s="231" t="s">
        <v>304</v>
      </c>
      <c r="AX103" s="231" t="s">
        <v>288</v>
      </c>
      <c r="AY103" s="231" t="s">
        <v>290</v>
      </c>
    </row>
    <row r="104" customFormat="1" spans="1:51">
      <c r="A104" s="207" t="s">
        <v>347</v>
      </c>
      <c r="B104" s="208"/>
      <c r="C104" s="209" t="s">
        <v>717</v>
      </c>
      <c r="D104" s="210">
        <v>54.26</v>
      </c>
      <c r="E104" s="210">
        <v>54.66</v>
      </c>
      <c r="F104" s="207"/>
      <c r="G104" s="210">
        <v>108.92</v>
      </c>
      <c r="H104" s="210">
        <v>54.46</v>
      </c>
      <c r="I104" s="210">
        <v>242.04</v>
      </c>
      <c r="J104" s="210">
        <v>23.05</v>
      </c>
      <c r="K104" s="207"/>
      <c r="L104" s="210">
        <v>1</v>
      </c>
      <c r="M104" s="228">
        <v>44733</v>
      </c>
      <c r="N104" s="228">
        <v>44738</v>
      </c>
      <c r="O104" s="230">
        <v>1</v>
      </c>
      <c r="P104" s="228">
        <v>44773</v>
      </c>
      <c r="Q104" s="228">
        <v>44842</v>
      </c>
      <c r="R104" s="230">
        <v>109</v>
      </c>
      <c r="S104" s="231" t="s">
        <v>181</v>
      </c>
      <c r="T104" s="231" t="s">
        <v>201</v>
      </c>
      <c r="U104" s="231" t="s">
        <v>183</v>
      </c>
      <c r="V104" s="231" t="s">
        <v>668</v>
      </c>
      <c r="W104" s="231" t="s">
        <v>186</v>
      </c>
      <c r="X104" s="231" t="s">
        <v>211</v>
      </c>
      <c r="Y104" s="231" t="s">
        <v>750</v>
      </c>
      <c r="Z104" s="231" t="s">
        <v>673</v>
      </c>
      <c r="AA104" s="230">
        <v>0</v>
      </c>
      <c r="AB104" s="231"/>
      <c r="AC104" s="231"/>
      <c r="AD104" s="231"/>
      <c r="AE104" s="231"/>
      <c r="AF104" s="231"/>
      <c r="AG104" s="230">
        <v>47.45</v>
      </c>
      <c r="AH104" s="230">
        <v>12.3</v>
      </c>
      <c r="AI104" s="230">
        <v>1.9</v>
      </c>
      <c r="AJ104" s="230">
        <v>14.2</v>
      </c>
      <c r="AK104" s="230">
        <v>49</v>
      </c>
      <c r="AL104" s="230">
        <v>100.9</v>
      </c>
      <c r="AM104" s="230">
        <v>2.06</v>
      </c>
      <c r="AN104" s="230">
        <v>19.8</v>
      </c>
      <c r="AO104" s="230">
        <v>22.73</v>
      </c>
      <c r="AP104" s="230">
        <v>2.83</v>
      </c>
      <c r="AQ104" s="230">
        <v>1.33</v>
      </c>
      <c r="AR104" s="230">
        <v>2</v>
      </c>
      <c r="AS104" s="230" t="s">
        <v>550</v>
      </c>
      <c r="AT104" s="231" t="s">
        <v>288</v>
      </c>
      <c r="AU104" s="231" t="s">
        <v>289</v>
      </c>
      <c r="AV104" s="231" t="s">
        <v>290</v>
      </c>
      <c r="AW104" s="231" t="s">
        <v>305</v>
      </c>
      <c r="AX104" s="231" t="s">
        <v>288</v>
      </c>
      <c r="AY104" s="231" t="s">
        <v>290</v>
      </c>
    </row>
    <row r="105" customFormat="1" spans="1:51">
      <c r="A105" s="207" t="s">
        <v>347</v>
      </c>
      <c r="B105" s="208"/>
      <c r="C105" s="211" t="s">
        <v>163</v>
      </c>
      <c r="D105" s="212">
        <v>46.49</v>
      </c>
      <c r="E105" s="212">
        <v>49.02</v>
      </c>
      <c r="F105" s="207"/>
      <c r="G105" s="212">
        <v>95.51</v>
      </c>
      <c r="H105" s="212">
        <v>47.75</v>
      </c>
      <c r="I105" s="212">
        <v>212.01</v>
      </c>
      <c r="J105" s="212">
        <v>12.1</v>
      </c>
      <c r="K105" s="207"/>
      <c r="L105" s="212">
        <v>1</v>
      </c>
      <c r="M105" s="229" t="s">
        <v>718</v>
      </c>
      <c r="N105" s="229" t="s">
        <v>719</v>
      </c>
      <c r="O105" s="229">
        <v>1</v>
      </c>
      <c r="P105" s="229" t="s">
        <v>762</v>
      </c>
      <c r="Q105" s="229" t="s">
        <v>752</v>
      </c>
      <c r="R105" s="229">
        <v>105</v>
      </c>
      <c r="S105" s="233" t="s">
        <v>181</v>
      </c>
      <c r="T105" s="233" t="s">
        <v>201</v>
      </c>
      <c r="U105" s="233" t="s">
        <v>183</v>
      </c>
      <c r="V105" s="233" t="s">
        <v>668</v>
      </c>
      <c r="W105" s="233" t="s">
        <v>186</v>
      </c>
      <c r="X105" s="233" t="s">
        <v>193</v>
      </c>
      <c r="Y105" s="233" t="s">
        <v>285</v>
      </c>
      <c r="Z105" s="233" t="s">
        <v>286</v>
      </c>
      <c r="AA105" s="229">
        <v>0</v>
      </c>
      <c r="AB105" s="233"/>
      <c r="AC105" s="233"/>
      <c r="AD105" s="233"/>
      <c r="AE105" s="233"/>
      <c r="AF105" s="233"/>
      <c r="AG105" s="229">
        <v>49.5</v>
      </c>
      <c r="AH105" s="229">
        <v>11.5</v>
      </c>
      <c r="AI105" s="229">
        <v>3.1</v>
      </c>
      <c r="AJ105" s="229">
        <v>12.7</v>
      </c>
      <c r="AK105" s="229">
        <v>46.9</v>
      </c>
      <c r="AL105" s="229">
        <v>90.2</v>
      </c>
      <c r="AM105" s="229">
        <v>2</v>
      </c>
      <c r="AN105" s="229">
        <v>22.1</v>
      </c>
      <c r="AO105" s="229">
        <v>25.1</v>
      </c>
      <c r="AP105" s="229">
        <v>0.9</v>
      </c>
      <c r="AQ105" s="229">
        <v>0.9</v>
      </c>
      <c r="AR105" s="229">
        <v>0.9</v>
      </c>
      <c r="AS105" s="233" t="s">
        <v>287</v>
      </c>
      <c r="AT105" s="233" t="s">
        <v>288</v>
      </c>
      <c r="AU105" s="233" t="s">
        <v>289</v>
      </c>
      <c r="AV105" s="233" t="s">
        <v>290</v>
      </c>
      <c r="AW105" s="233" t="s">
        <v>305</v>
      </c>
      <c r="AX105" s="233" t="s">
        <v>308</v>
      </c>
      <c r="AY105" s="233" t="s">
        <v>290</v>
      </c>
    </row>
    <row r="106" s="1" customFormat="1" ht="12.75" spans="1:52">
      <c r="A106" s="14" t="s">
        <v>528</v>
      </c>
      <c r="B106" s="239" t="s">
        <v>763</v>
      </c>
      <c r="C106" s="197" t="s">
        <v>764</v>
      </c>
      <c r="D106" s="15">
        <v>2.64</v>
      </c>
      <c r="E106" s="15">
        <v>2.49</v>
      </c>
      <c r="F106" s="15">
        <v>2.53</v>
      </c>
      <c r="G106" s="15">
        <v>7.66</v>
      </c>
      <c r="H106" s="15">
        <v>2.55</v>
      </c>
      <c r="I106" s="15">
        <v>177.32</v>
      </c>
      <c r="J106" s="15">
        <v>5.51</v>
      </c>
      <c r="K106" s="15"/>
      <c r="L106" s="15">
        <v>8</v>
      </c>
      <c r="M106" s="254">
        <v>44361</v>
      </c>
      <c r="N106" s="254">
        <v>44367</v>
      </c>
      <c r="O106" s="254"/>
      <c r="P106" s="254">
        <v>44401</v>
      </c>
      <c r="Q106" s="254">
        <v>44478</v>
      </c>
      <c r="R106" s="15">
        <v>117</v>
      </c>
      <c r="S106" s="197" t="s">
        <v>181</v>
      </c>
      <c r="T106" s="197" t="s">
        <v>201</v>
      </c>
      <c r="U106" s="197" t="s">
        <v>283</v>
      </c>
      <c r="V106" s="260"/>
      <c r="W106" s="197" t="s">
        <v>295</v>
      </c>
      <c r="X106" s="197" t="s">
        <v>193</v>
      </c>
      <c r="Y106" s="197" t="s">
        <v>285</v>
      </c>
      <c r="Z106" s="197" t="s">
        <v>715</v>
      </c>
      <c r="AA106" s="15">
        <v>0</v>
      </c>
      <c r="AB106" s="15"/>
      <c r="AC106" s="15"/>
      <c r="AD106" s="15">
        <v>0</v>
      </c>
      <c r="AE106" s="15"/>
      <c r="AF106" s="15">
        <v>0</v>
      </c>
      <c r="AG106" s="15">
        <v>48</v>
      </c>
      <c r="AH106" s="15">
        <v>12.3</v>
      </c>
      <c r="AI106" s="15">
        <v>3.2</v>
      </c>
      <c r="AJ106" s="15">
        <v>13.2</v>
      </c>
      <c r="AK106" s="15">
        <v>31.8</v>
      </c>
      <c r="AL106" s="15">
        <v>74.4</v>
      </c>
      <c r="AM106" s="15">
        <v>2.3</v>
      </c>
      <c r="AN106" s="15">
        <v>16.57</v>
      </c>
      <c r="AO106" s="15">
        <v>23.35</v>
      </c>
      <c r="AP106" s="15">
        <v>0</v>
      </c>
      <c r="AQ106" s="15">
        <v>0</v>
      </c>
      <c r="AR106" s="15">
        <v>0</v>
      </c>
      <c r="AS106" s="197" t="s">
        <v>287</v>
      </c>
      <c r="AT106" s="197" t="s">
        <v>288</v>
      </c>
      <c r="AU106" s="197" t="s">
        <v>289</v>
      </c>
      <c r="AV106" s="197" t="s">
        <v>290</v>
      </c>
      <c r="AW106" s="197" t="s">
        <v>309</v>
      </c>
      <c r="AX106" s="197" t="s">
        <v>292</v>
      </c>
      <c r="AY106" s="197" t="s">
        <v>290</v>
      </c>
      <c r="AZ106" s="270"/>
    </row>
    <row r="107" s="1" customFormat="1" ht="12.75" spans="1:52">
      <c r="A107" s="14" t="s">
        <v>528</v>
      </c>
      <c r="B107" s="240"/>
      <c r="C107" s="197" t="s">
        <v>765</v>
      </c>
      <c r="D107" s="15">
        <v>2.73</v>
      </c>
      <c r="E107" s="15">
        <v>2.8</v>
      </c>
      <c r="F107" s="15">
        <v>2.5</v>
      </c>
      <c r="G107" s="15">
        <v>8.03</v>
      </c>
      <c r="H107" s="15">
        <v>2.68</v>
      </c>
      <c r="I107" s="15">
        <v>186.12</v>
      </c>
      <c r="J107" s="15">
        <v>2.68</v>
      </c>
      <c r="K107" s="15"/>
      <c r="L107" s="15">
        <v>11</v>
      </c>
      <c r="M107" s="254">
        <v>44368</v>
      </c>
      <c r="N107" s="254">
        <v>44373</v>
      </c>
      <c r="O107" s="254"/>
      <c r="P107" s="254">
        <v>44408</v>
      </c>
      <c r="Q107" s="254">
        <v>44477</v>
      </c>
      <c r="R107" s="15">
        <v>109</v>
      </c>
      <c r="S107" s="197" t="s">
        <v>289</v>
      </c>
      <c r="T107" s="197" t="s">
        <v>201</v>
      </c>
      <c r="U107" s="197" t="s">
        <v>183</v>
      </c>
      <c r="V107" s="260"/>
      <c r="W107" s="197" t="s">
        <v>295</v>
      </c>
      <c r="X107" s="197" t="s">
        <v>193</v>
      </c>
      <c r="Y107" s="197" t="s">
        <v>766</v>
      </c>
      <c r="Z107" s="197" t="s">
        <v>715</v>
      </c>
      <c r="AA107" s="15">
        <v>0</v>
      </c>
      <c r="AB107" s="15"/>
      <c r="AC107" s="15"/>
      <c r="AD107" s="15" t="s">
        <v>204</v>
      </c>
      <c r="AE107" s="15"/>
      <c r="AF107" s="15">
        <v>1</v>
      </c>
      <c r="AG107" s="15">
        <v>56.8</v>
      </c>
      <c r="AH107" s="15">
        <v>9.8</v>
      </c>
      <c r="AI107" s="15">
        <v>3.2</v>
      </c>
      <c r="AJ107" s="15">
        <v>14.6</v>
      </c>
      <c r="AK107" s="15">
        <v>49.4</v>
      </c>
      <c r="AL107" s="15">
        <v>91.4</v>
      </c>
      <c r="AM107" s="15">
        <v>1.9</v>
      </c>
      <c r="AN107" s="15">
        <v>22.36</v>
      </c>
      <c r="AO107" s="15">
        <v>26.3</v>
      </c>
      <c r="AP107" s="15"/>
      <c r="AQ107" s="15"/>
      <c r="AR107" s="15"/>
      <c r="AS107" s="197" t="s">
        <v>287</v>
      </c>
      <c r="AT107" s="197" t="s">
        <v>308</v>
      </c>
      <c r="AU107" s="197" t="s">
        <v>296</v>
      </c>
      <c r="AV107" s="197" t="s">
        <v>290</v>
      </c>
      <c r="AW107" s="197" t="s">
        <v>309</v>
      </c>
      <c r="AX107" s="197" t="s">
        <v>292</v>
      </c>
      <c r="AY107" s="197" t="s">
        <v>290</v>
      </c>
      <c r="AZ107" s="270"/>
    </row>
    <row r="108" s="1" customFormat="1" ht="15" customHeight="1" spans="1:52">
      <c r="A108" s="14" t="s">
        <v>528</v>
      </c>
      <c r="B108" s="240"/>
      <c r="C108" s="197" t="s">
        <v>767</v>
      </c>
      <c r="D108" s="15">
        <v>2.85</v>
      </c>
      <c r="E108" s="15">
        <v>2.9</v>
      </c>
      <c r="F108" s="15">
        <v>2.93</v>
      </c>
      <c r="G108" s="15">
        <v>8.68</v>
      </c>
      <c r="H108" s="15">
        <v>2.89</v>
      </c>
      <c r="I108" s="15">
        <v>200.94</v>
      </c>
      <c r="J108" s="15">
        <v>-0.23</v>
      </c>
      <c r="K108" s="15"/>
      <c r="L108" s="15">
        <v>11</v>
      </c>
      <c r="M108" s="254">
        <v>44374</v>
      </c>
      <c r="N108" s="254">
        <v>44379</v>
      </c>
      <c r="O108" s="254"/>
      <c r="P108" s="254">
        <v>44412</v>
      </c>
      <c r="Q108" s="254">
        <v>44481</v>
      </c>
      <c r="R108" s="15">
        <v>107</v>
      </c>
      <c r="S108" s="197" t="s">
        <v>181</v>
      </c>
      <c r="T108" s="197" t="s">
        <v>201</v>
      </c>
      <c r="U108" s="197" t="s">
        <v>283</v>
      </c>
      <c r="V108" s="260"/>
      <c r="W108" s="197" t="s">
        <v>295</v>
      </c>
      <c r="X108" s="197" t="s">
        <v>328</v>
      </c>
      <c r="Y108" s="197" t="s">
        <v>285</v>
      </c>
      <c r="Z108" s="197" t="s">
        <v>715</v>
      </c>
      <c r="AA108" s="15" t="s">
        <v>204</v>
      </c>
      <c r="AB108" s="15"/>
      <c r="AC108" s="15"/>
      <c r="AD108" s="15" t="s">
        <v>204</v>
      </c>
      <c r="AE108" s="15"/>
      <c r="AF108" s="15" t="s">
        <v>204</v>
      </c>
      <c r="AG108" s="15">
        <v>51.5</v>
      </c>
      <c r="AH108" s="15">
        <v>6.8</v>
      </c>
      <c r="AI108" s="15">
        <v>2.6</v>
      </c>
      <c r="AJ108" s="15">
        <v>12.2</v>
      </c>
      <c r="AK108" s="15">
        <v>30.9</v>
      </c>
      <c r="AL108" s="15">
        <v>60.5</v>
      </c>
      <c r="AM108" s="15">
        <v>2</v>
      </c>
      <c r="AN108" s="15">
        <v>16.64</v>
      </c>
      <c r="AO108" s="15">
        <v>28</v>
      </c>
      <c r="AP108" s="15">
        <v>0</v>
      </c>
      <c r="AQ108" s="15">
        <v>0</v>
      </c>
      <c r="AR108" s="15">
        <v>0</v>
      </c>
      <c r="AS108" s="197" t="s">
        <v>287</v>
      </c>
      <c r="AT108" s="197" t="s">
        <v>308</v>
      </c>
      <c r="AU108" s="197" t="s">
        <v>289</v>
      </c>
      <c r="AV108" s="197" t="s">
        <v>290</v>
      </c>
      <c r="AW108" s="197" t="s">
        <v>309</v>
      </c>
      <c r="AX108" s="197" t="s">
        <v>292</v>
      </c>
      <c r="AY108" s="197" t="s">
        <v>290</v>
      </c>
      <c r="AZ108" s="270"/>
    </row>
    <row r="109" s="1" customFormat="1" ht="15" customHeight="1" spans="1:52">
      <c r="A109" s="14" t="s">
        <v>528</v>
      </c>
      <c r="B109" s="240"/>
      <c r="C109" s="197" t="s">
        <v>768</v>
      </c>
      <c r="D109" s="15">
        <v>3.26</v>
      </c>
      <c r="E109" s="15">
        <v>3.25</v>
      </c>
      <c r="F109" s="15">
        <v>3.19</v>
      </c>
      <c r="G109" s="15">
        <v>9.7</v>
      </c>
      <c r="H109" s="15">
        <v>3.23</v>
      </c>
      <c r="I109" s="15">
        <v>224.42</v>
      </c>
      <c r="J109" s="15">
        <v>8.76</v>
      </c>
      <c r="K109" s="15"/>
      <c r="L109" s="15">
        <v>4</v>
      </c>
      <c r="M109" s="254">
        <v>44370</v>
      </c>
      <c r="N109" s="254">
        <v>44375</v>
      </c>
      <c r="O109" s="254"/>
      <c r="P109" s="254">
        <v>44409</v>
      </c>
      <c r="Q109" s="254">
        <v>44475</v>
      </c>
      <c r="R109" s="15">
        <v>105</v>
      </c>
      <c r="S109" s="197" t="s">
        <v>181</v>
      </c>
      <c r="T109" s="197" t="s">
        <v>201</v>
      </c>
      <c r="U109" s="197" t="s">
        <v>283</v>
      </c>
      <c r="V109" s="260"/>
      <c r="W109" s="197" t="s">
        <v>295</v>
      </c>
      <c r="X109" s="197" t="s">
        <v>193</v>
      </c>
      <c r="Y109" s="197" t="s">
        <v>669</v>
      </c>
      <c r="Z109" s="197" t="s">
        <v>715</v>
      </c>
      <c r="AA109" s="15" t="s">
        <v>204</v>
      </c>
      <c r="AB109" s="15"/>
      <c r="AC109" s="15"/>
      <c r="AD109" s="15" t="s">
        <v>204</v>
      </c>
      <c r="AE109" s="15"/>
      <c r="AF109" s="15" t="s">
        <v>204</v>
      </c>
      <c r="AG109" s="15">
        <v>50.6</v>
      </c>
      <c r="AH109" s="15">
        <v>6.8</v>
      </c>
      <c r="AI109" s="15">
        <v>3.2</v>
      </c>
      <c r="AJ109" s="15">
        <v>14</v>
      </c>
      <c r="AK109" s="15">
        <v>61</v>
      </c>
      <c r="AL109" s="15">
        <v>129.6</v>
      </c>
      <c r="AM109" s="15">
        <v>2.1</v>
      </c>
      <c r="AN109" s="15">
        <v>34.4</v>
      </c>
      <c r="AO109" s="15">
        <v>26.54</v>
      </c>
      <c r="AP109" s="15">
        <v>0</v>
      </c>
      <c r="AQ109" s="15">
        <v>0</v>
      </c>
      <c r="AR109" s="15">
        <v>0</v>
      </c>
      <c r="AS109" s="197" t="s">
        <v>287</v>
      </c>
      <c r="AT109" s="197" t="s">
        <v>306</v>
      </c>
      <c r="AU109" s="197" t="s">
        <v>296</v>
      </c>
      <c r="AV109" s="197" t="s">
        <v>290</v>
      </c>
      <c r="AW109" s="197" t="s">
        <v>309</v>
      </c>
      <c r="AX109" s="197" t="s">
        <v>292</v>
      </c>
      <c r="AY109" s="197" t="s">
        <v>290</v>
      </c>
      <c r="AZ109" s="270"/>
    </row>
    <row r="110" s="1" customFormat="1" ht="12.75" spans="1:52">
      <c r="A110" s="14" t="s">
        <v>528</v>
      </c>
      <c r="B110" s="240"/>
      <c r="C110" s="197" t="s">
        <v>769</v>
      </c>
      <c r="D110" s="15">
        <v>3.72</v>
      </c>
      <c r="E110" s="15">
        <v>3.78</v>
      </c>
      <c r="F110" s="15">
        <v>3.49</v>
      </c>
      <c r="G110" s="15">
        <v>10.99</v>
      </c>
      <c r="H110" s="15">
        <v>3.66</v>
      </c>
      <c r="I110" s="15">
        <v>254.41</v>
      </c>
      <c r="J110" s="15">
        <v>8.06</v>
      </c>
      <c r="K110" s="15"/>
      <c r="L110" s="15">
        <v>3</v>
      </c>
      <c r="M110" s="254">
        <v>44371</v>
      </c>
      <c r="N110" s="254">
        <v>44376</v>
      </c>
      <c r="O110" s="254"/>
      <c r="P110" s="254">
        <v>44410</v>
      </c>
      <c r="Q110" s="254">
        <v>44478</v>
      </c>
      <c r="R110" s="15">
        <v>107</v>
      </c>
      <c r="S110" s="197" t="s">
        <v>181</v>
      </c>
      <c r="T110" s="197" t="s">
        <v>201</v>
      </c>
      <c r="U110" s="197" t="s">
        <v>283</v>
      </c>
      <c r="V110" s="260"/>
      <c r="W110" s="197" t="s">
        <v>295</v>
      </c>
      <c r="X110" s="197" t="s">
        <v>770</v>
      </c>
      <c r="Y110" s="197" t="s">
        <v>766</v>
      </c>
      <c r="Z110" s="197" t="s">
        <v>715</v>
      </c>
      <c r="AA110" s="15">
        <v>0</v>
      </c>
      <c r="AB110" s="15"/>
      <c r="AC110" s="15"/>
      <c r="AD110" s="15" t="s">
        <v>550</v>
      </c>
      <c r="AE110" s="15"/>
      <c r="AF110" s="15" t="s">
        <v>550</v>
      </c>
      <c r="AG110" s="15">
        <v>54.4</v>
      </c>
      <c r="AH110" s="15">
        <v>14.8</v>
      </c>
      <c r="AI110" s="15">
        <v>3.6</v>
      </c>
      <c r="AJ110" s="15">
        <v>12.6</v>
      </c>
      <c r="AK110" s="15">
        <v>51.2</v>
      </c>
      <c r="AL110" s="15">
        <v>114.8</v>
      </c>
      <c r="AM110" s="15">
        <v>2.2</v>
      </c>
      <c r="AN110" s="15">
        <v>27.93</v>
      </c>
      <c r="AO110" s="15">
        <v>24.9</v>
      </c>
      <c r="AP110" s="15"/>
      <c r="AQ110" s="15"/>
      <c r="AR110" s="15"/>
      <c r="AS110" s="197" t="s">
        <v>287</v>
      </c>
      <c r="AT110" s="197" t="s">
        <v>288</v>
      </c>
      <c r="AU110" s="197" t="s">
        <v>296</v>
      </c>
      <c r="AV110" s="197" t="s">
        <v>290</v>
      </c>
      <c r="AW110" s="197" t="s">
        <v>309</v>
      </c>
      <c r="AX110" s="197" t="s">
        <v>288</v>
      </c>
      <c r="AY110" s="197" t="s">
        <v>290</v>
      </c>
      <c r="AZ110" s="270"/>
    </row>
    <row r="111" s="1" customFormat="1" ht="15" customHeight="1" spans="1:52">
      <c r="A111" s="14" t="s">
        <v>528</v>
      </c>
      <c r="B111" s="240"/>
      <c r="C111" s="197" t="s">
        <v>771</v>
      </c>
      <c r="D111" s="15">
        <v>2.03</v>
      </c>
      <c r="E111" s="15">
        <v>2.14</v>
      </c>
      <c r="F111" s="15">
        <v>2.11</v>
      </c>
      <c r="G111" s="15">
        <v>6.27</v>
      </c>
      <c r="H111" s="15">
        <v>2.09</v>
      </c>
      <c r="I111" s="15">
        <v>145.3</v>
      </c>
      <c r="J111" s="15">
        <v>-14.71</v>
      </c>
      <c r="K111" s="15"/>
      <c r="L111" s="15">
        <v>13</v>
      </c>
      <c r="M111" s="254">
        <v>44364</v>
      </c>
      <c r="N111" s="254">
        <v>44369</v>
      </c>
      <c r="O111" s="254"/>
      <c r="P111" s="254">
        <v>44402</v>
      </c>
      <c r="Q111" s="254">
        <v>44475</v>
      </c>
      <c r="R111" s="15">
        <v>111</v>
      </c>
      <c r="S111" s="197" t="s">
        <v>181</v>
      </c>
      <c r="T111" s="197" t="s">
        <v>201</v>
      </c>
      <c r="U111" s="197" t="s">
        <v>283</v>
      </c>
      <c r="V111" s="260"/>
      <c r="W111" s="197" t="s">
        <v>295</v>
      </c>
      <c r="X111" s="197" t="s">
        <v>193</v>
      </c>
      <c r="Y111" s="197" t="s">
        <v>772</v>
      </c>
      <c r="Z111" s="197" t="s">
        <v>715</v>
      </c>
      <c r="AA111" s="15">
        <v>0</v>
      </c>
      <c r="AB111" s="15"/>
      <c r="AC111" s="15"/>
      <c r="AD111" s="15">
        <v>1</v>
      </c>
      <c r="AE111" s="15"/>
      <c r="AF111" s="15">
        <v>2</v>
      </c>
      <c r="AG111" s="15">
        <v>57.9</v>
      </c>
      <c r="AH111" s="15">
        <v>6.5</v>
      </c>
      <c r="AI111" s="15">
        <v>2.5</v>
      </c>
      <c r="AJ111" s="15">
        <v>13</v>
      </c>
      <c r="AK111" s="15">
        <v>25.5</v>
      </c>
      <c r="AL111" s="15">
        <v>42.3</v>
      </c>
      <c r="AM111" s="15">
        <v>1.7</v>
      </c>
      <c r="AN111" s="15">
        <v>12</v>
      </c>
      <c r="AO111" s="15">
        <v>28.9</v>
      </c>
      <c r="AP111" s="15">
        <v>0</v>
      </c>
      <c r="AQ111" s="15">
        <v>0</v>
      </c>
      <c r="AR111" s="15">
        <v>8</v>
      </c>
      <c r="AS111" s="197" t="s">
        <v>287</v>
      </c>
      <c r="AT111" s="15"/>
      <c r="AU111" s="197" t="s">
        <v>289</v>
      </c>
      <c r="AV111" s="197" t="s">
        <v>290</v>
      </c>
      <c r="AW111" s="197" t="s">
        <v>773</v>
      </c>
      <c r="AX111" s="197" t="s">
        <v>292</v>
      </c>
      <c r="AY111" s="197" t="s">
        <v>290</v>
      </c>
      <c r="AZ111" s="270"/>
    </row>
    <row r="112" s="1" customFormat="1" ht="15" customHeight="1" spans="1:52">
      <c r="A112" s="14" t="s">
        <v>528</v>
      </c>
      <c r="B112" s="240"/>
      <c r="C112" s="241" t="s">
        <v>163</v>
      </c>
      <c r="D112" s="242">
        <v>2.87</v>
      </c>
      <c r="E112" s="242">
        <v>2.89</v>
      </c>
      <c r="F112" s="242">
        <v>2.79</v>
      </c>
      <c r="G112" s="242">
        <v>8.56</v>
      </c>
      <c r="H112" s="242">
        <v>2.85</v>
      </c>
      <c r="I112" s="242">
        <v>198.08</v>
      </c>
      <c r="J112" s="242">
        <v>2.25</v>
      </c>
      <c r="K112" s="242"/>
      <c r="L112" s="242">
        <v>9</v>
      </c>
      <c r="M112" s="242" t="s">
        <v>774</v>
      </c>
      <c r="N112" s="242" t="s">
        <v>775</v>
      </c>
      <c r="O112" s="242"/>
      <c r="P112" s="242" t="s">
        <v>776</v>
      </c>
      <c r="Q112" s="242" t="s">
        <v>777</v>
      </c>
      <c r="R112" s="242">
        <v>110</v>
      </c>
      <c r="S112" s="241" t="s">
        <v>181</v>
      </c>
      <c r="T112" s="241" t="s">
        <v>201</v>
      </c>
      <c r="U112" s="241" t="s">
        <v>283</v>
      </c>
      <c r="V112" s="260"/>
      <c r="W112" s="241" t="s">
        <v>295</v>
      </c>
      <c r="X112" s="241" t="s">
        <v>193</v>
      </c>
      <c r="Y112" s="241" t="s">
        <v>285</v>
      </c>
      <c r="Z112" s="241" t="s">
        <v>715</v>
      </c>
      <c r="AA112" s="242">
        <v>0</v>
      </c>
      <c r="AB112" s="242"/>
      <c r="AC112" s="242"/>
      <c r="AD112" s="242" t="s">
        <v>220</v>
      </c>
      <c r="AE112" s="242"/>
      <c r="AF112" s="242" t="s">
        <v>220</v>
      </c>
      <c r="AG112" s="242">
        <v>53.2</v>
      </c>
      <c r="AH112" s="242">
        <v>9.5</v>
      </c>
      <c r="AI112" s="242">
        <v>3.1</v>
      </c>
      <c r="AJ112" s="242">
        <v>13.3</v>
      </c>
      <c r="AK112" s="242">
        <v>41.6</v>
      </c>
      <c r="AL112" s="242">
        <v>85.5</v>
      </c>
      <c r="AM112" s="242">
        <v>2</v>
      </c>
      <c r="AN112" s="242">
        <v>21.65</v>
      </c>
      <c r="AO112" s="242">
        <v>26.33</v>
      </c>
      <c r="AP112" s="242">
        <v>0</v>
      </c>
      <c r="AQ112" s="242">
        <v>0</v>
      </c>
      <c r="AR112" s="242">
        <v>2</v>
      </c>
      <c r="AS112" s="241" t="s">
        <v>287</v>
      </c>
      <c r="AT112" s="241" t="s">
        <v>288</v>
      </c>
      <c r="AU112" s="241" t="s">
        <v>289</v>
      </c>
      <c r="AV112" s="241" t="s">
        <v>290</v>
      </c>
      <c r="AW112" s="241" t="s">
        <v>309</v>
      </c>
      <c r="AX112" s="241" t="s">
        <v>292</v>
      </c>
      <c r="AY112" s="241" t="s">
        <v>290</v>
      </c>
      <c r="AZ112" s="270"/>
    </row>
    <row r="113" s="1" customFormat="1" ht="12.75" spans="1:51">
      <c r="A113" s="14" t="s">
        <v>341</v>
      </c>
      <c r="B113" s="243" t="s">
        <v>763</v>
      </c>
      <c r="C113" s="244" t="s">
        <v>764</v>
      </c>
      <c r="D113" s="245">
        <v>3.06</v>
      </c>
      <c r="E113" s="245">
        <v>2.97</v>
      </c>
      <c r="F113" s="245">
        <v>2.91</v>
      </c>
      <c r="G113" s="245">
        <v>8.94</v>
      </c>
      <c r="H113" s="245">
        <v>2.98</v>
      </c>
      <c r="I113" s="245">
        <v>206.95</v>
      </c>
      <c r="J113" s="245">
        <v>12.17</v>
      </c>
      <c r="K113" s="245"/>
      <c r="L113" s="255">
        <v>1</v>
      </c>
      <c r="M113" s="256">
        <v>43637</v>
      </c>
      <c r="N113" s="256">
        <v>43642</v>
      </c>
      <c r="O113" s="256"/>
      <c r="P113" s="256">
        <v>43674</v>
      </c>
      <c r="Q113" s="256">
        <v>43743</v>
      </c>
      <c r="R113" s="255">
        <v>102</v>
      </c>
      <c r="S113" s="197" t="s">
        <v>181</v>
      </c>
      <c r="T113" s="197" t="s">
        <v>201</v>
      </c>
      <c r="U113" s="197" t="s">
        <v>283</v>
      </c>
      <c r="V113" s="260"/>
      <c r="W113" s="197" t="s">
        <v>295</v>
      </c>
      <c r="X113" s="197" t="s">
        <v>193</v>
      </c>
      <c r="Y113" s="197" t="s">
        <v>285</v>
      </c>
      <c r="Z113" s="197" t="s">
        <v>715</v>
      </c>
      <c r="AA113" s="255">
        <v>0</v>
      </c>
      <c r="AB113" s="260"/>
      <c r="AC113" s="260"/>
      <c r="AD113" s="255">
        <v>0</v>
      </c>
      <c r="AE113" s="260"/>
      <c r="AF113" s="255">
        <v>0</v>
      </c>
      <c r="AG113" s="264">
        <v>52.5</v>
      </c>
      <c r="AH113" s="264">
        <v>13.4</v>
      </c>
      <c r="AI113" s="264">
        <v>3.1</v>
      </c>
      <c r="AJ113" s="264">
        <v>12.8</v>
      </c>
      <c r="AK113" s="264">
        <v>36.1</v>
      </c>
      <c r="AL113" s="264">
        <v>79.4</v>
      </c>
      <c r="AM113" s="264">
        <v>2.2</v>
      </c>
      <c r="AN113" s="265">
        <v>19.31</v>
      </c>
      <c r="AO113" s="265">
        <v>24.62</v>
      </c>
      <c r="AP113" s="265">
        <v>0</v>
      </c>
      <c r="AQ113" s="265">
        <v>0</v>
      </c>
      <c r="AR113" s="265">
        <v>0.19</v>
      </c>
      <c r="AS113" s="197" t="s">
        <v>287</v>
      </c>
      <c r="AT113" s="197" t="s">
        <v>288</v>
      </c>
      <c r="AU113" s="197" t="s">
        <v>289</v>
      </c>
      <c r="AV113" s="197" t="s">
        <v>290</v>
      </c>
      <c r="AW113" s="197" t="s">
        <v>309</v>
      </c>
      <c r="AX113" s="197" t="s">
        <v>292</v>
      </c>
      <c r="AY113" s="197" t="s">
        <v>290</v>
      </c>
    </row>
    <row r="114" s="1" customFormat="1" ht="12.75" spans="1:51">
      <c r="A114" s="14" t="s">
        <v>341</v>
      </c>
      <c r="B114" s="246"/>
      <c r="C114" s="244" t="s">
        <v>765</v>
      </c>
      <c r="D114" s="245">
        <v>3.41</v>
      </c>
      <c r="E114" s="245">
        <v>3.46</v>
      </c>
      <c r="F114" s="245">
        <v>3.48</v>
      </c>
      <c r="G114" s="245">
        <v>10.35</v>
      </c>
      <c r="H114" s="245">
        <v>3.45</v>
      </c>
      <c r="I114" s="245">
        <v>239.6</v>
      </c>
      <c r="J114" s="245">
        <v>2.38</v>
      </c>
      <c r="K114" s="245"/>
      <c r="L114" s="255">
        <v>11</v>
      </c>
      <c r="M114" s="256">
        <v>43637</v>
      </c>
      <c r="N114" s="256">
        <v>43642</v>
      </c>
      <c r="O114" s="256"/>
      <c r="P114" s="256">
        <v>43674</v>
      </c>
      <c r="Q114" s="256">
        <v>43743</v>
      </c>
      <c r="R114" s="255">
        <v>102</v>
      </c>
      <c r="S114" s="197" t="s">
        <v>296</v>
      </c>
      <c r="T114" s="197" t="s">
        <v>201</v>
      </c>
      <c r="U114" s="197" t="s">
        <v>283</v>
      </c>
      <c r="V114" s="260"/>
      <c r="W114" s="197" t="s">
        <v>327</v>
      </c>
      <c r="X114" s="197" t="s">
        <v>193</v>
      </c>
      <c r="Y114" s="197" t="s">
        <v>766</v>
      </c>
      <c r="Z114" s="197" t="s">
        <v>715</v>
      </c>
      <c r="AA114" s="255">
        <v>0</v>
      </c>
      <c r="AB114" s="260"/>
      <c r="AC114" s="260"/>
      <c r="AD114" s="255">
        <v>0</v>
      </c>
      <c r="AE114" s="260"/>
      <c r="AF114" s="255">
        <v>1</v>
      </c>
      <c r="AG114" s="264">
        <v>58.4</v>
      </c>
      <c r="AH114" s="264">
        <v>11.9</v>
      </c>
      <c r="AI114" s="264">
        <v>2.4</v>
      </c>
      <c r="AJ114" s="264">
        <v>13.4</v>
      </c>
      <c r="AK114" s="264">
        <v>32.4</v>
      </c>
      <c r="AL114" s="264">
        <v>75.8</v>
      </c>
      <c r="AM114" s="264">
        <v>2.33</v>
      </c>
      <c r="AN114" s="265">
        <v>18.16</v>
      </c>
      <c r="AO114" s="265">
        <v>25.7</v>
      </c>
      <c r="AP114" s="269"/>
      <c r="AQ114" s="269"/>
      <c r="AR114" s="269"/>
      <c r="AS114" s="197" t="s">
        <v>287</v>
      </c>
      <c r="AT114" s="197" t="s">
        <v>306</v>
      </c>
      <c r="AU114" s="197" t="s">
        <v>296</v>
      </c>
      <c r="AV114" s="197" t="s">
        <v>290</v>
      </c>
      <c r="AW114" s="197" t="s">
        <v>297</v>
      </c>
      <c r="AX114" s="197" t="s">
        <v>306</v>
      </c>
      <c r="AY114" s="197" t="s">
        <v>290</v>
      </c>
    </row>
    <row r="115" s="1" customFormat="1" ht="12.75" spans="1:51">
      <c r="A115" s="14" t="s">
        <v>341</v>
      </c>
      <c r="B115" s="246"/>
      <c r="C115" s="244" t="s">
        <v>767</v>
      </c>
      <c r="D115" s="245">
        <v>3.2</v>
      </c>
      <c r="E115" s="245">
        <v>3.15</v>
      </c>
      <c r="F115" s="245">
        <v>2.95</v>
      </c>
      <c r="G115" s="245">
        <v>9.3</v>
      </c>
      <c r="H115" s="245">
        <v>3.1</v>
      </c>
      <c r="I115" s="245">
        <v>215.29</v>
      </c>
      <c r="J115" s="245">
        <v>6.29</v>
      </c>
      <c r="K115" s="245"/>
      <c r="L115" s="255">
        <v>8</v>
      </c>
      <c r="M115" s="256">
        <v>43634</v>
      </c>
      <c r="N115" s="256">
        <v>43639</v>
      </c>
      <c r="O115" s="256"/>
      <c r="P115" s="256">
        <v>43671</v>
      </c>
      <c r="Q115" s="256">
        <v>43744</v>
      </c>
      <c r="R115" s="255">
        <v>106</v>
      </c>
      <c r="S115" s="197" t="s">
        <v>181</v>
      </c>
      <c r="T115" s="197" t="s">
        <v>201</v>
      </c>
      <c r="U115" s="197" t="s">
        <v>283</v>
      </c>
      <c r="V115" s="260"/>
      <c r="W115" s="197" t="s">
        <v>295</v>
      </c>
      <c r="X115" s="197" t="s">
        <v>193</v>
      </c>
      <c r="Y115" s="197" t="s">
        <v>285</v>
      </c>
      <c r="Z115" s="197" t="s">
        <v>715</v>
      </c>
      <c r="AA115" s="255">
        <v>0</v>
      </c>
      <c r="AB115" s="260"/>
      <c r="AC115" s="260"/>
      <c r="AD115" s="255">
        <v>0</v>
      </c>
      <c r="AE115" s="260"/>
      <c r="AF115" s="255">
        <v>0</v>
      </c>
      <c r="AG115" s="264">
        <v>47</v>
      </c>
      <c r="AH115" s="264">
        <v>3.9</v>
      </c>
      <c r="AI115" s="264">
        <v>3.2</v>
      </c>
      <c r="AJ115" s="264">
        <v>11</v>
      </c>
      <c r="AK115" s="264">
        <v>30.3</v>
      </c>
      <c r="AL115" s="264">
        <v>68</v>
      </c>
      <c r="AM115" s="264">
        <v>2.2</v>
      </c>
      <c r="AN115" s="265">
        <v>17.64</v>
      </c>
      <c r="AO115" s="265">
        <v>26.6</v>
      </c>
      <c r="AP115" s="265">
        <v>0</v>
      </c>
      <c r="AQ115" s="265">
        <v>0</v>
      </c>
      <c r="AR115" s="265">
        <v>0.4</v>
      </c>
      <c r="AS115" s="197" t="s">
        <v>287</v>
      </c>
      <c r="AT115" s="197" t="s">
        <v>306</v>
      </c>
      <c r="AU115" s="197" t="s">
        <v>289</v>
      </c>
      <c r="AV115" s="197" t="s">
        <v>290</v>
      </c>
      <c r="AW115" s="197" t="s">
        <v>309</v>
      </c>
      <c r="AX115" s="197" t="s">
        <v>292</v>
      </c>
      <c r="AY115" s="197" t="s">
        <v>290</v>
      </c>
    </row>
    <row r="116" s="1" customFormat="1" ht="12.75" spans="1:51">
      <c r="A116" s="14" t="s">
        <v>341</v>
      </c>
      <c r="B116" s="246"/>
      <c r="C116" s="244" t="s">
        <v>768</v>
      </c>
      <c r="D116" s="245">
        <v>3.07</v>
      </c>
      <c r="E116" s="245">
        <v>3.19</v>
      </c>
      <c r="F116" s="245">
        <v>2.95</v>
      </c>
      <c r="G116" s="245">
        <v>9.21</v>
      </c>
      <c r="H116" s="245">
        <v>3.07</v>
      </c>
      <c r="I116" s="245">
        <v>213.3</v>
      </c>
      <c r="J116" s="245">
        <v>9.64</v>
      </c>
      <c r="K116" s="245"/>
      <c r="L116" s="255">
        <v>1</v>
      </c>
      <c r="M116" s="256">
        <v>43648</v>
      </c>
      <c r="N116" s="256">
        <v>43654</v>
      </c>
      <c r="O116" s="256"/>
      <c r="P116" s="256">
        <v>43684</v>
      </c>
      <c r="Q116" s="256">
        <v>43742</v>
      </c>
      <c r="R116" s="255">
        <v>89</v>
      </c>
      <c r="S116" s="197" t="s">
        <v>181</v>
      </c>
      <c r="T116" s="197" t="s">
        <v>201</v>
      </c>
      <c r="U116" s="197" t="s">
        <v>283</v>
      </c>
      <c r="V116" s="260"/>
      <c r="W116" s="197" t="s">
        <v>295</v>
      </c>
      <c r="X116" s="197" t="s">
        <v>193</v>
      </c>
      <c r="Y116" s="197" t="s">
        <v>669</v>
      </c>
      <c r="Z116" s="197" t="s">
        <v>715</v>
      </c>
      <c r="AA116" s="255">
        <v>0</v>
      </c>
      <c r="AB116" s="260"/>
      <c r="AC116" s="260"/>
      <c r="AD116" s="255">
        <v>0</v>
      </c>
      <c r="AE116" s="260"/>
      <c r="AF116" s="255">
        <v>0</v>
      </c>
      <c r="AG116" s="264">
        <v>57.8</v>
      </c>
      <c r="AH116" s="264">
        <v>7.3</v>
      </c>
      <c r="AI116" s="264">
        <v>2.5</v>
      </c>
      <c r="AJ116" s="264">
        <v>13.4</v>
      </c>
      <c r="AK116" s="264">
        <v>50.7</v>
      </c>
      <c r="AL116" s="264">
        <v>126.75</v>
      </c>
      <c r="AM116" s="264">
        <v>2.5</v>
      </c>
      <c r="AN116" s="265">
        <v>37.67</v>
      </c>
      <c r="AO116" s="265">
        <v>27.87</v>
      </c>
      <c r="AP116" s="265">
        <v>0</v>
      </c>
      <c r="AQ116" s="265">
        <v>0</v>
      </c>
      <c r="AR116" s="265">
        <v>0</v>
      </c>
      <c r="AS116" s="197" t="s">
        <v>287</v>
      </c>
      <c r="AT116" s="197" t="s">
        <v>288</v>
      </c>
      <c r="AU116" s="197" t="s">
        <v>181</v>
      </c>
      <c r="AV116" s="197" t="s">
        <v>290</v>
      </c>
      <c r="AW116" s="197" t="s">
        <v>295</v>
      </c>
      <c r="AX116" s="197" t="s">
        <v>292</v>
      </c>
      <c r="AY116" s="197" t="s">
        <v>210</v>
      </c>
    </row>
    <row r="117" s="1" customFormat="1" ht="12.75" spans="1:51">
      <c r="A117" s="14" t="s">
        <v>341</v>
      </c>
      <c r="B117" s="246"/>
      <c r="C117" s="244" t="s">
        <v>769</v>
      </c>
      <c r="D117" s="245">
        <v>3.57</v>
      </c>
      <c r="E117" s="245">
        <v>3.7</v>
      </c>
      <c r="F117" s="245">
        <v>3.57</v>
      </c>
      <c r="G117" s="245">
        <v>10.84</v>
      </c>
      <c r="H117" s="245">
        <v>3.61</v>
      </c>
      <c r="I117" s="245">
        <v>250.71</v>
      </c>
      <c r="J117" s="245">
        <v>17.59</v>
      </c>
      <c r="K117" s="245"/>
      <c r="L117" s="255">
        <v>2</v>
      </c>
      <c r="M117" s="256">
        <v>43648</v>
      </c>
      <c r="N117" s="256">
        <v>43652</v>
      </c>
      <c r="O117" s="256"/>
      <c r="P117" s="256">
        <v>43684</v>
      </c>
      <c r="Q117" s="256">
        <v>43755</v>
      </c>
      <c r="R117" s="255">
        <v>104</v>
      </c>
      <c r="S117" s="197" t="s">
        <v>181</v>
      </c>
      <c r="T117" s="197" t="s">
        <v>201</v>
      </c>
      <c r="U117" s="197" t="s">
        <v>283</v>
      </c>
      <c r="V117" s="260"/>
      <c r="W117" s="197" t="s">
        <v>295</v>
      </c>
      <c r="X117" s="197" t="s">
        <v>328</v>
      </c>
      <c r="Y117" s="197" t="s">
        <v>766</v>
      </c>
      <c r="Z117" s="197" t="s">
        <v>673</v>
      </c>
      <c r="AA117" s="255">
        <v>0</v>
      </c>
      <c r="AB117" s="260"/>
      <c r="AC117" s="260"/>
      <c r="AD117" s="255">
        <v>0</v>
      </c>
      <c r="AE117" s="260"/>
      <c r="AF117" s="255">
        <v>0</v>
      </c>
      <c r="AG117" s="264">
        <v>77.3</v>
      </c>
      <c r="AH117" s="264">
        <v>20.4</v>
      </c>
      <c r="AI117" s="264">
        <v>1.4</v>
      </c>
      <c r="AJ117" s="264">
        <v>14.3</v>
      </c>
      <c r="AK117" s="264">
        <v>45.4</v>
      </c>
      <c r="AL117" s="264">
        <v>97</v>
      </c>
      <c r="AM117" s="264">
        <v>2.1</v>
      </c>
      <c r="AN117" s="265">
        <v>25.18</v>
      </c>
      <c r="AO117" s="265">
        <v>25.96</v>
      </c>
      <c r="AP117" s="265"/>
      <c r="AQ117" s="265"/>
      <c r="AR117" s="265"/>
      <c r="AS117" s="197" t="s">
        <v>287</v>
      </c>
      <c r="AT117" s="197" t="s">
        <v>288</v>
      </c>
      <c r="AU117" s="197" t="s">
        <v>296</v>
      </c>
      <c r="AV117" s="197" t="s">
        <v>290</v>
      </c>
      <c r="AW117" s="197" t="s">
        <v>309</v>
      </c>
      <c r="AX117" s="197" t="s">
        <v>292</v>
      </c>
      <c r="AY117" s="197" t="s">
        <v>290</v>
      </c>
    </row>
    <row r="118" s="1" customFormat="1" ht="12.75" spans="1:51">
      <c r="A118" s="14" t="s">
        <v>341</v>
      </c>
      <c r="B118" s="246"/>
      <c r="C118" s="244" t="s">
        <v>771</v>
      </c>
      <c r="D118" s="245">
        <v>3.69</v>
      </c>
      <c r="E118" s="245">
        <v>3.59</v>
      </c>
      <c r="F118" s="245">
        <v>3.54</v>
      </c>
      <c r="G118" s="245">
        <v>10.82</v>
      </c>
      <c r="H118" s="245">
        <v>3.61</v>
      </c>
      <c r="I118" s="245">
        <v>250.54</v>
      </c>
      <c r="J118" s="245">
        <v>7.29</v>
      </c>
      <c r="K118" s="245"/>
      <c r="L118" s="255">
        <v>6</v>
      </c>
      <c r="M118" s="256">
        <v>43635</v>
      </c>
      <c r="N118" s="256">
        <v>43640</v>
      </c>
      <c r="O118" s="256"/>
      <c r="P118" s="256">
        <v>43672</v>
      </c>
      <c r="Q118" s="256">
        <v>43739</v>
      </c>
      <c r="R118" s="255">
        <v>100</v>
      </c>
      <c r="S118" s="197" t="s">
        <v>181</v>
      </c>
      <c r="T118" s="197" t="s">
        <v>201</v>
      </c>
      <c r="U118" s="197" t="s">
        <v>283</v>
      </c>
      <c r="V118" s="260"/>
      <c r="W118" s="197" t="s">
        <v>295</v>
      </c>
      <c r="X118" s="197" t="s">
        <v>193</v>
      </c>
      <c r="Y118" s="197" t="s">
        <v>285</v>
      </c>
      <c r="Z118" s="197" t="s">
        <v>715</v>
      </c>
      <c r="AA118" s="255">
        <v>0</v>
      </c>
      <c r="AB118" s="260"/>
      <c r="AC118" s="260"/>
      <c r="AD118" s="255">
        <v>0</v>
      </c>
      <c r="AE118" s="260"/>
      <c r="AF118" s="255">
        <v>1</v>
      </c>
      <c r="AG118" s="264">
        <v>55.7</v>
      </c>
      <c r="AH118" s="264">
        <v>8.5</v>
      </c>
      <c r="AI118" s="264">
        <v>2.3</v>
      </c>
      <c r="AJ118" s="264">
        <v>14.5</v>
      </c>
      <c r="AK118" s="264">
        <v>32.8</v>
      </c>
      <c r="AL118" s="264">
        <v>70.8</v>
      </c>
      <c r="AM118" s="264">
        <v>2.2</v>
      </c>
      <c r="AN118" s="265">
        <v>20.7</v>
      </c>
      <c r="AO118" s="265">
        <v>29</v>
      </c>
      <c r="AP118" s="265">
        <v>0</v>
      </c>
      <c r="AQ118" s="265">
        <v>0</v>
      </c>
      <c r="AR118" s="265">
        <v>0</v>
      </c>
      <c r="AS118" s="197" t="s">
        <v>287</v>
      </c>
      <c r="AT118" s="255"/>
      <c r="AU118" s="197" t="s">
        <v>670</v>
      </c>
      <c r="AV118" s="197" t="s">
        <v>290</v>
      </c>
      <c r="AW118" s="197" t="s">
        <v>309</v>
      </c>
      <c r="AX118" s="197" t="s">
        <v>308</v>
      </c>
      <c r="AY118" s="197" t="s">
        <v>290</v>
      </c>
    </row>
    <row r="119" s="1" customFormat="1" ht="12.75" spans="1:51">
      <c r="A119" s="14" t="s">
        <v>341</v>
      </c>
      <c r="B119" s="246"/>
      <c r="C119" s="244" t="s">
        <v>163</v>
      </c>
      <c r="D119" s="247">
        <f t="shared" ref="D119:F119" si="0">AVERAGE(D113:D118)</f>
        <v>3.33333333333333</v>
      </c>
      <c r="E119" s="247">
        <f t="shared" si="0"/>
        <v>3.34333333333333</v>
      </c>
      <c r="F119" s="247">
        <f t="shared" si="0"/>
        <v>3.23333333333333</v>
      </c>
      <c r="G119" s="247">
        <f>SUM(D119:F119)</f>
        <v>9.91</v>
      </c>
      <c r="H119" s="247">
        <f>G119/3</f>
        <v>3.30333333333333</v>
      </c>
      <c r="I119" s="247">
        <f>SUM(D113:F118)/18/9.6*666.7</f>
        <v>229.409618055556</v>
      </c>
      <c r="J119" s="245">
        <f>(I119-210.35)/210.35*100</f>
        <v>9.06090708607348</v>
      </c>
      <c r="K119" s="245"/>
      <c r="L119" s="255">
        <v>2</v>
      </c>
      <c r="M119" s="35" t="s">
        <v>778</v>
      </c>
      <c r="N119" s="257" t="s">
        <v>779</v>
      </c>
      <c r="O119" s="257"/>
      <c r="P119" s="257" t="s">
        <v>780</v>
      </c>
      <c r="Q119" s="257" t="s">
        <v>781</v>
      </c>
      <c r="R119" s="261">
        <f>AVERAGE(R113:R118)</f>
        <v>100.5</v>
      </c>
      <c r="S119" s="262" t="s">
        <v>181</v>
      </c>
      <c r="T119" s="263" t="s">
        <v>201</v>
      </c>
      <c r="U119" s="263" t="s">
        <v>283</v>
      </c>
      <c r="V119" s="260"/>
      <c r="W119" s="263" t="s">
        <v>295</v>
      </c>
      <c r="X119" s="263" t="s">
        <v>193</v>
      </c>
      <c r="Y119" s="263" t="s">
        <v>285</v>
      </c>
      <c r="Z119" s="241" t="s">
        <v>715</v>
      </c>
      <c r="AA119" s="242">
        <v>0</v>
      </c>
      <c r="AB119" s="260"/>
      <c r="AC119" s="260"/>
      <c r="AD119" s="259">
        <v>0</v>
      </c>
      <c r="AE119" s="260"/>
      <c r="AF119" s="259" t="s">
        <v>220</v>
      </c>
      <c r="AG119" s="266">
        <f t="shared" ref="AG119:AR119" si="1">AVERAGE(AG113:AG118)</f>
        <v>58.1166666666667</v>
      </c>
      <c r="AH119" s="266">
        <f t="shared" si="1"/>
        <v>10.9</v>
      </c>
      <c r="AI119" s="266">
        <f t="shared" si="1"/>
        <v>2.48333333333333</v>
      </c>
      <c r="AJ119" s="266">
        <f t="shared" si="1"/>
        <v>13.2333333333333</v>
      </c>
      <c r="AK119" s="266">
        <f t="shared" si="1"/>
        <v>37.95</v>
      </c>
      <c r="AL119" s="266">
        <f t="shared" si="1"/>
        <v>86.2916666666667</v>
      </c>
      <c r="AM119" s="266">
        <f t="shared" si="1"/>
        <v>2.255</v>
      </c>
      <c r="AN119" s="247">
        <f t="shared" si="1"/>
        <v>23.11</v>
      </c>
      <c r="AO119" s="247">
        <f t="shared" si="1"/>
        <v>26.625</v>
      </c>
      <c r="AP119" s="247">
        <f t="shared" si="1"/>
        <v>0</v>
      </c>
      <c r="AQ119" s="247">
        <f t="shared" si="1"/>
        <v>0</v>
      </c>
      <c r="AR119" s="247">
        <f t="shared" si="1"/>
        <v>0.1475</v>
      </c>
      <c r="AS119" s="241" t="s">
        <v>287</v>
      </c>
      <c r="AT119" s="241" t="s">
        <v>288</v>
      </c>
      <c r="AU119" s="241" t="s">
        <v>289</v>
      </c>
      <c r="AV119" s="241" t="s">
        <v>290</v>
      </c>
      <c r="AW119" s="241" t="s">
        <v>309</v>
      </c>
      <c r="AX119" s="241" t="s">
        <v>292</v>
      </c>
      <c r="AY119" s="241" t="s">
        <v>290</v>
      </c>
    </row>
    <row r="120" s="4" customFormat="1" ht="20" customHeight="1" spans="1:51">
      <c r="A120" s="248" t="s">
        <v>782</v>
      </c>
      <c r="B120" s="239" t="s">
        <v>783</v>
      </c>
      <c r="C120" s="244" t="s">
        <v>764</v>
      </c>
      <c r="D120" s="249">
        <v>41.02</v>
      </c>
      <c r="E120" s="249">
        <v>39.81</v>
      </c>
      <c r="F120" s="249"/>
      <c r="G120" s="249">
        <v>80.83</v>
      </c>
      <c r="H120" s="249">
        <v>40.42</v>
      </c>
      <c r="I120" s="249">
        <v>179.63</v>
      </c>
      <c r="J120" s="249">
        <v>6.23</v>
      </c>
      <c r="K120" s="249"/>
      <c r="L120" s="15">
        <v>4</v>
      </c>
      <c r="M120" s="67">
        <v>44020</v>
      </c>
      <c r="N120" s="67">
        <v>44025</v>
      </c>
      <c r="O120" s="67"/>
      <c r="P120" s="67">
        <v>44056</v>
      </c>
      <c r="Q120" s="67">
        <v>44120</v>
      </c>
      <c r="R120" s="15">
        <v>100</v>
      </c>
      <c r="S120" s="197" t="s">
        <v>181</v>
      </c>
      <c r="T120" s="197" t="s">
        <v>201</v>
      </c>
      <c r="U120" s="197" t="s">
        <v>283</v>
      </c>
      <c r="V120" s="14"/>
      <c r="W120" s="197" t="s">
        <v>295</v>
      </c>
      <c r="X120" s="14"/>
      <c r="Y120" s="197" t="s">
        <v>285</v>
      </c>
      <c r="Z120" s="197" t="s">
        <v>715</v>
      </c>
      <c r="AA120" s="15">
        <v>0</v>
      </c>
      <c r="AB120" s="14"/>
      <c r="AC120" s="14"/>
      <c r="AD120" s="14"/>
      <c r="AE120" s="14"/>
      <c r="AF120" s="15">
        <v>0</v>
      </c>
      <c r="AG120" s="267">
        <v>41.3</v>
      </c>
      <c r="AH120" s="267">
        <v>11.7</v>
      </c>
      <c r="AI120" s="267">
        <v>3.1</v>
      </c>
      <c r="AJ120" s="267">
        <v>12.9</v>
      </c>
      <c r="AK120" s="267">
        <v>35</v>
      </c>
      <c r="AL120" s="267">
        <v>77</v>
      </c>
      <c r="AM120" s="267">
        <v>2.2</v>
      </c>
      <c r="AN120" s="249">
        <v>17.21</v>
      </c>
      <c r="AO120" s="249">
        <v>22.35</v>
      </c>
      <c r="AP120" s="14"/>
      <c r="AQ120" s="14"/>
      <c r="AR120" s="14"/>
      <c r="AS120" s="14"/>
      <c r="AT120" s="14"/>
      <c r="AU120" s="197" t="s">
        <v>289</v>
      </c>
      <c r="AV120" s="197" t="s">
        <v>290</v>
      </c>
      <c r="AW120" s="197" t="s">
        <v>305</v>
      </c>
      <c r="AX120" s="197" t="s">
        <v>292</v>
      </c>
      <c r="AY120" s="14"/>
    </row>
    <row r="121" s="4" customFormat="1" ht="20" customHeight="1" spans="1:51">
      <c r="A121" s="248" t="s">
        <v>782</v>
      </c>
      <c r="B121" s="250"/>
      <c r="C121" s="244" t="s">
        <v>765</v>
      </c>
      <c r="D121" s="249">
        <v>42.85</v>
      </c>
      <c r="E121" s="249">
        <v>43.45</v>
      </c>
      <c r="F121" s="249"/>
      <c r="G121" s="249">
        <v>86.3</v>
      </c>
      <c r="H121" s="249">
        <v>43.15</v>
      </c>
      <c r="I121" s="249">
        <v>191.79</v>
      </c>
      <c r="J121" s="249">
        <v>4.71</v>
      </c>
      <c r="K121" s="249"/>
      <c r="L121" s="15">
        <v>5</v>
      </c>
      <c r="M121" s="67">
        <v>44009</v>
      </c>
      <c r="N121" s="67">
        <v>44013</v>
      </c>
      <c r="O121" s="67"/>
      <c r="P121" s="67">
        <v>44050</v>
      </c>
      <c r="Q121" s="67">
        <v>44115</v>
      </c>
      <c r="R121" s="15">
        <v>106</v>
      </c>
      <c r="S121" s="197" t="s">
        <v>181</v>
      </c>
      <c r="T121" s="197" t="s">
        <v>201</v>
      </c>
      <c r="U121" s="197" t="s">
        <v>283</v>
      </c>
      <c r="V121" s="14"/>
      <c r="W121" s="197" t="s">
        <v>295</v>
      </c>
      <c r="X121" s="14"/>
      <c r="Y121" s="197" t="s">
        <v>285</v>
      </c>
      <c r="Z121" s="197" t="s">
        <v>715</v>
      </c>
      <c r="AA121" s="15">
        <v>0</v>
      </c>
      <c r="AB121" s="14"/>
      <c r="AC121" s="14"/>
      <c r="AD121" s="14"/>
      <c r="AE121" s="14"/>
      <c r="AF121" s="15">
        <v>1</v>
      </c>
      <c r="AG121" s="267">
        <v>61.2</v>
      </c>
      <c r="AH121" s="267">
        <v>11</v>
      </c>
      <c r="AI121" s="267">
        <v>7.4</v>
      </c>
      <c r="AJ121" s="267">
        <v>13.3</v>
      </c>
      <c r="AK121" s="267">
        <v>32.8</v>
      </c>
      <c r="AL121" s="267">
        <v>71.6</v>
      </c>
      <c r="AM121" s="267">
        <v>2.18</v>
      </c>
      <c r="AN121" s="249">
        <v>19.4</v>
      </c>
      <c r="AO121" s="249">
        <v>27.2</v>
      </c>
      <c r="AP121" s="14"/>
      <c r="AQ121" s="14"/>
      <c r="AR121" s="14"/>
      <c r="AS121" s="14"/>
      <c r="AT121" s="14"/>
      <c r="AU121" s="197" t="s">
        <v>289</v>
      </c>
      <c r="AV121" s="197" t="s">
        <v>290</v>
      </c>
      <c r="AW121" s="197" t="s">
        <v>305</v>
      </c>
      <c r="AX121" s="197" t="s">
        <v>292</v>
      </c>
      <c r="AY121" s="14"/>
    </row>
    <row r="122" s="4" customFormat="1" ht="20" customHeight="1" spans="1:51">
      <c r="A122" s="248" t="s">
        <v>782</v>
      </c>
      <c r="B122" s="250"/>
      <c r="C122" s="244" t="s">
        <v>767</v>
      </c>
      <c r="D122" s="249">
        <v>48.5</v>
      </c>
      <c r="E122" s="249">
        <v>49.97</v>
      </c>
      <c r="F122" s="249"/>
      <c r="G122" s="249">
        <v>98.47</v>
      </c>
      <c r="H122" s="249">
        <v>49.24</v>
      </c>
      <c r="I122" s="249">
        <v>218.83</v>
      </c>
      <c r="J122" s="249">
        <v>4.84</v>
      </c>
      <c r="K122" s="249"/>
      <c r="L122" s="15">
        <v>5</v>
      </c>
      <c r="M122" s="67">
        <v>44003</v>
      </c>
      <c r="N122" s="67">
        <v>44007</v>
      </c>
      <c r="O122" s="67"/>
      <c r="P122" s="67">
        <v>44044</v>
      </c>
      <c r="Q122" s="67">
        <v>44112</v>
      </c>
      <c r="R122" s="15">
        <v>109</v>
      </c>
      <c r="S122" s="197" t="s">
        <v>181</v>
      </c>
      <c r="T122" s="197" t="s">
        <v>201</v>
      </c>
      <c r="U122" s="197" t="s">
        <v>283</v>
      </c>
      <c r="V122" s="14"/>
      <c r="W122" s="197" t="s">
        <v>295</v>
      </c>
      <c r="X122" s="14"/>
      <c r="Y122" s="197" t="s">
        <v>285</v>
      </c>
      <c r="Z122" s="197" t="s">
        <v>715</v>
      </c>
      <c r="AA122" s="15"/>
      <c r="AB122" s="14"/>
      <c r="AC122" s="14"/>
      <c r="AD122" s="14"/>
      <c r="AE122" s="14"/>
      <c r="AF122" s="15"/>
      <c r="AG122" s="267">
        <v>52.6</v>
      </c>
      <c r="AH122" s="267">
        <v>5.1</v>
      </c>
      <c r="AI122" s="267">
        <v>2.4</v>
      </c>
      <c r="AJ122" s="267">
        <v>12.1</v>
      </c>
      <c r="AK122" s="267">
        <v>38.3</v>
      </c>
      <c r="AL122" s="267">
        <v>70.2</v>
      </c>
      <c r="AM122" s="267">
        <v>1.8</v>
      </c>
      <c r="AN122" s="249">
        <v>18.3</v>
      </c>
      <c r="AO122" s="249">
        <v>26.8</v>
      </c>
      <c r="AP122" s="14"/>
      <c r="AQ122" s="14"/>
      <c r="AR122" s="14"/>
      <c r="AS122" s="14"/>
      <c r="AT122" s="14"/>
      <c r="AU122" s="197" t="s">
        <v>289</v>
      </c>
      <c r="AV122" s="197" t="s">
        <v>290</v>
      </c>
      <c r="AW122" s="197" t="s">
        <v>305</v>
      </c>
      <c r="AX122" s="197" t="s">
        <v>292</v>
      </c>
      <c r="AY122" s="14"/>
    </row>
    <row r="123" s="4" customFormat="1" ht="20" customHeight="1" spans="1:51">
      <c r="A123" s="248" t="s">
        <v>782</v>
      </c>
      <c r="B123" s="250"/>
      <c r="C123" s="244" t="s">
        <v>768</v>
      </c>
      <c r="D123" s="249">
        <v>49.83</v>
      </c>
      <c r="E123" s="249">
        <v>50.42</v>
      </c>
      <c r="F123" s="249"/>
      <c r="G123" s="249">
        <v>100.25</v>
      </c>
      <c r="H123" s="249">
        <v>50.13</v>
      </c>
      <c r="I123" s="249">
        <v>222.91</v>
      </c>
      <c r="J123" s="249">
        <v>5.73</v>
      </c>
      <c r="K123" s="249"/>
      <c r="L123" s="15">
        <v>3</v>
      </c>
      <c r="M123" s="67">
        <v>44003</v>
      </c>
      <c r="N123" s="67">
        <v>44007</v>
      </c>
      <c r="O123" s="67"/>
      <c r="P123" s="67">
        <v>44042</v>
      </c>
      <c r="Q123" s="67">
        <v>44104</v>
      </c>
      <c r="R123" s="15">
        <v>101</v>
      </c>
      <c r="S123" s="197" t="s">
        <v>181</v>
      </c>
      <c r="T123" s="197" t="s">
        <v>201</v>
      </c>
      <c r="U123" s="197" t="s">
        <v>283</v>
      </c>
      <c r="V123" s="14"/>
      <c r="W123" s="197" t="s">
        <v>295</v>
      </c>
      <c r="X123" s="14"/>
      <c r="Y123" s="197" t="s">
        <v>285</v>
      </c>
      <c r="Z123" s="197" t="s">
        <v>715</v>
      </c>
      <c r="AA123" s="15">
        <v>0</v>
      </c>
      <c r="AB123" s="14"/>
      <c r="AC123" s="14"/>
      <c r="AD123" s="14"/>
      <c r="AE123" s="14"/>
      <c r="AF123" s="255" t="s">
        <v>204</v>
      </c>
      <c r="AG123" s="267">
        <v>54</v>
      </c>
      <c r="AH123" s="267">
        <v>6.4</v>
      </c>
      <c r="AI123" s="267">
        <v>2</v>
      </c>
      <c r="AJ123" s="267">
        <v>11.3</v>
      </c>
      <c r="AK123" s="267">
        <v>45.7</v>
      </c>
      <c r="AL123" s="267">
        <v>98</v>
      </c>
      <c r="AM123" s="267">
        <v>2.14</v>
      </c>
      <c r="AN123" s="249">
        <v>22.32</v>
      </c>
      <c r="AO123" s="249">
        <v>22.78</v>
      </c>
      <c r="AP123" s="14"/>
      <c r="AQ123" s="14"/>
      <c r="AR123" s="14"/>
      <c r="AS123" s="14"/>
      <c r="AT123" s="14"/>
      <c r="AU123" s="197" t="s">
        <v>289</v>
      </c>
      <c r="AV123" s="197" t="s">
        <v>290</v>
      </c>
      <c r="AW123" s="197" t="s">
        <v>305</v>
      </c>
      <c r="AX123" s="197" t="s">
        <v>292</v>
      </c>
      <c r="AY123" s="14"/>
    </row>
    <row r="124" s="4" customFormat="1" ht="20" customHeight="1" spans="1:51">
      <c r="A124" s="248" t="s">
        <v>782</v>
      </c>
      <c r="B124" s="250"/>
      <c r="C124" s="244" t="s">
        <v>671</v>
      </c>
      <c r="D124" s="249">
        <v>51.14</v>
      </c>
      <c r="E124" s="249">
        <v>56.25</v>
      </c>
      <c r="F124" s="249"/>
      <c r="G124" s="249">
        <v>107.39</v>
      </c>
      <c r="H124" s="249">
        <v>53.7</v>
      </c>
      <c r="I124" s="249">
        <v>238.66</v>
      </c>
      <c r="J124" s="249">
        <v>4.36</v>
      </c>
      <c r="K124" s="249"/>
      <c r="L124" s="15">
        <v>3</v>
      </c>
      <c r="M124" s="67">
        <v>44007</v>
      </c>
      <c r="N124" s="67">
        <v>44012</v>
      </c>
      <c r="O124" s="67"/>
      <c r="P124" s="67">
        <v>44042</v>
      </c>
      <c r="Q124" s="67">
        <v>44110</v>
      </c>
      <c r="R124" s="15">
        <v>103</v>
      </c>
      <c r="S124" s="197" t="s">
        <v>289</v>
      </c>
      <c r="T124" s="15"/>
      <c r="U124" s="197" t="s">
        <v>283</v>
      </c>
      <c r="V124" s="14"/>
      <c r="W124" s="197" t="s">
        <v>295</v>
      </c>
      <c r="X124" s="14"/>
      <c r="Y124" s="15">
        <v>3</v>
      </c>
      <c r="Z124" s="197" t="s">
        <v>673</v>
      </c>
      <c r="AA124" s="15">
        <v>1</v>
      </c>
      <c r="AB124" s="14"/>
      <c r="AC124" s="14"/>
      <c r="AD124" s="14"/>
      <c r="AE124" s="14"/>
      <c r="AF124" s="15"/>
      <c r="AG124" s="267">
        <v>45</v>
      </c>
      <c r="AH124" s="267">
        <v>9.5</v>
      </c>
      <c r="AI124" s="267">
        <v>2.8</v>
      </c>
      <c r="AJ124" s="267">
        <v>12.4</v>
      </c>
      <c r="AK124" s="267">
        <v>42.2</v>
      </c>
      <c r="AL124" s="267">
        <v>97.6</v>
      </c>
      <c r="AM124" s="267">
        <v>2.31</v>
      </c>
      <c r="AN124" s="249">
        <v>24.2</v>
      </c>
      <c r="AO124" s="249">
        <v>22.45</v>
      </c>
      <c r="AP124" s="14"/>
      <c r="AQ124" s="14"/>
      <c r="AR124" s="14"/>
      <c r="AS124" s="14"/>
      <c r="AT124" s="14"/>
      <c r="AU124" s="197" t="s">
        <v>289</v>
      </c>
      <c r="AV124" s="197" t="s">
        <v>290</v>
      </c>
      <c r="AW124" s="197" t="s">
        <v>305</v>
      </c>
      <c r="AX124" s="197" t="s">
        <v>308</v>
      </c>
      <c r="AY124" s="14"/>
    </row>
    <row r="125" s="4" customFormat="1" ht="20" customHeight="1" spans="1:51">
      <c r="A125" s="248" t="s">
        <v>782</v>
      </c>
      <c r="B125" s="250"/>
      <c r="C125" s="244" t="s">
        <v>769</v>
      </c>
      <c r="D125" s="249">
        <v>51.81</v>
      </c>
      <c r="E125" s="249">
        <v>48.13</v>
      </c>
      <c r="F125" s="249"/>
      <c r="G125" s="249">
        <v>99.94</v>
      </c>
      <c r="H125" s="249">
        <v>49.97</v>
      </c>
      <c r="I125" s="249">
        <v>222.1</v>
      </c>
      <c r="J125" s="249">
        <v>8.65</v>
      </c>
      <c r="K125" s="249"/>
      <c r="L125" s="15">
        <v>1</v>
      </c>
      <c r="M125" s="67">
        <v>44009</v>
      </c>
      <c r="N125" s="67">
        <v>44013</v>
      </c>
      <c r="O125" s="67"/>
      <c r="P125" s="67">
        <v>44049</v>
      </c>
      <c r="Q125" s="67">
        <v>44116</v>
      </c>
      <c r="R125" s="15">
        <v>107</v>
      </c>
      <c r="S125" s="197" t="s">
        <v>181</v>
      </c>
      <c r="T125" s="197" t="s">
        <v>201</v>
      </c>
      <c r="U125" s="197" t="s">
        <v>283</v>
      </c>
      <c r="V125" s="14"/>
      <c r="W125" s="197" t="s">
        <v>295</v>
      </c>
      <c r="X125" s="14"/>
      <c r="Y125" s="197" t="s">
        <v>766</v>
      </c>
      <c r="Z125" s="197" t="s">
        <v>715</v>
      </c>
      <c r="AA125" s="15"/>
      <c r="AB125" s="14"/>
      <c r="AC125" s="14"/>
      <c r="AD125" s="14"/>
      <c r="AE125" s="14"/>
      <c r="AF125" s="14"/>
      <c r="AG125" s="267">
        <v>52.8</v>
      </c>
      <c r="AH125" s="267">
        <v>14</v>
      </c>
      <c r="AI125" s="267">
        <v>2.8</v>
      </c>
      <c r="AJ125" s="267">
        <v>11.8</v>
      </c>
      <c r="AK125" s="267">
        <v>38.5</v>
      </c>
      <c r="AL125" s="267">
        <v>84</v>
      </c>
      <c r="AM125" s="267">
        <v>2.2</v>
      </c>
      <c r="AN125" s="249">
        <v>19.1</v>
      </c>
      <c r="AO125" s="249">
        <v>22.74</v>
      </c>
      <c r="AP125" s="14"/>
      <c r="AQ125" s="14"/>
      <c r="AR125" s="14"/>
      <c r="AS125" s="14"/>
      <c r="AT125" s="14"/>
      <c r="AU125" s="197" t="s">
        <v>289</v>
      </c>
      <c r="AV125" s="197" t="s">
        <v>290</v>
      </c>
      <c r="AW125" s="197" t="s">
        <v>304</v>
      </c>
      <c r="AX125" s="197" t="s">
        <v>306</v>
      </c>
      <c r="AY125" s="14"/>
    </row>
    <row r="126" s="4" customFormat="1" ht="20" customHeight="1" spans="1:51">
      <c r="A126" s="248" t="s">
        <v>782</v>
      </c>
      <c r="B126" s="250"/>
      <c r="C126" s="244" t="s">
        <v>771</v>
      </c>
      <c r="D126" s="249">
        <v>49.24</v>
      </c>
      <c r="E126" s="249">
        <v>48.53</v>
      </c>
      <c r="F126" s="249"/>
      <c r="G126" s="249">
        <v>97.77</v>
      </c>
      <c r="H126" s="249">
        <v>48.89</v>
      </c>
      <c r="I126" s="249">
        <v>217.38</v>
      </c>
      <c r="J126" s="249">
        <v>8.33</v>
      </c>
      <c r="K126" s="249"/>
      <c r="L126" s="15">
        <v>4</v>
      </c>
      <c r="M126" s="67">
        <v>43994</v>
      </c>
      <c r="N126" s="67">
        <v>43999</v>
      </c>
      <c r="O126" s="67"/>
      <c r="P126" s="67">
        <v>44035</v>
      </c>
      <c r="Q126" s="67">
        <v>44104</v>
      </c>
      <c r="R126" s="15">
        <v>110</v>
      </c>
      <c r="S126" s="197" t="s">
        <v>181</v>
      </c>
      <c r="T126" s="197" t="s">
        <v>201</v>
      </c>
      <c r="U126" s="197" t="s">
        <v>283</v>
      </c>
      <c r="V126" s="14"/>
      <c r="W126" s="197" t="s">
        <v>295</v>
      </c>
      <c r="X126" s="14"/>
      <c r="Y126" s="197" t="s">
        <v>766</v>
      </c>
      <c r="Z126" s="197" t="s">
        <v>715</v>
      </c>
      <c r="AA126" s="15">
        <v>1</v>
      </c>
      <c r="AB126" s="14"/>
      <c r="AC126" s="14"/>
      <c r="AD126" s="14"/>
      <c r="AE126" s="14"/>
      <c r="AF126" s="15">
        <v>1</v>
      </c>
      <c r="AG126" s="267">
        <v>54.2</v>
      </c>
      <c r="AH126" s="267">
        <v>7</v>
      </c>
      <c r="AI126" s="267">
        <v>2.3</v>
      </c>
      <c r="AJ126" s="267">
        <v>11.7</v>
      </c>
      <c r="AK126" s="267">
        <v>31.8</v>
      </c>
      <c r="AL126" s="267">
        <v>72.6</v>
      </c>
      <c r="AM126" s="267">
        <v>2.3</v>
      </c>
      <c r="AN126" s="249">
        <v>17.7</v>
      </c>
      <c r="AO126" s="249">
        <v>24.4</v>
      </c>
      <c r="AP126" s="14"/>
      <c r="AQ126" s="14"/>
      <c r="AR126" s="14"/>
      <c r="AS126" s="14"/>
      <c r="AT126" s="14"/>
      <c r="AU126" s="197" t="s">
        <v>670</v>
      </c>
      <c r="AV126" s="197" t="s">
        <v>290</v>
      </c>
      <c r="AW126" s="197" t="s">
        <v>305</v>
      </c>
      <c r="AX126" s="197" t="s">
        <v>308</v>
      </c>
      <c r="AY126" s="14"/>
    </row>
    <row r="127" s="188" customFormat="1" ht="20" customHeight="1" spans="1:51">
      <c r="A127" s="248" t="s">
        <v>782</v>
      </c>
      <c r="B127" s="250"/>
      <c r="C127" s="251" t="s">
        <v>163</v>
      </c>
      <c r="D127" s="252">
        <f>AVERAGE(D120:D126)</f>
        <v>47.77</v>
      </c>
      <c r="E127" s="252">
        <f>AVERAGE(E120:E126)</f>
        <v>48.08</v>
      </c>
      <c r="F127" s="252"/>
      <c r="G127" s="252">
        <f>SUM(D127:E127)</f>
        <v>95.85</v>
      </c>
      <c r="H127" s="252">
        <f>G127/2</f>
        <v>47.925</v>
      </c>
      <c r="I127" s="258">
        <v>213.01</v>
      </c>
      <c r="J127" s="247">
        <f>(I127-200.77)/200.77*100</f>
        <v>6.09652836579169</v>
      </c>
      <c r="K127" s="247"/>
      <c r="L127" s="259">
        <v>4</v>
      </c>
      <c r="M127" s="257" t="s">
        <v>784</v>
      </c>
      <c r="N127" s="257" t="s">
        <v>785</v>
      </c>
      <c r="O127" s="257"/>
      <c r="P127" s="257" t="s">
        <v>786</v>
      </c>
      <c r="Q127" s="257" t="s">
        <v>787</v>
      </c>
      <c r="R127" s="259">
        <v>106</v>
      </c>
      <c r="S127" s="241" t="s">
        <v>181</v>
      </c>
      <c r="T127" s="241" t="s">
        <v>201</v>
      </c>
      <c r="U127" s="241" t="s">
        <v>283</v>
      </c>
      <c r="V127" s="35"/>
      <c r="W127" s="241" t="s">
        <v>295</v>
      </c>
      <c r="X127" s="35"/>
      <c r="Y127" s="241" t="s">
        <v>285</v>
      </c>
      <c r="Z127" s="241" t="s">
        <v>715</v>
      </c>
      <c r="AA127" s="259" t="s">
        <v>220</v>
      </c>
      <c r="AB127" s="35"/>
      <c r="AC127" s="35"/>
      <c r="AD127" s="35"/>
      <c r="AE127" s="35"/>
      <c r="AF127" s="259" t="s">
        <v>220</v>
      </c>
      <c r="AG127" s="268">
        <f t="shared" ref="AG127:AO127" si="2">AVERAGE(AG120:AG126)</f>
        <v>51.5857142857143</v>
      </c>
      <c r="AH127" s="268">
        <f t="shared" si="2"/>
        <v>9.24285714285714</v>
      </c>
      <c r="AI127" s="268">
        <f t="shared" si="2"/>
        <v>3.25714285714286</v>
      </c>
      <c r="AJ127" s="268">
        <f t="shared" si="2"/>
        <v>12.2142857142857</v>
      </c>
      <c r="AK127" s="268">
        <f t="shared" si="2"/>
        <v>37.7571428571429</v>
      </c>
      <c r="AL127" s="268">
        <f t="shared" si="2"/>
        <v>81.5714285714286</v>
      </c>
      <c r="AM127" s="268">
        <f t="shared" si="2"/>
        <v>2.16142857142857</v>
      </c>
      <c r="AN127" s="252">
        <f t="shared" si="2"/>
        <v>19.7471428571429</v>
      </c>
      <c r="AO127" s="252">
        <f t="shared" si="2"/>
        <v>24.1028571428571</v>
      </c>
      <c r="AP127" s="35"/>
      <c r="AQ127" s="35"/>
      <c r="AR127" s="35"/>
      <c r="AS127" s="35"/>
      <c r="AT127" s="35"/>
      <c r="AU127" s="241" t="s">
        <v>289</v>
      </c>
      <c r="AV127" s="241" t="s">
        <v>290</v>
      </c>
      <c r="AW127" s="241" t="s">
        <v>305</v>
      </c>
      <c r="AX127" s="241" t="s">
        <v>292</v>
      </c>
      <c r="AY127" s="35"/>
    </row>
    <row r="128" s="1" customFormat="1" ht="12.75" spans="1:51">
      <c r="A128" s="14" t="s">
        <v>341</v>
      </c>
      <c r="B128" s="243" t="s">
        <v>788</v>
      </c>
      <c r="C128" s="244" t="s">
        <v>764</v>
      </c>
      <c r="D128" s="245">
        <v>2.98</v>
      </c>
      <c r="E128" s="245">
        <v>3.07</v>
      </c>
      <c r="F128" s="245">
        <v>2.88</v>
      </c>
      <c r="G128" s="245">
        <v>8.93</v>
      </c>
      <c r="H128" s="245">
        <v>2.98</v>
      </c>
      <c r="I128" s="245">
        <v>206.72</v>
      </c>
      <c r="J128" s="245">
        <v>12.05</v>
      </c>
      <c r="K128" s="245"/>
      <c r="L128" s="255">
        <v>2</v>
      </c>
      <c r="M128" s="256">
        <v>43637</v>
      </c>
      <c r="N128" s="256">
        <v>43641</v>
      </c>
      <c r="O128" s="256"/>
      <c r="P128" s="256">
        <v>43677</v>
      </c>
      <c r="Q128" s="256">
        <v>43735</v>
      </c>
      <c r="R128" s="255">
        <v>95</v>
      </c>
      <c r="S128" s="197" t="s">
        <v>181</v>
      </c>
      <c r="T128" s="197" t="s">
        <v>201</v>
      </c>
      <c r="U128" s="197" t="s">
        <v>183</v>
      </c>
      <c r="V128" s="260"/>
      <c r="W128" s="197" t="s">
        <v>295</v>
      </c>
      <c r="X128" s="197" t="s">
        <v>193</v>
      </c>
      <c r="Y128" s="197" t="s">
        <v>285</v>
      </c>
      <c r="Z128" s="197" t="s">
        <v>715</v>
      </c>
      <c r="AA128" s="255">
        <v>0</v>
      </c>
      <c r="AB128" s="260"/>
      <c r="AC128" s="260"/>
      <c r="AD128" s="255">
        <v>0</v>
      </c>
      <c r="AE128" s="260"/>
      <c r="AF128" s="255">
        <v>0</v>
      </c>
      <c r="AG128" s="264">
        <v>76.5</v>
      </c>
      <c r="AH128" s="264">
        <v>25.6</v>
      </c>
      <c r="AI128" s="264">
        <v>2.6</v>
      </c>
      <c r="AJ128" s="264">
        <v>15.4</v>
      </c>
      <c r="AK128" s="264">
        <v>41.2</v>
      </c>
      <c r="AL128" s="264">
        <v>88.7</v>
      </c>
      <c r="AM128" s="264">
        <v>2.2</v>
      </c>
      <c r="AN128" s="265">
        <v>19.43</v>
      </c>
      <c r="AO128" s="265">
        <v>22.18</v>
      </c>
      <c r="AP128" s="265">
        <v>0</v>
      </c>
      <c r="AQ128" s="265">
        <v>0</v>
      </c>
      <c r="AR128" s="265">
        <v>0</v>
      </c>
      <c r="AS128" s="197" t="s">
        <v>287</v>
      </c>
      <c r="AT128" s="197" t="s">
        <v>290</v>
      </c>
      <c r="AU128" s="197" t="s">
        <v>289</v>
      </c>
      <c r="AV128" s="197" t="s">
        <v>290</v>
      </c>
      <c r="AW128" s="197" t="s">
        <v>309</v>
      </c>
      <c r="AX128" s="197" t="s">
        <v>288</v>
      </c>
      <c r="AY128" s="197" t="s">
        <v>290</v>
      </c>
    </row>
    <row r="129" s="1" customFormat="1" ht="12.75" spans="1:51">
      <c r="A129" s="14" t="s">
        <v>341</v>
      </c>
      <c r="B129" s="246"/>
      <c r="C129" s="244" t="s">
        <v>765</v>
      </c>
      <c r="D129" s="245">
        <v>3.49</v>
      </c>
      <c r="E129" s="245">
        <v>3.61</v>
      </c>
      <c r="F129" s="245">
        <v>3.7</v>
      </c>
      <c r="G129" s="245">
        <v>10.8</v>
      </c>
      <c r="H129" s="245">
        <v>3.6</v>
      </c>
      <c r="I129" s="245">
        <v>250.01</v>
      </c>
      <c r="J129" s="245">
        <v>6.82</v>
      </c>
      <c r="K129" s="245"/>
      <c r="L129" s="255">
        <v>6</v>
      </c>
      <c r="M129" s="256">
        <v>43637</v>
      </c>
      <c r="N129" s="256">
        <v>43642</v>
      </c>
      <c r="O129" s="256"/>
      <c r="P129" s="256">
        <v>43675</v>
      </c>
      <c r="Q129" s="256">
        <v>43740</v>
      </c>
      <c r="R129" s="255">
        <v>99</v>
      </c>
      <c r="S129" s="197" t="s">
        <v>289</v>
      </c>
      <c r="T129" s="197" t="s">
        <v>201</v>
      </c>
      <c r="U129" s="197" t="s">
        <v>183</v>
      </c>
      <c r="V129" s="260"/>
      <c r="W129" s="197" t="s">
        <v>295</v>
      </c>
      <c r="X129" s="197" t="s">
        <v>193</v>
      </c>
      <c r="Y129" s="197" t="s">
        <v>766</v>
      </c>
      <c r="Z129" s="197" t="s">
        <v>715</v>
      </c>
      <c r="AA129" s="255">
        <v>0</v>
      </c>
      <c r="AB129" s="260"/>
      <c r="AC129" s="260"/>
      <c r="AD129" s="255">
        <v>0</v>
      </c>
      <c r="AE129" s="260"/>
      <c r="AF129" s="255">
        <v>1</v>
      </c>
      <c r="AG129" s="264">
        <v>71</v>
      </c>
      <c r="AH129" s="264">
        <v>12.7</v>
      </c>
      <c r="AI129" s="264">
        <v>0.6</v>
      </c>
      <c r="AJ129" s="264">
        <v>13.4</v>
      </c>
      <c r="AK129" s="264">
        <v>31.4</v>
      </c>
      <c r="AL129" s="264">
        <v>70</v>
      </c>
      <c r="AM129" s="264">
        <v>2.23</v>
      </c>
      <c r="AN129" s="265">
        <v>20.94</v>
      </c>
      <c r="AO129" s="265">
        <v>25.1</v>
      </c>
      <c r="AP129" s="269"/>
      <c r="AQ129" s="269"/>
      <c r="AR129" s="269"/>
      <c r="AS129" s="197" t="s">
        <v>287</v>
      </c>
      <c r="AT129" s="197" t="s">
        <v>308</v>
      </c>
      <c r="AU129" s="197" t="s">
        <v>296</v>
      </c>
      <c r="AV129" s="197" t="s">
        <v>290</v>
      </c>
      <c r="AW129" s="197" t="s">
        <v>309</v>
      </c>
      <c r="AX129" s="197" t="s">
        <v>306</v>
      </c>
      <c r="AY129" s="197" t="s">
        <v>290</v>
      </c>
    </row>
    <row r="130" s="1" customFormat="1" ht="12.75" spans="1:51">
      <c r="A130" s="14" t="s">
        <v>341</v>
      </c>
      <c r="B130" s="246"/>
      <c r="C130" s="244" t="s">
        <v>767</v>
      </c>
      <c r="D130" s="245">
        <v>3.45</v>
      </c>
      <c r="E130" s="245">
        <v>3.21</v>
      </c>
      <c r="F130" s="245">
        <v>3.2</v>
      </c>
      <c r="G130" s="245">
        <v>9.86</v>
      </c>
      <c r="H130" s="245">
        <v>3.29</v>
      </c>
      <c r="I130" s="245">
        <v>228.25</v>
      </c>
      <c r="J130" s="245">
        <v>12.68</v>
      </c>
      <c r="K130" s="245"/>
      <c r="L130" s="255">
        <v>1</v>
      </c>
      <c r="M130" s="256">
        <v>43634</v>
      </c>
      <c r="N130" s="256">
        <v>43639</v>
      </c>
      <c r="O130" s="256"/>
      <c r="P130" s="256">
        <v>43673</v>
      </c>
      <c r="Q130" s="256">
        <v>43741</v>
      </c>
      <c r="R130" s="255">
        <v>103</v>
      </c>
      <c r="S130" s="197" t="s">
        <v>181</v>
      </c>
      <c r="T130" s="197" t="s">
        <v>201</v>
      </c>
      <c r="U130" s="197" t="s">
        <v>183</v>
      </c>
      <c r="V130" s="260"/>
      <c r="W130" s="197" t="s">
        <v>295</v>
      </c>
      <c r="X130" s="197" t="s">
        <v>193</v>
      </c>
      <c r="Y130" s="197" t="s">
        <v>285</v>
      </c>
      <c r="Z130" s="197" t="s">
        <v>715</v>
      </c>
      <c r="AA130" s="255">
        <v>0</v>
      </c>
      <c r="AB130" s="260"/>
      <c r="AC130" s="260"/>
      <c r="AD130" s="255">
        <v>0</v>
      </c>
      <c r="AE130" s="260"/>
      <c r="AF130" s="255">
        <v>0</v>
      </c>
      <c r="AG130" s="264">
        <v>52</v>
      </c>
      <c r="AH130" s="264">
        <v>4.2</v>
      </c>
      <c r="AI130" s="264">
        <v>2.2</v>
      </c>
      <c r="AJ130" s="264">
        <v>11.6</v>
      </c>
      <c r="AK130" s="264">
        <v>33.1</v>
      </c>
      <c r="AL130" s="264">
        <v>79.3</v>
      </c>
      <c r="AM130" s="264">
        <v>2.4</v>
      </c>
      <c r="AN130" s="265">
        <v>18.27</v>
      </c>
      <c r="AO130" s="265">
        <v>22.8</v>
      </c>
      <c r="AP130" s="265">
        <v>0</v>
      </c>
      <c r="AQ130" s="265">
        <v>0.3</v>
      </c>
      <c r="AR130" s="265">
        <v>0.1</v>
      </c>
      <c r="AS130" s="197" t="s">
        <v>287</v>
      </c>
      <c r="AT130" s="197" t="s">
        <v>311</v>
      </c>
      <c r="AU130" s="197" t="s">
        <v>289</v>
      </c>
      <c r="AV130" s="197" t="s">
        <v>290</v>
      </c>
      <c r="AW130" s="197" t="s">
        <v>309</v>
      </c>
      <c r="AX130" s="197" t="s">
        <v>288</v>
      </c>
      <c r="AY130" s="197" t="s">
        <v>290</v>
      </c>
    </row>
    <row r="131" s="1" customFormat="1" ht="12.75" spans="1:51">
      <c r="A131" s="14" t="s">
        <v>341</v>
      </c>
      <c r="B131" s="246"/>
      <c r="C131" s="244" t="s">
        <v>768</v>
      </c>
      <c r="D131" s="245">
        <v>2.84</v>
      </c>
      <c r="E131" s="245">
        <v>2.97</v>
      </c>
      <c r="F131" s="245">
        <v>3.04</v>
      </c>
      <c r="G131" s="245">
        <v>8.85</v>
      </c>
      <c r="H131" s="245">
        <v>2.95</v>
      </c>
      <c r="I131" s="245">
        <v>204.96</v>
      </c>
      <c r="J131" s="245">
        <v>5.36</v>
      </c>
      <c r="K131" s="245"/>
      <c r="L131" s="255">
        <v>4</v>
      </c>
      <c r="M131" s="256">
        <v>43648</v>
      </c>
      <c r="N131" s="256">
        <v>43654</v>
      </c>
      <c r="O131" s="256"/>
      <c r="P131" s="256">
        <v>43685</v>
      </c>
      <c r="Q131" s="256">
        <v>43738</v>
      </c>
      <c r="R131" s="255">
        <v>85</v>
      </c>
      <c r="S131" s="197" t="s">
        <v>181</v>
      </c>
      <c r="T131" s="197" t="s">
        <v>201</v>
      </c>
      <c r="U131" s="197" t="s">
        <v>183</v>
      </c>
      <c r="V131" s="260"/>
      <c r="W131" s="197" t="s">
        <v>327</v>
      </c>
      <c r="X131" s="197" t="s">
        <v>328</v>
      </c>
      <c r="Y131" s="197" t="s">
        <v>669</v>
      </c>
      <c r="Z131" s="197" t="s">
        <v>715</v>
      </c>
      <c r="AA131" s="255">
        <v>0</v>
      </c>
      <c r="AB131" s="260"/>
      <c r="AC131" s="260"/>
      <c r="AD131" s="255">
        <v>0</v>
      </c>
      <c r="AE131" s="260"/>
      <c r="AF131" s="255">
        <v>0</v>
      </c>
      <c r="AG131" s="264">
        <v>71.1</v>
      </c>
      <c r="AH131" s="264">
        <v>7.3</v>
      </c>
      <c r="AI131" s="264">
        <v>2.3</v>
      </c>
      <c r="AJ131" s="264">
        <v>15.2</v>
      </c>
      <c r="AK131" s="264">
        <v>43.2</v>
      </c>
      <c r="AL131" s="264">
        <v>116.3</v>
      </c>
      <c r="AM131" s="264">
        <v>2.69</v>
      </c>
      <c r="AN131" s="265">
        <v>19.83</v>
      </c>
      <c r="AO131" s="265">
        <v>17.56</v>
      </c>
      <c r="AP131" s="265">
        <v>0</v>
      </c>
      <c r="AQ131" s="265">
        <v>0</v>
      </c>
      <c r="AR131" s="265">
        <v>0</v>
      </c>
      <c r="AS131" s="197" t="s">
        <v>287</v>
      </c>
      <c r="AT131" s="197" t="s">
        <v>183</v>
      </c>
      <c r="AU131" s="197" t="s">
        <v>702</v>
      </c>
      <c r="AV131" s="197" t="s">
        <v>290</v>
      </c>
      <c r="AW131" s="197" t="s">
        <v>309</v>
      </c>
      <c r="AX131" s="197" t="s">
        <v>288</v>
      </c>
      <c r="AY131" s="197" t="s">
        <v>210</v>
      </c>
    </row>
    <row r="132" s="1" customFormat="1" ht="12.75" spans="1:51">
      <c r="A132" s="14" t="s">
        <v>341</v>
      </c>
      <c r="B132" s="246"/>
      <c r="C132" s="244" t="s">
        <v>769</v>
      </c>
      <c r="D132" s="245">
        <v>3.08</v>
      </c>
      <c r="E132" s="245">
        <v>3.13</v>
      </c>
      <c r="F132" s="245">
        <v>3.2</v>
      </c>
      <c r="G132" s="245">
        <v>9.41</v>
      </c>
      <c r="H132" s="245">
        <v>3.14</v>
      </c>
      <c r="I132" s="245">
        <v>218.07</v>
      </c>
      <c r="J132" s="245">
        <v>2.28</v>
      </c>
      <c r="K132" s="245"/>
      <c r="L132" s="255">
        <v>9</v>
      </c>
      <c r="M132" s="256">
        <v>43648</v>
      </c>
      <c r="N132" s="256">
        <v>43652</v>
      </c>
      <c r="O132" s="256"/>
      <c r="P132" s="256">
        <v>43689</v>
      </c>
      <c r="Q132" s="256">
        <v>43752</v>
      </c>
      <c r="R132" s="255">
        <v>101</v>
      </c>
      <c r="S132" s="197" t="s">
        <v>181</v>
      </c>
      <c r="T132" s="197" t="s">
        <v>201</v>
      </c>
      <c r="U132" s="197" t="s">
        <v>283</v>
      </c>
      <c r="V132" s="260"/>
      <c r="W132" s="197" t="s">
        <v>295</v>
      </c>
      <c r="X132" s="197" t="s">
        <v>328</v>
      </c>
      <c r="Y132" s="197" t="s">
        <v>766</v>
      </c>
      <c r="Z132" s="197" t="s">
        <v>715</v>
      </c>
      <c r="AA132" s="255">
        <v>2</v>
      </c>
      <c r="AB132" s="260"/>
      <c r="AC132" s="260"/>
      <c r="AD132" s="255">
        <v>0</v>
      </c>
      <c r="AE132" s="260"/>
      <c r="AF132" s="255">
        <v>0</v>
      </c>
      <c r="AG132" s="264">
        <v>92.7</v>
      </c>
      <c r="AH132" s="264">
        <v>17.7</v>
      </c>
      <c r="AI132" s="264">
        <v>1.3</v>
      </c>
      <c r="AJ132" s="264">
        <v>16.3</v>
      </c>
      <c r="AK132" s="264">
        <v>59</v>
      </c>
      <c r="AL132" s="264">
        <v>125.9</v>
      </c>
      <c r="AM132" s="264">
        <v>2.1</v>
      </c>
      <c r="AN132" s="265">
        <v>25.4</v>
      </c>
      <c r="AO132" s="265">
        <v>20.17</v>
      </c>
      <c r="AP132" s="265"/>
      <c r="AQ132" s="265">
        <v>1.24</v>
      </c>
      <c r="AR132" s="265"/>
      <c r="AS132" s="197" t="s">
        <v>287</v>
      </c>
      <c r="AT132" s="197" t="s">
        <v>288</v>
      </c>
      <c r="AU132" s="197" t="s">
        <v>289</v>
      </c>
      <c r="AV132" s="197" t="s">
        <v>290</v>
      </c>
      <c r="AW132" s="197" t="s">
        <v>297</v>
      </c>
      <c r="AX132" s="197" t="s">
        <v>288</v>
      </c>
      <c r="AY132" s="197" t="s">
        <v>290</v>
      </c>
    </row>
    <row r="133" s="1" customFormat="1" ht="12.75" spans="1:51">
      <c r="A133" s="14" t="s">
        <v>341</v>
      </c>
      <c r="B133" s="246"/>
      <c r="C133" s="244" t="s">
        <v>771</v>
      </c>
      <c r="D133" s="245">
        <v>3.71</v>
      </c>
      <c r="E133" s="245">
        <v>3.95</v>
      </c>
      <c r="F133" s="245">
        <v>3.87</v>
      </c>
      <c r="G133" s="245">
        <v>11.53</v>
      </c>
      <c r="H133" s="245">
        <v>3.84</v>
      </c>
      <c r="I133" s="245">
        <v>266.92</v>
      </c>
      <c r="J133" s="245">
        <v>14.3</v>
      </c>
      <c r="K133" s="245"/>
      <c r="L133" s="255">
        <v>1</v>
      </c>
      <c r="M133" s="256">
        <v>43635</v>
      </c>
      <c r="N133" s="256">
        <v>43640</v>
      </c>
      <c r="O133" s="256"/>
      <c r="P133" s="256">
        <v>43673</v>
      </c>
      <c r="Q133" s="256">
        <v>43731</v>
      </c>
      <c r="R133" s="255">
        <v>92</v>
      </c>
      <c r="S133" s="197" t="s">
        <v>181</v>
      </c>
      <c r="T133" s="197" t="s">
        <v>201</v>
      </c>
      <c r="U133" s="197" t="s">
        <v>183</v>
      </c>
      <c r="V133" s="260"/>
      <c r="W133" s="197" t="s">
        <v>295</v>
      </c>
      <c r="X133" s="197" t="s">
        <v>193</v>
      </c>
      <c r="Y133" s="197" t="s">
        <v>285</v>
      </c>
      <c r="Z133" s="197" t="s">
        <v>715</v>
      </c>
      <c r="AA133" s="255">
        <v>0</v>
      </c>
      <c r="AB133" s="260"/>
      <c r="AC133" s="260"/>
      <c r="AD133" s="255">
        <v>0</v>
      </c>
      <c r="AE133" s="260"/>
      <c r="AF133" s="255">
        <v>1</v>
      </c>
      <c r="AG133" s="264">
        <v>75.3</v>
      </c>
      <c r="AH133" s="264">
        <v>7.4</v>
      </c>
      <c r="AI133" s="264">
        <v>2.6</v>
      </c>
      <c r="AJ133" s="264">
        <v>15</v>
      </c>
      <c r="AK133" s="264">
        <v>47.8</v>
      </c>
      <c r="AL133" s="264">
        <v>97.5</v>
      </c>
      <c r="AM133" s="264">
        <v>2</v>
      </c>
      <c r="AN133" s="265">
        <v>20.9</v>
      </c>
      <c r="AO133" s="265">
        <v>21.3</v>
      </c>
      <c r="AP133" s="265">
        <v>0</v>
      </c>
      <c r="AQ133" s="265">
        <v>0</v>
      </c>
      <c r="AR133" s="265">
        <v>0</v>
      </c>
      <c r="AS133" s="197" t="s">
        <v>287</v>
      </c>
      <c r="AT133" s="255"/>
      <c r="AU133" s="197" t="s">
        <v>670</v>
      </c>
      <c r="AV133" s="197" t="s">
        <v>290</v>
      </c>
      <c r="AW133" s="197" t="s">
        <v>295</v>
      </c>
      <c r="AX133" s="197" t="s">
        <v>308</v>
      </c>
      <c r="AY133" s="197" t="s">
        <v>290</v>
      </c>
    </row>
    <row r="134" s="1" customFormat="1" ht="12.75" spans="1:51">
      <c r="A134" s="14" t="s">
        <v>341</v>
      </c>
      <c r="B134" s="246"/>
      <c r="C134" s="244" t="s">
        <v>163</v>
      </c>
      <c r="D134" s="247">
        <f t="shared" ref="D134:F134" si="3">AVERAGE(D128:D133)</f>
        <v>3.25833333333333</v>
      </c>
      <c r="E134" s="247">
        <f t="shared" si="3"/>
        <v>3.32333333333333</v>
      </c>
      <c r="F134" s="247">
        <f t="shared" si="3"/>
        <v>3.315</v>
      </c>
      <c r="G134" s="247">
        <f>SUM(D134:F134)</f>
        <v>9.89666666666667</v>
      </c>
      <c r="H134" s="247">
        <f>G134/3</f>
        <v>3.29888888888889</v>
      </c>
      <c r="I134" s="247">
        <f>SUM(D128:F133)/18/9.6*666.7</f>
        <v>229.100960648148</v>
      </c>
      <c r="J134" s="245">
        <f>(I134-210.35)/210.35*100</f>
        <v>8.91417192685913</v>
      </c>
      <c r="K134" s="245"/>
      <c r="L134" s="255">
        <v>3</v>
      </c>
      <c r="M134" s="35" t="s">
        <v>778</v>
      </c>
      <c r="N134" s="257" t="s">
        <v>779</v>
      </c>
      <c r="O134" s="257"/>
      <c r="P134" s="257" t="s">
        <v>574</v>
      </c>
      <c r="Q134" s="257" t="s">
        <v>789</v>
      </c>
      <c r="R134" s="261">
        <f>AVERAGE(R128:R133)</f>
        <v>95.8333333333333</v>
      </c>
      <c r="S134" s="262" t="s">
        <v>181</v>
      </c>
      <c r="T134" s="263" t="s">
        <v>201</v>
      </c>
      <c r="U134" s="263" t="s">
        <v>183</v>
      </c>
      <c r="V134" s="260"/>
      <c r="W134" s="263" t="s">
        <v>295</v>
      </c>
      <c r="X134" s="263" t="s">
        <v>193</v>
      </c>
      <c r="Y134" s="263" t="s">
        <v>285</v>
      </c>
      <c r="Z134" s="241" t="s">
        <v>715</v>
      </c>
      <c r="AA134" s="242" t="s">
        <v>220</v>
      </c>
      <c r="AB134" s="260"/>
      <c r="AC134" s="260"/>
      <c r="AD134" s="259">
        <v>0</v>
      </c>
      <c r="AE134" s="260"/>
      <c r="AF134" s="259" t="s">
        <v>220</v>
      </c>
      <c r="AG134" s="266">
        <f t="shared" ref="AG134:AR134" si="4">AVERAGE(AG128:AG133)</f>
        <v>73.1</v>
      </c>
      <c r="AH134" s="266">
        <f t="shared" si="4"/>
        <v>12.4833333333333</v>
      </c>
      <c r="AI134" s="266">
        <f t="shared" si="4"/>
        <v>1.93333333333333</v>
      </c>
      <c r="AJ134" s="266">
        <f t="shared" si="4"/>
        <v>14.4833333333333</v>
      </c>
      <c r="AK134" s="266">
        <f t="shared" si="4"/>
        <v>42.6166666666667</v>
      </c>
      <c r="AL134" s="266">
        <f t="shared" si="4"/>
        <v>96.2833333333333</v>
      </c>
      <c r="AM134" s="266">
        <f t="shared" si="4"/>
        <v>2.27</v>
      </c>
      <c r="AN134" s="247">
        <f t="shared" si="4"/>
        <v>20.795</v>
      </c>
      <c r="AO134" s="247">
        <f t="shared" si="4"/>
        <v>21.5183333333333</v>
      </c>
      <c r="AP134" s="247">
        <f t="shared" si="4"/>
        <v>0</v>
      </c>
      <c r="AQ134" s="247">
        <f t="shared" si="4"/>
        <v>0.308</v>
      </c>
      <c r="AR134" s="247">
        <f t="shared" si="4"/>
        <v>0.025</v>
      </c>
      <c r="AS134" s="241" t="s">
        <v>287</v>
      </c>
      <c r="AT134" s="241" t="s">
        <v>290</v>
      </c>
      <c r="AU134" s="241" t="s">
        <v>289</v>
      </c>
      <c r="AV134" s="241" t="s">
        <v>290</v>
      </c>
      <c r="AW134" s="241" t="s">
        <v>309</v>
      </c>
      <c r="AX134" s="241" t="s">
        <v>288</v>
      </c>
      <c r="AY134" s="241" t="s">
        <v>290</v>
      </c>
    </row>
    <row r="135" s="189" customFormat="1" ht="22" customHeight="1" spans="1:51">
      <c r="A135" s="248" t="s">
        <v>790</v>
      </c>
      <c r="B135" s="271" t="s">
        <v>791</v>
      </c>
      <c r="C135" s="248" t="s">
        <v>792</v>
      </c>
      <c r="D135" s="249">
        <v>2.89</v>
      </c>
      <c r="E135" s="249">
        <v>2.72</v>
      </c>
      <c r="F135" s="249">
        <v>2.76</v>
      </c>
      <c r="G135" s="249">
        <v>8.37</v>
      </c>
      <c r="H135" s="249">
        <v>2.79</v>
      </c>
      <c r="I135" s="249">
        <v>193.76</v>
      </c>
      <c r="J135" s="249">
        <v>10.42</v>
      </c>
      <c r="K135" s="249"/>
      <c r="L135" s="15">
        <v>4</v>
      </c>
      <c r="M135" s="67">
        <v>43991</v>
      </c>
      <c r="N135" s="67">
        <v>43997</v>
      </c>
      <c r="O135" s="67"/>
      <c r="P135" s="67">
        <v>44039</v>
      </c>
      <c r="Q135" s="67">
        <v>44103</v>
      </c>
      <c r="R135" s="290">
        <v>112</v>
      </c>
      <c r="S135" s="197" t="s">
        <v>181</v>
      </c>
      <c r="T135" s="197" t="s">
        <v>201</v>
      </c>
      <c r="U135" s="197" t="s">
        <v>183</v>
      </c>
      <c r="W135" s="197" t="s">
        <v>295</v>
      </c>
      <c r="X135" s="197" t="s">
        <v>193</v>
      </c>
      <c r="Y135" s="197" t="s">
        <v>285</v>
      </c>
      <c r="Z135" s="197" t="s">
        <v>715</v>
      </c>
      <c r="AA135" s="15"/>
      <c r="AB135" s="67"/>
      <c r="AC135" s="14"/>
      <c r="AD135" s="14"/>
      <c r="AE135" s="14"/>
      <c r="AF135" s="14"/>
      <c r="AG135" s="267">
        <v>46.8</v>
      </c>
      <c r="AH135" s="267">
        <v>7.9</v>
      </c>
      <c r="AI135" s="267">
        <v>3.2</v>
      </c>
      <c r="AJ135" s="267">
        <v>15.8</v>
      </c>
      <c r="AK135" s="267">
        <v>39.3</v>
      </c>
      <c r="AL135" s="267">
        <v>87.3</v>
      </c>
      <c r="AM135" s="267">
        <v>2.2</v>
      </c>
      <c r="AN135" s="249">
        <v>18.79</v>
      </c>
      <c r="AO135" s="249">
        <v>22.03</v>
      </c>
      <c r="AP135" s="249">
        <v>0.23</v>
      </c>
      <c r="AQ135" s="249">
        <v>0.04</v>
      </c>
      <c r="AR135" s="249">
        <v>0</v>
      </c>
      <c r="AS135" s="197" t="s">
        <v>287</v>
      </c>
      <c r="AT135" s="197" t="s">
        <v>290</v>
      </c>
      <c r="AU135" s="197" t="s">
        <v>289</v>
      </c>
      <c r="AV135" s="197" t="s">
        <v>290</v>
      </c>
      <c r="AW135" s="197" t="s">
        <v>309</v>
      </c>
      <c r="AX135" s="197" t="s">
        <v>288</v>
      </c>
      <c r="AY135" s="197" t="s">
        <v>290</v>
      </c>
    </row>
    <row r="136" s="189" customFormat="1" ht="22" customHeight="1" spans="1:51">
      <c r="A136" s="248" t="s">
        <v>790</v>
      </c>
      <c r="B136" s="272"/>
      <c r="C136" s="248" t="s">
        <v>793</v>
      </c>
      <c r="D136" s="249">
        <v>3.67</v>
      </c>
      <c r="E136" s="249">
        <v>3.73</v>
      </c>
      <c r="F136" s="249">
        <v>3.76</v>
      </c>
      <c r="G136" s="249">
        <v>11.16</v>
      </c>
      <c r="H136" s="249">
        <v>3.72</v>
      </c>
      <c r="I136" s="249">
        <v>258.35</v>
      </c>
      <c r="J136" s="249">
        <v>10.71</v>
      </c>
      <c r="K136" s="249"/>
      <c r="L136" s="15">
        <v>1</v>
      </c>
      <c r="M136" s="67">
        <v>44008</v>
      </c>
      <c r="N136" s="67">
        <v>44012</v>
      </c>
      <c r="O136" s="67"/>
      <c r="P136" s="67">
        <v>44050</v>
      </c>
      <c r="Q136" s="67">
        <v>44112</v>
      </c>
      <c r="R136" s="290">
        <v>104</v>
      </c>
      <c r="S136" s="197" t="s">
        <v>181</v>
      </c>
      <c r="T136" s="197" t="s">
        <v>201</v>
      </c>
      <c r="U136" s="197" t="s">
        <v>183</v>
      </c>
      <c r="W136" s="197" t="s">
        <v>295</v>
      </c>
      <c r="X136" s="197" t="s">
        <v>193</v>
      </c>
      <c r="Y136" s="197" t="s">
        <v>285</v>
      </c>
      <c r="Z136" s="197" t="s">
        <v>715</v>
      </c>
      <c r="AA136" s="15">
        <v>0</v>
      </c>
      <c r="AB136" s="67"/>
      <c r="AC136" s="15">
        <v>0</v>
      </c>
      <c r="AD136" s="15">
        <v>0</v>
      </c>
      <c r="AE136" s="15"/>
      <c r="AF136" s="15">
        <v>1</v>
      </c>
      <c r="AG136" s="267">
        <v>66.4</v>
      </c>
      <c r="AH136" s="267">
        <v>9.2</v>
      </c>
      <c r="AI136" s="267">
        <v>0.6</v>
      </c>
      <c r="AJ136" s="267">
        <v>11.2</v>
      </c>
      <c r="AK136" s="267">
        <v>30.8</v>
      </c>
      <c r="AL136" s="267">
        <v>67.6</v>
      </c>
      <c r="AM136" s="267">
        <v>2.2</v>
      </c>
      <c r="AN136" s="249">
        <v>20.2</v>
      </c>
      <c r="AO136" s="249">
        <v>26.1</v>
      </c>
      <c r="AP136" s="311"/>
      <c r="AQ136" s="311"/>
      <c r="AR136" s="311"/>
      <c r="AS136" s="197" t="s">
        <v>287</v>
      </c>
      <c r="AT136" s="197" t="s">
        <v>290</v>
      </c>
      <c r="AU136" s="197" t="s">
        <v>289</v>
      </c>
      <c r="AV136" s="197" t="s">
        <v>290</v>
      </c>
      <c r="AW136" s="197" t="s">
        <v>309</v>
      </c>
      <c r="AX136" s="197" t="s">
        <v>288</v>
      </c>
      <c r="AY136" s="197" t="s">
        <v>290</v>
      </c>
    </row>
    <row r="137" s="189" customFormat="1" ht="22" customHeight="1" spans="1:51">
      <c r="A137" s="248" t="s">
        <v>790</v>
      </c>
      <c r="B137" s="272"/>
      <c r="C137" s="248" t="s">
        <v>794</v>
      </c>
      <c r="D137" s="249">
        <v>3.35</v>
      </c>
      <c r="E137" s="249">
        <v>3.3</v>
      </c>
      <c r="F137" s="249">
        <v>3.25</v>
      </c>
      <c r="G137" s="249">
        <v>9.9</v>
      </c>
      <c r="H137" s="249">
        <v>3.3</v>
      </c>
      <c r="I137" s="249">
        <v>229.18</v>
      </c>
      <c r="J137" s="249">
        <v>10.37</v>
      </c>
      <c r="K137" s="249"/>
      <c r="L137" s="15">
        <v>2</v>
      </c>
      <c r="M137" s="67">
        <v>44003</v>
      </c>
      <c r="N137" s="67">
        <v>44007</v>
      </c>
      <c r="O137" s="67"/>
      <c r="P137" s="67">
        <v>44046</v>
      </c>
      <c r="Q137" s="67">
        <v>44109</v>
      </c>
      <c r="R137" s="290">
        <v>106</v>
      </c>
      <c r="S137" s="197" t="s">
        <v>181</v>
      </c>
      <c r="T137" s="197" t="s">
        <v>201</v>
      </c>
      <c r="U137" s="197" t="s">
        <v>183</v>
      </c>
      <c r="W137" s="197" t="s">
        <v>295</v>
      </c>
      <c r="X137" s="197" t="s">
        <v>328</v>
      </c>
      <c r="Y137" s="197" t="s">
        <v>285</v>
      </c>
      <c r="Z137" s="197" t="s">
        <v>715</v>
      </c>
      <c r="AA137" s="14"/>
      <c r="AB137" s="294"/>
      <c r="AC137" s="14"/>
      <c r="AD137" s="14"/>
      <c r="AE137" s="14"/>
      <c r="AF137" s="14"/>
      <c r="AG137" s="267">
        <v>50.9</v>
      </c>
      <c r="AH137" s="267">
        <v>3.9</v>
      </c>
      <c r="AI137" s="267">
        <v>2.5</v>
      </c>
      <c r="AJ137" s="267">
        <v>11.8</v>
      </c>
      <c r="AK137" s="267">
        <v>39.4</v>
      </c>
      <c r="AL137" s="267">
        <v>83.1</v>
      </c>
      <c r="AM137" s="267">
        <v>2.1</v>
      </c>
      <c r="AN137" s="249">
        <v>19.05</v>
      </c>
      <c r="AO137" s="249">
        <v>22</v>
      </c>
      <c r="AP137" s="249">
        <v>0</v>
      </c>
      <c r="AQ137" s="249">
        <v>0.1</v>
      </c>
      <c r="AR137" s="249">
        <v>0.2</v>
      </c>
      <c r="AS137" s="197" t="s">
        <v>287</v>
      </c>
      <c r="AT137" s="197" t="s">
        <v>308</v>
      </c>
      <c r="AU137" s="197" t="s">
        <v>289</v>
      </c>
      <c r="AV137" s="197" t="s">
        <v>290</v>
      </c>
      <c r="AW137" s="197" t="s">
        <v>297</v>
      </c>
      <c r="AX137" s="197" t="s">
        <v>308</v>
      </c>
      <c r="AY137" s="197" t="s">
        <v>290</v>
      </c>
    </row>
    <row r="138" s="189" customFormat="1" ht="22" customHeight="1" spans="1:51">
      <c r="A138" s="248" t="s">
        <v>790</v>
      </c>
      <c r="B138" s="272"/>
      <c r="C138" s="248" t="s">
        <v>795</v>
      </c>
      <c r="D138" s="249">
        <v>3.57</v>
      </c>
      <c r="E138" s="249">
        <v>3.48</v>
      </c>
      <c r="F138" s="249">
        <v>3.27</v>
      </c>
      <c r="G138" s="249">
        <v>10.32</v>
      </c>
      <c r="H138" s="249">
        <v>3.44</v>
      </c>
      <c r="I138" s="249">
        <v>239.01</v>
      </c>
      <c r="J138" s="249">
        <v>7.16</v>
      </c>
      <c r="K138" s="249"/>
      <c r="L138" s="15">
        <v>8</v>
      </c>
      <c r="M138" s="67">
        <v>44002</v>
      </c>
      <c r="N138" s="67">
        <v>44006</v>
      </c>
      <c r="O138" s="67"/>
      <c r="P138" s="67">
        <v>44042</v>
      </c>
      <c r="Q138" s="67">
        <v>44105</v>
      </c>
      <c r="R138" s="290">
        <v>103</v>
      </c>
      <c r="S138" s="197" t="s">
        <v>181</v>
      </c>
      <c r="T138" s="197" t="s">
        <v>201</v>
      </c>
      <c r="U138" s="197" t="s">
        <v>183</v>
      </c>
      <c r="W138" s="197" t="s">
        <v>295</v>
      </c>
      <c r="X138" s="197" t="s">
        <v>193</v>
      </c>
      <c r="Y138" s="197" t="s">
        <v>285</v>
      </c>
      <c r="Z138" s="197" t="s">
        <v>715</v>
      </c>
      <c r="AA138" s="15">
        <v>3</v>
      </c>
      <c r="AB138" s="294"/>
      <c r="AC138" s="14"/>
      <c r="AD138" s="14"/>
      <c r="AE138" s="14"/>
      <c r="AF138" s="14"/>
      <c r="AG138" s="267">
        <v>57.2</v>
      </c>
      <c r="AH138" s="267">
        <v>5.6</v>
      </c>
      <c r="AI138" s="267">
        <v>2.5</v>
      </c>
      <c r="AJ138" s="267">
        <v>12.1</v>
      </c>
      <c r="AK138" s="267">
        <v>65.9</v>
      </c>
      <c r="AL138" s="267">
        <v>142.4</v>
      </c>
      <c r="AM138" s="267">
        <v>2.2</v>
      </c>
      <c r="AN138" s="249">
        <v>24.62</v>
      </c>
      <c r="AO138" s="249">
        <v>17.29</v>
      </c>
      <c r="AP138" s="245" t="s">
        <v>204</v>
      </c>
      <c r="AQ138" s="245" t="s">
        <v>204</v>
      </c>
      <c r="AR138" s="245" t="s">
        <v>204</v>
      </c>
      <c r="AS138" s="197" t="s">
        <v>287</v>
      </c>
      <c r="AT138" s="197" t="s">
        <v>290</v>
      </c>
      <c r="AU138" s="197" t="s">
        <v>289</v>
      </c>
      <c r="AV138" s="197" t="s">
        <v>290</v>
      </c>
      <c r="AW138" s="197" t="s">
        <v>309</v>
      </c>
      <c r="AX138" s="197" t="s">
        <v>288</v>
      </c>
      <c r="AY138" s="197" t="s">
        <v>290</v>
      </c>
    </row>
    <row r="139" s="189" customFormat="1" ht="22" customHeight="1" spans="1:51">
      <c r="A139" s="248" t="s">
        <v>790</v>
      </c>
      <c r="B139" s="272"/>
      <c r="C139" s="248" t="s">
        <v>796</v>
      </c>
      <c r="D139" s="249">
        <v>3.43</v>
      </c>
      <c r="E139" s="249">
        <v>3.13</v>
      </c>
      <c r="F139" s="249">
        <v>3.45</v>
      </c>
      <c r="G139" s="249">
        <v>10.01</v>
      </c>
      <c r="H139" s="249">
        <v>3.37</v>
      </c>
      <c r="I139" s="249">
        <v>234.04</v>
      </c>
      <c r="J139" s="249">
        <v>13.85</v>
      </c>
      <c r="K139" s="249"/>
      <c r="L139" s="15">
        <v>7</v>
      </c>
      <c r="M139" s="67">
        <v>44008</v>
      </c>
      <c r="N139" s="67">
        <v>44013</v>
      </c>
      <c r="O139" s="67"/>
      <c r="P139" s="67">
        <v>44050</v>
      </c>
      <c r="Q139" s="67">
        <v>44112</v>
      </c>
      <c r="R139" s="290">
        <v>104</v>
      </c>
      <c r="S139" s="197" t="s">
        <v>181</v>
      </c>
      <c r="T139" s="197" t="s">
        <v>201</v>
      </c>
      <c r="U139" s="197" t="s">
        <v>183</v>
      </c>
      <c r="W139" s="197" t="s">
        <v>295</v>
      </c>
      <c r="X139" s="197" t="s">
        <v>193</v>
      </c>
      <c r="Y139" s="197" t="s">
        <v>766</v>
      </c>
      <c r="Z139" s="197" t="s">
        <v>715</v>
      </c>
      <c r="AA139" s="15">
        <v>0</v>
      </c>
      <c r="AB139" s="256"/>
      <c r="AC139" s="15">
        <v>0</v>
      </c>
      <c r="AD139" s="15">
        <v>0</v>
      </c>
      <c r="AE139" s="255"/>
      <c r="AF139" s="15">
        <v>0</v>
      </c>
      <c r="AG139" s="267">
        <v>61.3</v>
      </c>
      <c r="AH139" s="267">
        <v>7.6</v>
      </c>
      <c r="AI139" s="267">
        <v>2.4</v>
      </c>
      <c r="AJ139" s="267">
        <v>13.1</v>
      </c>
      <c r="AK139" s="267">
        <v>40.1</v>
      </c>
      <c r="AL139" s="267">
        <v>94</v>
      </c>
      <c r="AM139" s="267">
        <v>2.3</v>
      </c>
      <c r="AN139" s="249">
        <v>18.62</v>
      </c>
      <c r="AO139" s="249">
        <v>19.81</v>
      </c>
      <c r="AP139" s="249"/>
      <c r="AQ139" s="249"/>
      <c r="AR139" s="249"/>
      <c r="AS139" s="197" t="s">
        <v>287</v>
      </c>
      <c r="AT139" s="197" t="s">
        <v>288</v>
      </c>
      <c r="AU139" s="197" t="s">
        <v>289</v>
      </c>
      <c r="AV139" s="197" t="s">
        <v>290</v>
      </c>
      <c r="AW139" s="197" t="s">
        <v>309</v>
      </c>
      <c r="AX139" s="197" t="s">
        <v>308</v>
      </c>
      <c r="AY139" s="197" t="s">
        <v>290</v>
      </c>
    </row>
    <row r="140" s="189" customFormat="1" ht="22" customHeight="1" spans="1:51">
      <c r="A140" s="248" t="s">
        <v>790</v>
      </c>
      <c r="B140" s="272"/>
      <c r="C140" s="248" t="s">
        <v>797</v>
      </c>
      <c r="D140" s="249">
        <v>3.18</v>
      </c>
      <c r="E140" s="249">
        <v>3.25</v>
      </c>
      <c r="F140" s="249">
        <v>3.34</v>
      </c>
      <c r="G140" s="249">
        <v>9.76</v>
      </c>
      <c r="H140" s="249">
        <v>3.25</v>
      </c>
      <c r="I140" s="249">
        <v>226.13</v>
      </c>
      <c r="J140" s="249">
        <v>10.77</v>
      </c>
      <c r="K140" s="249"/>
      <c r="L140" s="15">
        <v>4</v>
      </c>
      <c r="M140" s="67">
        <v>43994</v>
      </c>
      <c r="N140" s="67">
        <v>43999</v>
      </c>
      <c r="O140" s="67"/>
      <c r="P140" s="67">
        <v>44037</v>
      </c>
      <c r="Q140" s="67">
        <v>44100</v>
      </c>
      <c r="R140" s="290">
        <v>106</v>
      </c>
      <c r="S140" s="197" t="s">
        <v>181</v>
      </c>
      <c r="T140" s="197" t="s">
        <v>201</v>
      </c>
      <c r="U140" s="197" t="s">
        <v>183</v>
      </c>
      <c r="W140" s="197" t="s">
        <v>295</v>
      </c>
      <c r="X140" s="197" t="s">
        <v>193</v>
      </c>
      <c r="Y140" s="197" t="s">
        <v>285</v>
      </c>
      <c r="Z140" s="197" t="s">
        <v>715</v>
      </c>
      <c r="AA140" s="15">
        <v>0</v>
      </c>
      <c r="AB140" s="295" t="s">
        <v>798</v>
      </c>
      <c r="AC140" s="15">
        <v>0</v>
      </c>
      <c r="AD140" s="15">
        <v>0</v>
      </c>
      <c r="AE140" s="15"/>
      <c r="AF140" s="15">
        <v>0</v>
      </c>
      <c r="AG140" s="267">
        <v>37.3</v>
      </c>
      <c r="AH140" s="267">
        <v>7.9</v>
      </c>
      <c r="AI140" s="267">
        <v>2.5</v>
      </c>
      <c r="AJ140" s="267">
        <v>11.7</v>
      </c>
      <c r="AK140" s="267">
        <v>45.1</v>
      </c>
      <c r="AL140" s="267">
        <v>97.5</v>
      </c>
      <c r="AM140" s="267">
        <v>2.2</v>
      </c>
      <c r="AN140" s="249">
        <v>18.5</v>
      </c>
      <c r="AO140" s="249">
        <v>19</v>
      </c>
      <c r="AP140" s="249">
        <v>0</v>
      </c>
      <c r="AQ140" s="249">
        <v>4</v>
      </c>
      <c r="AR140" s="249">
        <v>4</v>
      </c>
      <c r="AS140" s="197" t="s">
        <v>287</v>
      </c>
      <c r="AT140" s="14"/>
      <c r="AU140" s="197" t="s">
        <v>670</v>
      </c>
      <c r="AV140" s="197" t="s">
        <v>290</v>
      </c>
      <c r="AW140" s="197" t="s">
        <v>773</v>
      </c>
      <c r="AX140" s="197" t="s">
        <v>308</v>
      </c>
      <c r="AY140" s="197" t="s">
        <v>290</v>
      </c>
    </row>
    <row r="141" s="190" customFormat="1" ht="22" customHeight="1" spans="1:253">
      <c r="A141" s="248" t="s">
        <v>790</v>
      </c>
      <c r="B141" s="273"/>
      <c r="C141" s="251" t="s">
        <v>163</v>
      </c>
      <c r="D141" s="247">
        <f t="shared" ref="D141:F141" si="5">AVERAGE(D135:D140)</f>
        <v>3.34833333333333</v>
      </c>
      <c r="E141" s="247">
        <f t="shared" si="5"/>
        <v>3.26833333333333</v>
      </c>
      <c r="F141" s="247">
        <f t="shared" si="5"/>
        <v>3.305</v>
      </c>
      <c r="G141" s="247">
        <f>SUM(D141:F141)</f>
        <v>9.92166666666667</v>
      </c>
      <c r="H141" s="247">
        <f>G141/3</f>
        <v>3.30722222222222</v>
      </c>
      <c r="I141" s="247">
        <f>SUM(D135:F140)/18/9.6*666.7</f>
        <v>229.679693287037</v>
      </c>
      <c r="J141" s="247">
        <f>(I141-208.15)/208.15*100</f>
        <v>10.3433549301163</v>
      </c>
      <c r="K141" s="247"/>
      <c r="L141" s="259">
        <v>2</v>
      </c>
      <c r="M141" s="257" t="s">
        <v>589</v>
      </c>
      <c r="N141" s="257" t="s">
        <v>799</v>
      </c>
      <c r="O141" s="257"/>
      <c r="P141" s="257" t="s">
        <v>780</v>
      </c>
      <c r="Q141" s="257" t="s">
        <v>800</v>
      </c>
      <c r="R141" s="261">
        <v>106</v>
      </c>
      <c r="S141" s="241" t="s">
        <v>181</v>
      </c>
      <c r="T141" s="241" t="s">
        <v>201</v>
      </c>
      <c r="U141" s="241" t="s">
        <v>183</v>
      </c>
      <c r="W141" s="241" t="s">
        <v>295</v>
      </c>
      <c r="X141" s="241" t="s">
        <v>193</v>
      </c>
      <c r="Y141" s="241" t="s">
        <v>285</v>
      </c>
      <c r="Z141" s="241" t="s">
        <v>715</v>
      </c>
      <c r="AA141" s="259" t="s">
        <v>220</v>
      </c>
      <c r="AB141" s="259"/>
      <c r="AC141" s="296">
        <v>0</v>
      </c>
      <c r="AD141" s="296">
        <v>0</v>
      </c>
      <c r="AE141" s="296"/>
      <c r="AF141" s="296" t="s">
        <v>220</v>
      </c>
      <c r="AG141" s="266">
        <f t="shared" ref="AG141:AR141" si="6">AVERAGE(AG135:AG140)</f>
        <v>53.3166666666667</v>
      </c>
      <c r="AH141" s="266">
        <f t="shared" si="6"/>
        <v>7.01666666666667</v>
      </c>
      <c r="AI141" s="266">
        <f t="shared" si="6"/>
        <v>2.28333333333333</v>
      </c>
      <c r="AJ141" s="266">
        <f t="shared" si="6"/>
        <v>12.6166666666667</v>
      </c>
      <c r="AK141" s="266">
        <f t="shared" si="6"/>
        <v>43.4333333333333</v>
      </c>
      <c r="AL141" s="266">
        <f t="shared" si="6"/>
        <v>95.3166666666667</v>
      </c>
      <c r="AM141" s="266">
        <f t="shared" si="6"/>
        <v>2.2</v>
      </c>
      <c r="AN141" s="247">
        <f t="shared" si="6"/>
        <v>19.9633333333333</v>
      </c>
      <c r="AO141" s="247">
        <f t="shared" si="6"/>
        <v>21.0383333333333</v>
      </c>
      <c r="AP141" s="247">
        <f t="shared" si="6"/>
        <v>0.0766666666666667</v>
      </c>
      <c r="AQ141" s="247">
        <f t="shared" si="6"/>
        <v>1.38</v>
      </c>
      <c r="AR141" s="247">
        <f t="shared" si="6"/>
        <v>1.4</v>
      </c>
      <c r="AS141" s="241" t="s">
        <v>287</v>
      </c>
      <c r="AT141" s="241" t="s">
        <v>290</v>
      </c>
      <c r="AU141" s="241" t="s">
        <v>289</v>
      </c>
      <c r="AV141" s="241" t="s">
        <v>290</v>
      </c>
      <c r="AW141" s="241" t="s">
        <v>309</v>
      </c>
      <c r="AX141" s="241" t="s">
        <v>288</v>
      </c>
      <c r="AY141" s="241" t="s">
        <v>290</v>
      </c>
      <c r="AZ141" s="189"/>
      <c r="BA141" s="189"/>
      <c r="BB141" s="189"/>
      <c r="BC141" s="189"/>
      <c r="BD141" s="189"/>
      <c r="BE141" s="189"/>
      <c r="BF141" s="189"/>
      <c r="BG141" s="189"/>
      <c r="BH141" s="189"/>
      <c r="BI141" s="189"/>
      <c r="BJ141" s="189"/>
      <c r="BK141" s="189"/>
      <c r="BL141" s="189"/>
      <c r="BM141" s="189"/>
      <c r="BN141" s="189"/>
      <c r="BO141" s="189"/>
      <c r="BP141" s="189"/>
      <c r="BQ141" s="189"/>
      <c r="BR141" s="189"/>
      <c r="BS141" s="189"/>
      <c r="BT141" s="189"/>
      <c r="BU141" s="189"/>
      <c r="BV141" s="189"/>
      <c r="BW141" s="189"/>
      <c r="BX141" s="189"/>
      <c r="BY141" s="189"/>
      <c r="BZ141" s="189"/>
      <c r="CA141" s="189"/>
      <c r="CB141" s="189"/>
      <c r="CC141" s="189"/>
      <c r="CD141" s="189"/>
      <c r="CE141" s="189"/>
      <c r="CF141" s="189"/>
      <c r="CG141" s="189"/>
      <c r="CH141" s="189"/>
      <c r="CI141" s="189"/>
      <c r="CJ141" s="189"/>
      <c r="CK141" s="189"/>
      <c r="CL141" s="189"/>
      <c r="CM141" s="189"/>
      <c r="CN141" s="189"/>
      <c r="CO141" s="189"/>
      <c r="CP141" s="189"/>
      <c r="CQ141" s="189"/>
      <c r="CR141" s="189"/>
      <c r="CS141" s="189"/>
      <c r="CT141" s="189"/>
      <c r="CU141" s="189"/>
      <c r="CV141" s="189"/>
      <c r="CW141" s="189"/>
      <c r="CX141" s="189"/>
      <c r="CY141" s="189"/>
      <c r="CZ141" s="189"/>
      <c r="DA141" s="189"/>
      <c r="DB141" s="189"/>
      <c r="DC141" s="189"/>
      <c r="DD141" s="189"/>
      <c r="DE141" s="189"/>
      <c r="DF141" s="189"/>
      <c r="DG141" s="189"/>
      <c r="DH141" s="189"/>
      <c r="DI141" s="189"/>
      <c r="DJ141" s="189"/>
      <c r="DK141" s="189"/>
      <c r="DL141" s="189"/>
      <c r="DM141" s="189"/>
      <c r="DN141" s="189"/>
      <c r="DO141" s="189"/>
      <c r="DP141" s="189"/>
      <c r="DQ141" s="189"/>
      <c r="DR141" s="189"/>
      <c r="DS141" s="189"/>
      <c r="DT141" s="189"/>
      <c r="DU141" s="189"/>
      <c r="DV141" s="189"/>
      <c r="DW141" s="189"/>
      <c r="DX141" s="189"/>
      <c r="DY141" s="189"/>
      <c r="DZ141" s="189"/>
      <c r="EA141" s="189"/>
      <c r="EB141" s="189"/>
      <c r="EC141" s="189"/>
      <c r="ED141" s="189"/>
      <c r="EE141" s="189"/>
      <c r="EF141" s="189"/>
      <c r="EG141" s="189"/>
      <c r="EH141" s="189"/>
      <c r="EI141" s="189"/>
      <c r="EJ141" s="189"/>
      <c r="EK141" s="189"/>
      <c r="EL141" s="189"/>
      <c r="EM141" s="189"/>
      <c r="EN141" s="189"/>
      <c r="EO141" s="189"/>
      <c r="EP141" s="189"/>
      <c r="EQ141" s="189"/>
      <c r="ER141" s="189"/>
      <c r="ES141" s="189"/>
      <c r="ET141" s="189"/>
      <c r="EU141" s="189"/>
      <c r="EV141" s="189"/>
      <c r="EW141" s="189"/>
      <c r="EX141" s="189"/>
      <c r="EY141" s="189"/>
      <c r="EZ141" s="189"/>
      <c r="FA141" s="189"/>
      <c r="FB141" s="189"/>
      <c r="FC141" s="189"/>
      <c r="FD141" s="189"/>
      <c r="FE141" s="189"/>
      <c r="FF141" s="189"/>
      <c r="FG141" s="189"/>
      <c r="FH141" s="189"/>
      <c r="FI141" s="189"/>
      <c r="FJ141" s="189"/>
      <c r="FK141" s="189"/>
      <c r="FL141" s="189"/>
      <c r="FM141" s="189"/>
      <c r="FN141" s="189"/>
      <c r="FO141" s="189"/>
      <c r="FP141" s="189"/>
      <c r="FQ141" s="189"/>
      <c r="FR141" s="189"/>
      <c r="FS141" s="189"/>
      <c r="FT141" s="189"/>
      <c r="FU141" s="189"/>
      <c r="FV141" s="189"/>
      <c r="FW141" s="189"/>
      <c r="FX141" s="189"/>
      <c r="FY141" s="189"/>
      <c r="FZ141" s="189"/>
      <c r="GA141" s="189"/>
      <c r="GB141" s="189"/>
      <c r="GC141" s="189"/>
      <c r="GD141" s="189"/>
      <c r="GE141" s="189"/>
      <c r="GF141" s="189"/>
      <c r="GG141" s="189"/>
      <c r="GH141" s="189"/>
      <c r="GI141" s="189"/>
      <c r="GJ141" s="189"/>
      <c r="GK141" s="189"/>
      <c r="GL141" s="189"/>
      <c r="GM141" s="189"/>
      <c r="GN141" s="189"/>
      <c r="GO141" s="189"/>
      <c r="GP141" s="189"/>
      <c r="GQ141" s="189"/>
      <c r="GR141" s="189"/>
      <c r="GS141" s="189"/>
      <c r="GT141" s="189"/>
      <c r="GU141" s="189"/>
      <c r="GV141" s="189"/>
      <c r="GW141" s="189"/>
      <c r="GX141" s="189"/>
      <c r="GY141" s="189"/>
      <c r="GZ141" s="189"/>
      <c r="HA141" s="189"/>
      <c r="HB141" s="189"/>
      <c r="HC141" s="189"/>
      <c r="HD141" s="189"/>
      <c r="HE141" s="189"/>
      <c r="HF141" s="189"/>
      <c r="HG141" s="189"/>
      <c r="HH141" s="189"/>
      <c r="HI141" s="189"/>
      <c r="HJ141" s="189"/>
      <c r="HK141" s="189"/>
      <c r="HL141" s="189"/>
      <c r="HM141" s="189"/>
      <c r="HN141" s="189"/>
      <c r="HO141" s="189"/>
      <c r="HP141" s="189"/>
      <c r="HQ141" s="189"/>
      <c r="HR141" s="189"/>
      <c r="HS141" s="189"/>
      <c r="HT141" s="189"/>
      <c r="HU141" s="189"/>
      <c r="HV141" s="189"/>
      <c r="HW141" s="189"/>
      <c r="HX141" s="189"/>
      <c r="HY141" s="189"/>
      <c r="HZ141" s="189"/>
      <c r="IA141" s="189"/>
      <c r="IB141" s="189"/>
      <c r="IC141" s="189"/>
      <c r="ID141" s="189"/>
      <c r="IE141" s="189"/>
      <c r="IF141" s="189"/>
      <c r="IG141" s="189"/>
      <c r="IH141" s="189"/>
      <c r="II141" s="189"/>
      <c r="IJ141" s="189"/>
      <c r="IK141" s="189"/>
      <c r="IL141" s="189"/>
      <c r="IM141" s="189"/>
      <c r="IN141" s="189"/>
      <c r="IO141" s="189"/>
      <c r="IP141" s="189"/>
      <c r="IQ141" s="189"/>
      <c r="IR141" s="189"/>
      <c r="IS141" s="189"/>
    </row>
    <row r="142" s="191" customFormat="1" ht="15.75" spans="1:51">
      <c r="A142" s="274" t="s">
        <v>347</v>
      </c>
      <c r="B142" s="275" t="s">
        <v>801</v>
      </c>
      <c r="C142" s="276" t="s">
        <v>764</v>
      </c>
      <c r="D142" s="277">
        <v>48.85</v>
      </c>
      <c r="E142" s="277">
        <v>48.32</v>
      </c>
      <c r="F142" s="277"/>
      <c r="G142" s="277">
        <v>97.17</v>
      </c>
      <c r="H142" s="277">
        <f t="shared" ref="H142:H149" si="7">G142/2</f>
        <v>48.585</v>
      </c>
      <c r="I142" s="277">
        <v>215.94</v>
      </c>
      <c r="J142" s="277">
        <f>(I142-191.3)/191.3*100</f>
        <v>12.8802927339258</v>
      </c>
      <c r="K142" s="277"/>
      <c r="L142" s="284">
        <v>1</v>
      </c>
      <c r="M142" s="285">
        <v>44369</v>
      </c>
      <c r="N142" s="285">
        <v>44373</v>
      </c>
      <c r="O142" s="285"/>
      <c r="P142" s="285">
        <v>44409</v>
      </c>
      <c r="Q142" s="285">
        <v>44468</v>
      </c>
      <c r="R142" s="284">
        <v>99</v>
      </c>
      <c r="S142" s="291" t="s">
        <v>181</v>
      </c>
      <c r="T142" s="291" t="s">
        <v>201</v>
      </c>
      <c r="U142" s="291" t="s">
        <v>183</v>
      </c>
      <c r="V142" s="291"/>
      <c r="W142" s="291" t="s">
        <v>295</v>
      </c>
      <c r="X142" s="291" t="s">
        <v>193</v>
      </c>
      <c r="Y142" s="291" t="s">
        <v>285</v>
      </c>
      <c r="Z142" s="291" t="s">
        <v>715</v>
      </c>
      <c r="AA142" s="297">
        <v>0</v>
      </c>
      <c r="AE142" s="298">
        <v>0</v>
      </c>
      <c r="AF142" s="298">
        <v>0</v>
      </c>
      <c r="AG142" s="309">
        <v>66.8</v>
      </c>
      <c r="AH142" s="309">
        <v>7.1</v>
      </c>
      <c r="AI142" s="309">
        <v>2.2</v>
      </c>
      <c r="AJ142" s="309">
        <v>15.2</v>
      </c>
      <c r="AK142" s="309">
        <v>42.6</v>
      </c>
      <c r="AL142" s="309">
        <v>89.6</v>
      </c>
      <c r="AM142" s="309">
        <v>2.1</v>
      </c>
      <c r="AN142" s="277">
        <v>20.12</v>
      </c>
      <c r="AO142" s="277">
        <v>22.56</v>
      </c>
      <c r="AS142" s="291" t="s">
        <v>287</v>
      </c>
      <c r="AT142" s="312" t="s">
        <v>290</v>
      </c>
      <c r="AU142" s="291" t="s">
        <v>289</v>
      </c>
      <c r="AV142" s="291" t="s">
        <v>290</v>
      </c>
      <c r="AW142" s="291" t="s">
        <v>309</v>
      </c>
      <c r="AX142" s="291" t="s">
        <v>288</v>
      </c>
      <c r="AY142" s="276" t="s">
        <v>290</v>
      </c>
    </row>
    <row r="143" s="191" customFormat="1" ht="15.75" spans="1:51">
      <c r="A143" s="274" t="s">
        <v>347</v>
      </c>
      <c r="B143" s="278"/>
      <c r="C143" s="276" t="s">
        <v>765</v>
      </c>
      <c r="D143" s="277">
        <v>44.38</v>
      </c>
      <c r="E143" s="277">
        <v>45.26</v>
      </c>
      <c r="F143" s="277"/>
      <c r="G143" s="277">
        <v>89.64</v>
      </c>
      <c r="H143" s="277">
        <f t="shared" si="7"/>
        <v>44.82</v>
      </c>
      <c r="I143" s="277">
        <v>199.21</v>
      </c>
      <c r="J143" s="277">
        <f>(I143-187.48)/187.48*100</f>
        <v>6.25666737785365</v>
      </c>
      <c r="K143" s="277"/>
      <c r="L143" s="284">
        <v>2</v>
      </c>
      <c r="M143" s="285">
        <v>44365</v>
      </c>
      <c r="N143" s="285">
        <v>44369</v>
      </c>
      <c r="O143" s="285"/>
      <c r="P143" s="285">
        <v>44409</v>
      </c>
      <c r="Q143" s="285">
        <v>44471</v>
      </c>
      <c r="R143" s="284">
        <v>106</v>
      </c>
      <c r="S143" s="291" t="s">
        <v>181</v>
      </c>
      <c r="T143" s="291" t="s">
        <v>201</v>
      </c>
      <c r="U143" s="291" t="s">
        <v>183</v>
      </c>
      <c r="V143" s="291"/>
      <c r="W143" s="291" t="s">
        <v>295</v>
      </c>
      <c r="X143" s="291" t="s">
        <v>193</v>
      </c>
      <c r="Y143" s="291" t="s">
        <v>285</v>
      </c>
      <c r="Z143" s="291" t="s">
        <v>715</v>
      </c>
      <c r="AA143" s="297">
        <v>1</v>
      </c>
      <c r="AE143" s="299" t="s">
        <v>204</v>
      </c>
      <c r="AF143" s="299" t="s">
        <v>204</v>
      </c>
      <c r="AG143" s="309">
        <v>75.6</v>
      </c>
      <c r="AH143" s="309">
        <v>13.8</v>
      </c>
      <c r="AI143" s="309">
        <v>3</v>
      </c>
      <c r="AJ143" s="309">
        <v>14.2</v>
      </c>
      <c r="AK143" s="309">
        <v>39.6</v>
      </c>
      <c r="AL143" s="309">
        <v>85.6</v>
      </c>
      <c r="AM143" s="309">
        <v>2.16</v>
      </c>
      <c r="AN143" s="277">
        <v>28.6</v>
      </c>
      <c r="AO143" s="277">
        <v>24.4</v>
      </c>
      <c r="AS143" s="291" t="s">
        <v>287</v>
      </c>
      <c r="AT143" s="312" t="s">
        <v>288</v>
      </c>
      <c r="AU143" s="291" t="s">
        <v>289</v>
      </c>
      <c r="AV143" s="291" t="s">
        <v>290</v>
      </c>
      <c r="AW143" s="291" t="s">
        <v>309</v>
      </c>
      <c r="AX143" s="291" t="s">
        <v>288</v>
      </c>
      <c r="AY143" s="276" t="s">
        <v>290</v>
      </c>
    </row>
    <row r="144" s="191" customFormat="1" ht="15.75" spans="1:51">
      <c r="A144" s="274" t="s">
        <v>347</v>
      </c>
      <c r="B144" s="278"/>
      <c r="C144" s="276" t="s">
        <v>767</v>
      </c>
      <c r="D144" s="277">
        <v>55.85</v>
      </c>
      <c r="E144" s="277">
        <v>51.2</v>
      </c>
      <c r="F144" s="277"/>
      <c r="G144" s="277">
        <v>107.05</v>
      </c>
      <c r="H144" s="277">
        <f t="shared" si="7"/>
        <v>53.525</v>
      </c>
      <c r="I144" s="277">
        <v>237.9</v>
      </c>
      <c r="J144" s="277">
        <f>(I144-213.41)/213.41*100</f>
        <v>11.4755634693782</v>
      </c>
      <c r="K144" s="277"/>
      <c r="L144" s="286">
        <v>1</v>
      </c>
      <c r="M144" s="285">
        <v>44369</v>
      </c>
      <c r="N144" s="285">
        <v>44374</v>
      </c>
      <c r="O144" s="285"/>
      <c r="P144" s="285">
        <v>44408</v>
      </c>
      <c r="Q144" s="285">
        <v>44469</v>
      </c>
      <c r="R144" s="284">
        <v>100</v>
      </c>
      <c r="S144" s="291" t="s">
        <v>181</v>
      </c>
      <c r="T144" s="291" t="s">
        <v>201</v>
      </c>
      <c r="U144" s="291" t="s">
        <v>183</v>
      </c>
      <c r="V144" s="291"/>
      <c r="W144" s="291" t="s">
        <v>295</v>
      </c>
      <c r="X144" s="291" t="s">
        <v>328</v>
      </c>
      <c r="Y144" s="291" t="s">
        <v>285</v>
      </c>
      <c r="Z144" s="291" t="s">
        <v>715</v>
      </c>
      <c r="AA144" s="300" t="s">
        <v>204</v>
      </c>
      <c r="AE144" s="299" t="s">
        <v>204</v>
      </c>
      <c r="AF144" s="299" t="s">
        <v>204</v>
      </c>
      <c r="AG144" s="309">
        <v>57.9</v>
      </c>
      <c r="AH144" s="309">
        <v>9.6</v>
      </c>
      <c r="AI144" s="309">
        <v>2</v>
      </c>
      <c r="AJ144" s="309">
        <v>13.6</v>
      </c>
      <c r="AK144" s="309">
        <v>41.8</v>
      </c>
      <c r="AL144" s="309">
        <v>84.3</v>
      </c>
      <c r="AM144" s="309">
        <v>2.02</v>
      </c>
      <c r="AN144" s="277">
        <v>19.45</v>
      </c>
      <c r="AO144" s="277">
        <v>22.8</v>
      </c>
      <c r="AS144" s="291" t="s">
        <v>287</v>
      </c>
      <c r="AT144" s="312" t="s">
        <v>311</v>
      </c>
      <c r="AU144" s="291" t="s">
        <v>289</v>
      </c>
      <c r="AV144" s="291" t="s">
        <v>290</v>
      </c>
      <c r="AW144" s="291" t="s">
        <v>309</v>
      </c>
      <c r="AX144" s="291" t="s">
        <v>308</v>
      </c>
      <c r="AY144" s="276" t="s">
        <v>290</v>
      </c>
    </row>
    <row r="145" s="191" customFormat="1" ht="15.75" spans="1:51">
      <c r="A145" s="274" t="s">
        <v>347</v>
      </c>
      <c r="B145" s="278"/>
      <c r="C145" s="276" t="s">
        <v>769</v>
      </c>
      <c r="D145" s="277">
        <v>50.38</v>
      </c>
      <c r="E145" s="277">
        <v>52.04</v>
      </c>
      <c r="F145" s="277"/>
      <c r="G145" s="277">
        <v>102.42</v>
      </c>
      <c r="H145" s="277">
        <f t="shared" si="7"/>
        <v>51.21</v>
      </c>
      <c r="I145" s="277">
        <v>227.61</v>
      </c>
      <c r="J145" s="277">
        <f>(I145-201.57)/201.57*100</f>
        <v>12.9185890757553</v>
      </c>
      <c r="K145" s="277"/>
      <c r="L145" s="284">
        <v>1</v>
      </c>
      <c r="M145" s="285">
        <v>44368</v>
      </c>
      <c r="N145" s="285">
        <v>44374</v>
      </c>
      <c r="O145" s="285"/>
      <c r="P145" s="285">
        <v>44412</v>
      </c>
      <c r="Q145" s="285">
        <v>44474</v>
      </c>
      <c r="R145" s="284">
        <v>106</v>
      </c>
      <c r="S145" s="291" t="s">
        <v>181</v>
      </c>
      <c r="T145" s="291" t="s">
        <v>201</v>
      </c>
      <c r="U145" s="291" t="s">
        <v>183</v>
      </c>
      <c r="V145" s="291"/>
      <c r="W145" s="291" t="s">
        <v>295</v>
      </c>
      <c r="X145" s="291" t="s">
        <v>193</v>
      </c>
      <c r="Y145" s="291" t="s">
        <v>285</v>
      </c>
      <c r="Z145" s="291" t="s">
        <v>715</v>
      </c>
      <c r="AA145" s="301"/>
      <c r="AE145" s="298"/>
      <c r="AF145" s="298"/>
      <c r="AG145" s="309">
        <v>55.1</v>
      </c>
      <c r="AH145" s="309">
        <v>10.6</v>
      </c>
      <c r="AI145" s="309">
        <v>2.4</v>
      </c>
      <c r="AJ145" s="309">
        <v>13.7</v>
      </c>
      <c r="AK145" s="309">
        <v>40.8</v>
      </c>
      <c r="AL145" s="309">
        <v>85.6</v>
      </c>
      <c r="AM145" s="309">
        <v>2.1</v>
      </c>
      <c r="AN145" s="277">
        <v>18.24</v>
      </c>
      <c r="AO145" s="277">
        <v>21.31</v>
      </c>
      <c r="AS145" s="291" t="s">
        <v>287</v>
      </c>
      <c r="AT145" s="312" t="s">
        <v>370</v>
      </c>
      <c r="AU145" s="291" t="s">
        <v>289</v>
      </c>
      <c r="AV145" s="291" t="s">
        <v>290</v>
      </c>
      <c r="AW145" s="291" t="s">
        <v>309</v>
      </c>
      <c r="AX145" s="291" t="s">
        <v>288</v>
      </c>
      <c r="AY145" s="276" t="s">
        <v>290</v>
      </c>
    </row>
    <row r="146" s="191" customFormat="1" ht="15.75" spans="1:51">
      <c r="A146" s="274" t="s">
        <v>347</v>
      </c>
      <c r="B146" s="278"/>
      <c r="C146" s="276" t="s">
        <v>768</v>
      </c>
      <c r="D146" s="277">
        <v>47.58</v>
      </c>
      <c r="E146" s="277">
        <v>48.24</v>
      </c>
      <c r="F146" s="277"/>
      <c r="G146" s="277">
        <v>95.82</v>
      </c>
      <c r="H146" s="277">
        <f t="shared" si="7"/>
        <v>47.91</v>
      </c>
      <c r="I146" s="277">
        <v>212.94</v>
      </c>
      <c r="J146" s="277">
        <f>(I146-203.1)/203.1*100</f>
        <v>4.84490398818316</v>
      </c>
      <c r="K146" s="277"/>
      <c r="L146" s="284">
        <v>1</v>
      </c>
      <c r="M146" s="285">
        <v>44370</v>
      </c>
      <c r="N146" s="285">
        <v>44374</v>
      </c>
      <c r="O146" s="285"/>
      <c r="P146" s="285">
        <v>44409</v>
      </c>
      <c r="Q146" s="285">
        <v>44471</v>
      </c>
      <c r="R146" s="284">
        <v>101</v>
      </c>
      <c r="S146" s="291" t="s">
        <v>181</v>
      </c>
      <c r="T146" s="291" t="s">
        <v>201</v>
      </c>
      <c r="U146" s="291" t="s">
        <v>183</v>
      </c>
      <c r="V146" s="291"/>
      <c r="W146" s="291" t="s">
        <v>295</v>
      </c>
      <c r="X146" s="291" t="s">
        <v>328</v>
      </c>
      <c r="Y146" s="291" t="s">
        <v>669</v>
      </c>
      <c r="Z146" s="291" t="s">
        <v>715</v>
      </c>
      <c r="AA146" s="297">
        <v>0</v>
      </c>
      <c r="AE146" s="302" t="s">
        <v>773</v>
      </c>
      <c r="AF146" s="302" t="s">
        <v>773</v>
      </c>
      <c r="AG146" s="309">
        <v>70.3</v>
      </c>
      <c r="AH146" s="309">
        <v>8.6</v>
      </c>
      <c r="AI146" s="309">
        <v>3.4</v>
      </c>
      <c r="AJ146" s="309">
        <v>15.5</v>
      </c>
      <c r="AK146" s="309">
        <v>69.5</v>
      </c>
      <c r="AL146" s="309">
        <v>149</v>
      </c>
      <c r="AM146" s="309">
        <v>2.13</v>
      </c>
      <c r="AN146" s="277">
        <v>27.46</v>
      </c>
      <c r="AO146" s="277">
        <v>18.57</v>
      </c>
      <c r="AS146" s="291" t="s">
        <v>287</v>
      </c>
      <c r="AT146" s="312" t="s">
        <v>311</v>
      </c>
      <c r="AU146" s="291" t="s">
        <v>289</v>
      </c>
      <c r="AV146" s="291" t="s">
        <v>290</v>
      </c>
      <c r="AW146" s="291" t="s">
        <v>297</v>
      </c>
      <c r="AX146" s="291" t="s">
        <v>288</v>
      </c>
      <c r="AY146" s="276" t="s">
        <v>290</v>
      </c>
    </row>
    <row r="147" s="191" customFormat="1" ht="15.75" spans="1:51">
      <c r="A147" s="274" t="s">
        <v>347</v>
      </c>
      <c r="B147" s="278"/>
      <c r="C147" s="276" t="s">
        <v>671</v>
      </c>
      <c r="D147" s="277">
        <v>44.23</v>
      </c>
      <c r="E147" s="277">
        <v>46.92</v>
      </c>
      <c r="F147" s="277"/>
      <c r="G147" s="277">
        <v>91.15</v>
      </c>
      <c r="H147" s="277">
        <f t="shared" si="7"/>
        <v>45.575</v>
      </c>
      <c r="I147" s="277">
        <v>202.57</v>
      </c>
      <c r="J147" s="277">
        <f>(I147-182.94)/182.94*100</f>
        <v>10.7302940854925</v>
      </c>
      <c r="K147" s="277"/>
      <c r="L147" s="284">
        <v>1</v>
      </c>
      <c r="M147" s="285">
        <v>44368</v>
      </c>
      <c r="N147" s="285">
        <v>44373</v>
      </c>
      <c r="O147" s="285"/>
      <c r="P147" s="285">
        <v>44408</v>
      </c>
      <c r="Q147" s="285">
        <v>44471</v>
      </c>
      <c r="R147" s="284">
        <v>103</v>
      </c>
      <c r="S147" s="291" t="s">
        <v>181</v>
      </c>
      <c r="T147" s="291" t="s">
        <v>201</v>
      </c>
      <c r="U147" s="291" t="s">
        <v>183</v>
      </c>
      <c r="V147" s="291"/>
      <c r="W147" s="291" t="s">
        <v>295</v>
      </c>
      <c r="X147" s="291" t="s">
        <v>193</v>
      </c>
      <c r="Y147" s="291" t="s">
        <v>285</v>
      </c>
      <c r="Z147" s="291" t="s">
        <v>715</v>
      </c>
      <c r="AA147" s="297">
        <v>1</v>
      </c>
      <c r="AE147" s="303">
        <v>0</v>
      </c>
      <c r="AF147" s="298">
        <v>1</v>
      </c>
      <c r="AG147" s="309">
        <v>54</v>
      </c>
      <c r="AH147" s="309">
        <v>13.4</v>
      </c>
      <c r="AI147" s="309">
        <v>2.6</v>
      </c>
      <c r="AJ147" s="309">
        <v>15.2</v>
      </c>
      <c r="AK147" s="309">
        <v>46.6</v>
      </c>
      <c r="AL147" s="309">
        <v>107.2</v>
      </c>
      <c r="AM147" s="309">
        <v>2.3</v>
      </c>
      <c r="AN147" s="277">
        <v>23.3</v>
      </c>
      <c r="AO147" s="277">
        <v>21.2</v>
      </c>
      <c r="AS147" s="291" t="s">
        <v>287</v>
      </c>
      <c r="AT147" s="312" t="s">
        <v>308</v>
      </c>
      <c r="AU147" s="291" t="s">
        <v>289</v>
      </c>
      <c r="AV147" s="291" t="s">
        <v>290</v>
      </c>
      <c r="AW147" s="291" t="s">
        <v>309</v>
      </c>
      <c r="AX147" s="291" t="s">
        <v>288</v>
      </c>
      <c r="AY147" s="276" t="s">
        <v>290</v>
      </c>
    </row>
    <row r="148" s="191" customFormat="1" ht="15.75" spans="1:51">
      <c r="A148" s="274" t="s">
        <v>347</v>
      </c>
      <c r="B148" s="279"/>
      <c r="C148" s="276" t="s">
        <v>771</v>
      </c>
      <c r="D148" s="277">
        <v>46.7</v>
      </c>
      <c r="E148" s="277">
        <v>47.8</v>
      </c>
      <c r="F148" s="277"/>
      <c r="G148" s="277">
        <v>94.5</v>
      </c>
      <c r="H148" s="277">
        <f t="shared" si="7"/>
        <v>47.25</v>
      </c>
      <c r="I148" s="277">
        <v>210.01</v>
      </c>
      <c r="J148" s="277">
        <f>(I148-191.57)/191.57*100</f>
        <v>9.62572427833168</v>
      </c>
      <c r="K148" s="277"/>
      <c r="L148" s="284">
        <v>2</v>
      </c>
      <c r="M148" s="285">
        <v>44361</v>
      </c>
      <c r="N148" s="285">
        <v>44366</v>
      </c>
      <c r="O148" s="285"/>
      <c r="P148" s="285">
        <v>44401</v>
      </c>
      <c r="Q148" s="285">
        <v>44462</v>
      </c>
      <c r="R148" s="284">
        <v>101</v>
      </c>
      <c r="S148" s="291" t="s">
        <v>181</v>
      </c>
      <c r="T148" s="291" t="s">
        <v>201</v>
      </c>
      <c r="U148" s="291" t="s">
        <v>183</v>
      </c>
      <c r="V148" s="291"/>
      <c r="W148" s="291" t="s">
        <v>295</v>
      </c>
      <c r="X148" s="291" t="s">
        <v>193</v>
      </c>
      <c r="Y148" s="291" t="s">
        <v>285</v>
      </c>
      <c r="Z148" s="291" t="s">
        <v>715</v>
      </c>
      <c r="AA148" s="297">
        <v>1</v>
      </c>
      <c r="AE148" s="298"/>
      <c r="AF148" s="303">
        <v>2</v>
      </c>
      <c r="AG148" s="309">
        <v>82.1</v>
      </c>
      <c r="AH148" s="309">
        <v>13.9</v>
      </c>
      <c r="AI148" s="309">
        <v>1.5</v>
      </c>
      <c r="AJ148" s="309">
        <v>15.1</v>
      </c>
      <c r="AK148" s="309">
        <v>40.5</v>
      </c>
      <c r="AL148" s="309">
        <v>88.9</v>
      </c>
      <c r="AM148" s="309">
        <v>2.2</v>
      </c>
      <c r="AN148" s="277">
        <v>16.8</v>
      </c>
      <c r="AO148" s="277">
        <v>19.2</v>
      </c>
      <c r="AS148" s="291" t="s">
        <v>287</v>
      </c>
      <c r="AT148" s="312"/>
      <c r="AU148" s="291" t="s">
        <v>670</v>
      </c>
      <c r="AV148" s="291" t="s">
        <v>290</v>
      </c>
      <c r="AW148" s="291" t="s">
        <v>773</v>
      </c>
      <c r="AX148" s="291" t="s">
        <v>308</v>
      </c>
      <c r="AY148" s="276" t="s">
        <v>290</v>
      </c>
    </row>
    <row r="149" s="191" customFormat="1" ht="15.75" spans="1:51">
      <c r="A149" s="274" t="s">
        <v>347</v>
      </c>
      <c r="B149" s="280"/>
      <c r="C149" s="281" t="s">
        <v>163</v>
      </c>
      <c r="D149" s="282">
        <f>AVERAGE(D142:D148)</f>
        <v>48.2814285714286</v>
      </c>
      <c r="E149" s="282">
        <f>AVERAGE(E142:E148)</f>
        <v>48.54</v>
      </c>
      <c r="F149" s="282"/>
      <c r="G149" s="283">
        <v>96.82</v>
      </c>
      <c r="H149" s="282">
        <f t="shared" si="7"/>
        <v>48.41</v>
      </c>
      <c r="I149" s="282">
        <f>SUM(D142:E148)/2100*666.7</f>
        <v>215.169488095238</v>
      </c>
      <c r="J149" s="287">
        <f>(215.17-195.91)/195.91*100</f>
        <v>9.83104486754121</v>
      </c>
      <c r="K149" s="287"/>
      <c r="L149" s="288">
        <v>1</v>
      </c>
      <c r="M149" s="289" t="s">
        <v>802</v>
      </c>
      <c r="N149" s="289" t="s">
        <v>803</v>
      </c>
      <c r="O149" s="289"/>
      <c r="P149" s="289" t="s">
        <v>776</v>
      </c>
      <c r="Q149" s="289" t="s">
        <v>804</v>
      </c>
      <c r="R149" s="292">
        <v>103</v>
      </c>
      <c r="S149" s="293" t="s">
        <v>181</v>
      </c>
      <c r="T149" s="293" t="s">
        <v>201</v>
      </c>
      <c r="U149" s="293" t="s">
        <v>183</v>
      </c>
      <c r="V149" s="293"/>
      <c r="W149" s="293" t="s">
        <v>295</v>
      </c>
      <c r="X149" s="293" t="s">
        <v>193</v>
      </c>
      <c r="Y149" s="293" t="s">
        <v>285</v>
      </c>
      <c r="Z149" s="293" t="s">
        <v>715</v>
      </c>
      <c r="AA149" s="304" t="s">
        <v>220</v>
      </c>
      <c r="AE149" s="305">
        <v>0</v>
      </c>
      <c r="AF149" s="306" t="s">
        <v>220</v>
      </c>
      <c r="AG149" s="310">
        <f t="shared" ref="AG149:AO149" si="8">AVERAGE(AG142:AG148)</f>
        <v>65.9714285714286</v>
      </c>
      <c r="AH149" s="310">
        <f t="shared" si="8"/>
        <v>11</v>
      </c>
      <c r="AI149" s="310">
        <f t="shared" si="8"/>
        <v>2.44285714285714</v>
      </c>
      <c r="AJ149" s="310">
        <f t="shared" si="8"/>
        <v>14.6428571428571</v>
      </c>
      <c r="AK149" s="310">
        <f t="shared" si="8"/>
        <v>45.9142857142857</v>
      </c>
      <c r="AL149" s="310">
        <f t="shared" si="8"/>
        <v>98.6</v>
      </c>
      <c r="AM149" s="310">
        <f t="shared" si="8"/>
        <v>2.14428571428571</v>
      </c>
      <c r="AN149" s="282">
        <f t="shared" si="8"/>
        <v>21.9957142857143</v>
      </c>
      <c r="AO149" s="282">
        <f t="shared" si="8"/>
        <v>21.4342857142857</v>
      </c>
      <c r="AS149" s="293" t="s">
        <v>287</v>
      </c>
      <c r="AT149" s="313" t="s">
        <v>290</v>
      </c>
      <c r="AU149" s="293" t="s">
        <v>289</v>
      </c>
      <c r="AV149" s="293" t="s">
        <v>290</v>
      </c>
      <c r="AW149" s="293" t="s">
        <v>309</v>
      </c>
      <c r="AX149" s="293" t="s">
        <v>288</v>
      </c>
      <c r="AY149" s="281" t="s">
        <v>290</v>
      </c>
    </row>
    <row r="150" s="1" customFormat="1" ht="12.75" spans="1:51">
      <c r="A150" s="14" t="s">
        <v>341</v>
      </c>
      <c r="B150" s="243" t="s">
        <v>805</v>
      </c>
      <c r="C150" s="244" t="s">
        <v>764</v>
      </c>
      <c r="D150" s="245">
        <v>2.77</v>
      </c>
      <c r="E150" s="245">
        <v>2.72</v>
      </c>
      <c r="F150" s="245">
        <v>2.83</v>
      </c>
      <c r="G150" s="245">
        <v>8.32</v>
      </c>
      <c r="H150" s="245">
        <v>2.77</v>
      </c>
      <c r="I150" s="245">
        <v>192.6</v>
      </c>
      <c r="J150" s="245">
        <v>4.39</v>
      </c>
      <c r="K150" s="245"/>
      <c r="L150" s="255">
        <v>8</v>
      </c>
      <c r="M150" s="256">
        <v>43637</v>
      </c>
      <c r="N150" s="256">
        <v>43641</v>
      </c>
      <c r="O150" s="256"/>
      <c r="P150" s="256">
        <v>43671</v>
      </c>
      <c r="Q150" s="256">
        <v>43737</v>
      </c>
      <c r="R150" s="255">
        <v>97</v>
      </c>
      <c r="S150" s="197" t="s">
        <v>181</v>
      </c>
      <c r="T150" s="197" t="s">
        <v>182</v>
      </c>
      <c r="U150" s="197" t="s">
        <v>283</v>
      </c>
      <c r="V150" s="260"/>
      <c r="W150" s="197" t="s">
        <v>327</v>
      </c>
      <c r="X150" s="197" t="s">
        <v>193</v>
      </c>
      <c r="Y150" s="197" t="s">
        <v>285</v>
      </c>
      <c r="Z150" s="197" t="s">
        <v>715</v>
      </c>
      <c r="AA150" s="255">
        <v>2</v>
      </c>
      <c r="AB150" s="260"/>
      <c r="AC150" s="260"/>
      <c r="AD150" s="255">
        <v>0</v>
      </c>
      <c r="AE150" s="260"/>
      <c r="AF150" s="255">
        <v>0</v>
      </c>
      <c r="AG150" s="264">
        <v>99.7</v>
      </c>
      <c r="AH150" s="264">
        <v>9.6</v>
      </c>
      <c r="AI150" s="264">
        <v>3.7</v>
      </c>
      <c r="AJ150" s="264">
        <v>20.2</v>
      </c>
      <c r="AK150" s="264">
        <v>29.6</v>
      </c>
      <c r="AL150" s="264">
        <v>65</v>
      </c>
      <c r="AM150" s="264">
        <v>2.2</v>
      </c>
      <c r="AN150" s="265">
        <v>17.74</v>
      </c>
      <c r="AO150" s="265">
        <v>27.71</v>
      </c>
      <c r="AP150" s="265">
        <v>0</v>
      </c>
      <c r="AQ150" s="265">
        <v>0</v>
      </c>
      <c r="AR150" s="265">
        <v>0.31</v>
      </c>
      <c r="AS150" s="197" t="s">
        <v>287</v>
      </c>
      <c r="AT150" s="197" t="s">
        <v>308</v>
      </c>
      <c r="AU150" s="197" t="s">
        <v>289</v>
      </c>
      <c r="AV150" s="197" t="s">
        <v>290</v>
      </c>
      <c r="AW150" s="197" t="s">
        <v>309</v>
      </c>
      <c r="AX150" s="197" t="s">
        <v>292</v>
      </c>
      <c r="AY150" s="197" t="s">
        <v>290</v>
      </c>
    </row>
    <row r="151" s="1" customFormat="1" ht="12.75" spans="1:51">
      <c r="A151" s="14" t="s">
        <v>341</v>
      </c>
      <c r="B151" s="246"/>
      <c r="C151" s="244" t="s">
        <v>765</v>
      </c>
      <c r="D151" s="245">
        <v>3.48</v>
      </c>
      <c r="E151" s="245">
        <v>3.52</v>
      </c>
      <c r="F151" s="245">
        <v>3.59</v>
      </c>
      <c r="G151" s="245">
        <v>10.77</v>
      </c>
      <c r="H151" s="245">
        <v>3.59</v>
      </c>
      <c r="I151" s="245">
        <v>249.32</v>
      </c>
      <c r="J151" s="245">
        <v>6.53</v>
      </c>
      <c r="K151" s="245"/>
      <c r="L151" s="255">
        <v>5</v>
      </c>
      <c r="M151" s="256">
        <v>43637</v>
      </c>
      <c r="N151" s="256">
        <v>43642</v>
      </c>
      <c r="O151" s="256"/>
      <c r="P151" s="256">
        <v>43672</v>
      </c>
      <c r="Q151" s="256">
        <v>43740</v>
      </c>
      <c r="R151" s="255">
        <v>99</v>
      </c>
      <c r="S151" s="197" t="s">
        <v>296</v>
      </c>
      <c r="T151" s="197" t="s">
        <v>182</v>
      </c>
      <c r="U151" s="197" t="s">
        <v>183</v>
      </c>
      <c r="V151" s="260"/>
      <c r="W151" s="197" t="s">
        <v>773</v>
      </c>
      <c r="X151" s="197" t="s">
        <v>193</v>
      </c>
      <c r="Y151" s="197" t="s">
        <v>766</v>
      </c>
      <c r="Z151" s="197" t="s">
        <v>715</v>
      </c>
      <c r="AA151" s="255">
        <v>1</v>
      </c>
      <c r="AB151" s="260"/>
      <c r="AC151" s="260"/>
      <c r="AD151" s="255">
        <v>0</v>
      </c>
      <c r="AE151" s="260"/>
      <c r="AF151" s="255">
        <v>1</v>
      </c>
      <c r="AG151" s="264">
        <v>96.5</v>
      </c>
      <c r="AH151" s="264">
        <v>13.3</v>
      </c>
      <c r="AI151" s="264">
        <v>1</v>
      </c>
      <c r="AJ151" s="264">
        <v>15</v>
      </c>
      <c r="AK151" s="264">
        <v>25.3</v>
      </c>
      <c r="AL151" s="264">
        <v>52.5</v>
      </c>
      <c r="AM151" s="264">
        <v>2.08</v>
      </c>
      <c r="AN151" s="265">
        <v>19.2</v>
      </c>
      <c r="AO151" s="265">
        <v>32.5</v>
      </c>
      <c r="AP151" s="269"/>
      <c r="AQ151" s="269"/>
      <c r="AR151" s="269"/>
      <c r="AS151" s="197" t="s">
        <v>287</v>
      </c>
      <c r="AT151" s="197" t="s">
        <v>308</v>
      </c>
      <c r="AU151" s="197" t="s">
        <v>296</v>
      </c>
      <c r="AV151" s="197" t="s">
        <v>290</v>
      </c>
      <c r="AW151" s="197" t="s">
        <v>309</v>
      </c>
      <c r="AX151" s="197" t="s">
        <v>292</v>
      </c>
      <c r="AY151" s="197" t="s">
        <v>290</v>
      </c>
    </row>
    <row r="152" s="1" customFormat="1" ht="12.75" spans="1:51">
      <c r="A152" s="14" t="s">
        <v>341</v>
      </c>
      <c r="B152" s="246"/>
      <c r="C152" s="244" t="s">
        <v>767</v>
      </c>
      <c r="D152" s="245">
        <v>3</v>
      </c>
      <c r="E152" s="245">
        <v>3.4</v>
      </c>
      <c r="F152" s="245">
        <v>3.05</v>
      </c>
      <c r="G152" s="245">
        <v>9.45</v>
      </c>
      <c r="H152" s="245">
        <v>3.15</v>
      </c>
      <c r="I152" s="245">
        <v>218.76</v>
      </c>
      <c r="J152" s="245">
        <v>8</v>
      </c>
      <c r="K152" s="245"/>
      <c r="L152" s="255">
        <v>7</v>
      </c>
      <c r="M152" s="256">
        <v>43634</v>
      </c>
      <c r="N152" s="256">
        <v>43639</v>
      </c>
      <c r="O152" s="256"/>
      <c r="P152" s="256">
        <v>43669</v>
      </c>
      <c r="Q152" s="256">
        <v>43741</v>
      </c>
      <c r="R152" s="255">
        <v>103</v>
      </c>
      <c r="S152" s="197" t="s">
        <v>181</v>
      </c>
      <c r="T152" s="197" t="s">
        <v>182</v>
      </c>
      <c r="U152" s="197" t="s">
        <v>283</v>
      </c>
      <c r="V152" s="260"/>
      <c r="W152" s="197" t="s">
        <v>327</v>
      </c>
      <c r="X152" s="197" t="s">
        <v>328</v>
      </c>
      <c r="Y152" s="197" t="s">
        <v>285</v>
      </c>
      <c r="Z152" s="197" t="s">
        <v>715</v>
      </c>
      <c r="AA152" s="255">
        <v>0</v>
      </c>
      <c r="AB152" s="260"/>
      <c r="AC152" s="260"/>
      <c r="AD152" s="255">
        <v>0</v>
      </c>
      <c r="AE152" s="260"/>
      <c r="AF152" s="255">
        <v>0</v>
      </c>
      <c r="AG152" s="264">
        <v>73</v>
      </c>
      <c r="AH152" s="264">
        <v>5.5</v>
      </c>
      <c r="AI152" s="264">
        <v>2.3</v>
      </c>
      <c r="AJ152" s="264">
        <v>12.8</v>
      </c>
      <c r="AK152" s="264">
        <v>29.6</v>
      </c>
      <c r="AL152" s="264">
        <v>60.5</v>
      </c>
      <c r="AM152" s="264">
        <v>2</v>
      </c>
      <c r="AN152" s="265">
        <v>17.4</v>
      </c>
      <c r="AO152" s="265">
        <v>28.6</v>
      </c>
      <c r="AP152" s="265">
        <v>0</v>
      </c>
      <c r="AQ152" s="265">
        <v>0</v>
      </c>
      <c r="AR152" s="265">
        <v>0.2</v>
      </c>
      <c r="AS152" s="197" t="s">
        <v>287</v>
      </c>
      <c r="AT152" s="197" t="s">
        <v>311</v>
      </c>
      <c r="AU152" s="197" t="s">
        <v>289</v>
      </c>
      <c r="AV152" s="197" t="s">
        <v>290</v>
      </c>
      <c r="AW152" s="197" t="s">
        <v>309</v>
      </c>
      <c r="AX152" s="197" t="s">
        <v>806</v>
      </c>
      <c r="AY152" s="197" t="s">
        <v>290</v>
      </c>
    </row>
    <row r="153" s="1" customFormat="1" ht="12.75" spans="1:51">
      <c r="A153" s="14" t="s">
        <v>341</v>
      </c>
      <c r="B153" s="246"/>
      <c r="C153" s="244" t="s">
        <v>768</v>
      </c>
      <c r="D153" s="245">
        <v>2.78</v>
      </c>
      <c r="E153" s="245">
        <v>2.81</v>
      </c>
      <c r="F153" s="245">
        <v>2.22</v>
      </c>
      <c r="G153" s="245">
        <v>7.81</v>
      </c>
      <c r="H153" s="245">
        <v>2.6</v>
      </c>
      <c r="I153" s="245">
        <v>180.65</v>
      </c>
      <c r="J153" s="245">
        <v>-7.14</v>
      </c>
      <c r="K153" s="245"/>
      <c r="L153" s="255">
        <v>10</v>
      </c>
      <c r="M153" s="256">
        <v>43648</v>
      </c>
      <c r="N153" s="256">
        <v>43654</v>
      </c>
      <c r="O153" s="256"/>
      <c r="P153" s="256">
        <v>43682</v>
      </c>
      <c r="Q153" s="256">
        <v>43738</v>
      </c>
      <c r="R153" s="255">
        <v>85</v>
      </c>
      <c r="S153" s="197" t="s">
        <v>181</v>
      </c>
      <c r="T153" s="197" t="s">
        <v>182</v>
      </c>
      <c r="U153" s="197" t="s">
        <v>283</v>
      </c>
      <c r="V153" s="260"/>
      <c r="W153" s="197" t="s">
        <v>327</v>
      </c>
      <c r="X153" s="197" t="s">
        <v>328</v>
      </c>
      <c r="Y153" s="197" t="s">
        <v>669</v>
      </c>
      <c r="Z153" s="197" t="s">
        <v>715</v>
      </c>
      <c r="AA153" s="255">
        <v>0</v>
      </c>
      <c r="AB153" s="260"/>
      <c r="AC153" s="260"/>
      <c r="AD153" s="255">
        <v>0</v>
      </c>
      <c r="AE153" s="260"/>
      <c r="AF153" s="255">
        <v>0</v>
      </c>
      <c r="AG153" s="264">
        <v>83.6</v>
      </c>
      <c r="AH153" s="264">
        <v>7.6</v>
      </c>
      <c r="AI153" s="264">
        <v>1.2</v>
      </c>
      <c r="AJ153" s="264">
        <v>14.6</v>
      </c>
      <c r="AK153" s="264">
        <v>39.6</v>
      </c>
      <c r="AL153" s="264">
        <v>92.1</v>
      </c>
      <c r="AM153" s="264">
        <v>2.33</v>
      </c>
      <c r="AN153" s="265">
        <v>28.34</v>
      </c>
      <c r="AO153" s="265">
        <v>30.83</v>
      </c>
      <c r="AP153" s="265">
        <v>0</v>
      </c>
      <c r="AQ153" s="265">
        <v>0</v>
      </c>
      <c r="AR153" s="265">
        <v>0</v>
      </c>
      <c r="AS153" s="197" t="s">
        <v>287</v>
      </c>
      <c r="AT153" s="197" t="s">
        <v>311</v>
      </c>
      <c r="AU153" s="197" t="s">
        <v>289</v>
      </c>
      <c r="AV153" s="197" t="s">
        <v>290</v>
      </c>
      <c r="AW153" s="197" t="s">
        <v>295</v>
      </c>
      <c r="AX153" s="197" t="s">
        <v>292</v>
      </c>
      <c r="AY153" s="197" t="s">
        <v>210</v>
      </c>
    </row>
    <row r="154" s="1" customFormat="1" ht="12.75" spans="1:51">
      <c r="A154" s="14" t="s">
        <v>341</v>
      </c>
      <c r="B154" s="246"/>
      <c r="C154" s="244" t="s">
        <v>769</v>
      </c>
      <c r="D154" s="245">
        <v>3.23</v>
      </c>
      <c r="E154" s="245">
        <v>3.26</v>
      </c>
      <c r="F154" s="245">
        <v>3.31</v>
      </c>
      <c r="G154" s="245">
        <v>9.8</v>
      </c>
      <c r="H154" s="245">
        <v>3.27</v>
      </c>
      <c r="I154" s="245">
        <v>227.09</v>
      </c>
      <c r="J154" s="245">
        <v>6.51</v>
      </c>
      <c r="K154" s="245"/>
      <c r="L154" s="255">
        <v>4</v>
      </c>
      <c r="M154" s="256">
        <v>43648</v>
      </c>
      <c r="N154" s="256">
        <v>43652</v>
      </c>
      <c r="O154" s="256"/>
      <c r="P154" s="256">
        <v>43683</v>
      </c>
      <c r="Q154" s="256">
        <v>43753</v>
      </c>
      <c r="R154" s="255">
        <v>102</v>
      </c>
      <c r="S154" s="197" t="s">
        <v>181</v>
      </c>
      <c r="T154" s="197" t="s">
        <v>182</v>
      </c>
      <c r="U154" s="197" t="s">
        <v>283</v>
      </c>
      <c r="V154" s="260"/>
      <c r="W154" s="197" t="s">
        <v>327</v>
      </c>
      <c r="X154" s="197" t="s">
        <v>807</v>
      </c>
      <c r="Y154" s="197" t="s">
        <v>766</v>
      </c>
      <c r="Z154" s="197" t="s">
        <v>673</v>
      </c>
      <c r="AA154" s="255">
        <v>0</v>
      </c>
      <c r="AB154" s="260"/>
      <c r="AC154" s="260"/>
      <c r="AD154" s="255">
        <v>0</v>
      </c>
      <c r="AE154" s="260"/>
      <c r="AF154" s="255">
        <v>0</v>
      </c>
      <c r="AG154" s="264">
        <v>102.1</v>
      </c>
      <c r="AH154" s="264">
        <v>17.2</v>
      </c>
      <c r="AI154" s="264">
        <v>1.8</v>
      </c>
      <c r="AJ154" s="264">
        <v>16.4</v>
      </c>
      <c r="AK154" s="264">
        <v>46.9</v>
      </c>
      <c r="AL154" s="264">
        <v>96</v>
      </c>
      <c r="AM154" s="264">
        <v>2</v>
      </c>
      <c r="AN154" s="265">
        <v>30.89</v>
      </c>
      <c r="AO154" s="265">
        <v>32.18</v>
      </c>
      <c r="AP154" s="265"/>
      <c r="AQ154" s="265">
        <v>1.62</v>
      </c>
      <c r="AR154" s="265"/>
      <c r="AS154" s="197" t="s">
        <v>287</v>
      </c>
      <c r="AT154" s="197" t="s">
        <v>370</v>
      </c>
      <c r="AU154" s="197" t="s">
        <v>289</v>
      </c>
      <c r="AV154" s="197" t="s">
        <v>290</v>
      </c>
      <c r="AW154" s="197" t="s">
        <v>297</v>
      </c>
      <c r="AX154" s="197" t="s">
        <v>292</v>
      </c>
      <c r="AY154" s="197" t="s">
        <v>290</v>
      </c>
    </row>
    <row r="155" s="1" customFormat="1" ht="12.75" spans="1:51">
      <c r="A155" s="14" t="s">
        <v>341</v>
      </c>
      <c r="B155" s="246"/>
      <c r="C155" s="244" t="s">
        <v>771</v>
      </c>
      <c r="D155" s="245">
        <v>3.33</v>
      </c>
      <c r="E155" s="245">
        <v>3.52</v>
      </c>
      <c r="F155" s="245">
        <v>3.48</v>
      </c>
      <c r="G155" s="245">
        <v>10.33</v>
      </c>
      <c r="H155" s="245">
        <v>3.44</v>
      </c>
      <c r="I155" s="245">
        <v>239.19</v>
      </c>
      <c r="J155" s="245">
        <v>2.43</v>
      </c>
      <c r="K155" s="245"/>
      <c r="L155" s="255">
        <v>10</v>
      </c>
      <c r="M155" s="256">
        <v>43635</v>
      </c>
      <c r="N155" s="256">
        <v>43640</v>
      </c>
      <c r="O155" s="256"/>
      <c r="P155" s="256">
        <v>43668</v>
      </c>
      <c r="Q155" s="256">
        <v>43733</v>
      </c>
      <c r="R155" s="255">
        <v>94</v>
      </c>
      <c r="S155" s="197" t="s">
        <v>181</v>
      </c>
      <c r="T155" s="197" t="s">
        <v>182</v>
      </c>
      <c r="U155" s="197" t="s">
        <v>283</v>
      </c>
      <c r="V155" s="260"/>
      <c r="W155" s="197" t="s">
        <v>773</v>
      </c>
      <c r="X155" s="197" t="s">
        <v>193</v>
      </c>
      <c r="Y155" s="197" t="s">
        <v>285</v>
      </c>
      <c r="Z155" s="197" t="s">
        <v>715</v>
      </c>
      <c r="AA155" s="255">
        <v>2</v>
      </c>
      <c r="AB155" s="260"/>
      <c r="AC155" s="260"/>
      <c r="AD155" s="255">
        <v>0</v>
      </c>
      <c r="AE155" s="260"/>
      <c r="AF155" s="255">
        <v>1</v>
      </c>
      <c r="AG155" s="264">
        <v>92.9</v>
      </c>
      <c r="AH155" s="264">
        <v>7.3</v>
      </c>
      <c r="AI155" s="264">
        <v>1.6</v>
      </c>
      <c r="AJ155" s="264">
        <v>16.1</v>
      </c>
      <c r="AK155" s="264">
        <v>37.5</v>
      </c>
      <c r="AL155" s="264">
        <v>63.1</v>
      </c>
      <c r="AM155" s="264">
        <v>1.7</v>
      </c>
      <c r="AN155" s="265">
        <v>19.6</v>
      </c>
      <c r="AO155" s="265">
        <v>30.9</v>
      </c>
      <c r="AP155" s="265">
        <v>0</v>
      </c>
      <c r="AQ155" s="265">
        <v>0</v>
      </c>
      <c r="AR155" s="265">
        <v>0</v>
      </c>
      <c r="AS155" s="197" t="s">
        <v>287</v>
      </c>
      <c r="AT155" s="255"/>
      <c r="AU155" s="197" t="s">
        <v>670</v>
      </c>
      <c r="AV155" s="197" t="s">
        <v>290</v>
      </c>
      <c r="AW155" s="197" t="s">
        <v>309</v>
      </c>
      <c r="AX155" s="197" t="s">
        <v>292</v>
      </c>
      <c r="AY155" s="197" t="s">
        <v>290</v>
      </c>
    </row>
    <row r="156" s="1" customFormat="1" ht="12.75" spans="1:51">
      <c r="A156" s="14" t="s">
        <v>341</v>
      </c>
      <c r="B156" s="246"/>
      <c r="C156" s="244" t="s">
        <v>163</v>
      </c>
      <c r="D156" s="247">
        <f t="shared" ref="D156:F156" si="9">AVERAGE(D150:D155)</f>
        <v>3.09833333333333</v>
      </c>
      <c r="E156" s="247">
        <f t="shared" si="9"/>
        <v>3.205</v>
      </c>
      <c r="F156" s="247">
        <f t="shared" si="9"/>
        <v>3.08</v>
      </c>
      <c r="G156" s="247">
        <f>SUM(D156:F156)</f>
        <v>9.38333333333333</v>
      </c>
      <c r="H156" s="247">
        <f>G156/3</f>
        <v>3.12777777777778</v>
      </c>
      <c r="I156" s="247">
        <f>SUM(D150:F155)/18/9.6*666.7</f>
        <v>217.217650462963</v>
      </c>
      <c r="J156" s="245">
        <f>(I156-210.35)/210.35*100</f>
        <v>3.26486829710624</v>
      </c>
      <c r="K156" s="245"/>
      <c r="L156" s="255">
        <v>9</v>
      </c>
      <c r="M156" s="35" t="s">
        <v>778</v>
      </c>
      <c r="N156" s="257" t="s">
        <v>779</v>
      </c>
      <c r="O156" s="257"/>
      <c r="P156" s="257" t="s">
        <v>808</v>
      </c>
      <c r="Q156" s="257" t="s">
        <v>809</v>
      </c>
      <c r="R156" s="261">
        <f>AVERAGE(R150:R155)</f>
        <v>96.6666666666667</v>
      </c>
      <c r="S156" s="262" t="s">
        <v>181</v>
      </c>
      <c r="T156" s="263" t="s">
        <v>182</v>
      </c>
      <c r="U156" s="263" t="s">
        <v>283</v>
      </c>
      <c r="V156" s="260"/>
      <c r="W156" s="263" t="s">
        <v>327</v>
      </c>
      <c r="X156" s="263" t="s">
        <v>328</v>
      </c>
      <c r="Y156" s="263" t="s">
        <v>285</v>
      </c>
      <c r="Z156" s="241" t="s">
        <v>715</v>
      </c>
      <c r="AA156" s="242" t="s">
        <v>220</v>
      </c>
      <c r="AB156" s="260"/>
      <c r="AC156" s="260"/>
      <c r="AD156" s="259">
        <v>0</v>
      </c>
      <c r="AE156" s="260"/>
      <c r="AF156" s="259" t="s">
        <v>220</v>
      </c>
      <c r="AG156" s="266">
        <f t="shared" ref="AG156:AR156" si="10">AVERAGE(AG150:AG155)</f>
        <v>91.3</v>
      </c>
      <c r="AH156" s="266">
        <f t="shared" si="10"/>
        <v>10.0833333333333</v>
      </c>
      <c r="AI156" s="266">
        <f t="shared" si="10"/>
        <v>1.93333333333333</v>
      </c>
      <c r="AJ156" s="266">
        <f t="shared" si="10"/>
        <v>15.85</v>
      </c>
      <c r="AK156" s="266">
        <f t="shared" si="10"/>
        <v>34.75</v>
      </c>
      <c r="AL156" s="266">
        <f t="shared" si="10"/>
        <v>71.5333333333333</v>
      </c>
      <c r="AM156" s="266">
        <f t="shared" si="10"/>
        <v>2.05166666666667</v>
      </c>
      <c r="AN156" s="247">
        <f t="shared" si="10"/>
        <v>22.195</v>
      </c>
      <c r="AO156" s="247">
        <f t="shared" si="10"/>
        <v>30.4533333333333</v>
      </c>
      <c r="AP156" s="247">
        <f t="shared" si="10"/>
        <v>0</v>
      </c>
      <c r="AQ156" s="247">
        <f t="shared" si="10"/>
        <v>0.324</v>
      </c>
      <c r="AR156" s="247">
        <f t="shared" si="10"/>
        <v>0.1275</v>
      </c>
      <c r="AS156" s="241" t="s">
        <v>287</v>
      </c>
      <c r="AT156" s="241" t="s">
        <v>308</v>
      </c>
      <c r="AU156" s="241" t="s">
        <v>289</v>
      </c>
      <c r="AV156" s="241" t="s">
        <v>290</v>
      </c>
      <c r="AW156" s="241" t="s">
        <v>309</v>
      </c>
      <c r="AX156" s="241" t="s">
        <v>292</v>
      </c>
      <c r="AY156" s="241" t="s">
        <v>290</v>
      </c>
    </row>
    <row r="157" s="189" customFormat="1" ht="30.5" customHeight="1" spans="1:51">
      <c r="A157" s="248" t="s">
        <v>790</v>
      </c>
      <c r="B157" s="271" t="s">
        <v>810</v>
      </c>
      <c r="C157" s="248" t="s">
        <v>792</v>
      </c>
      <c r="D157" s="249">
        <v>2.78</v>
      </c>
      <c r="E157" s="249">
        <v>2.63</v>
      </c>
      <c r="F157" s="249">
        <v>2.71</v>
      </c>
      <c r="G157" s="249">
        <v>8.12</v>
      </c>
      <c r="H157" s="249">
        <v>2.71</v>
      </c>
      <c r="I157" s="249">
        <v>187.97</v>
      </c>
      <c r="J157" s="249">
        <v>7.12</v>
      </c>
      <c r="K157" s="249"/>
      <c r="L157" s="15">
        <v>7</v>
      </c>
      <c r="M157" s="67">
        <v>43991</v>
      </c>
      <c r="N157" s="67">
        <v>43997</v>
      </c>
      <c r="O157" s="67"/>
      <c r="P157" s="67">
        <v>44035</v>
      </c>
      <c r="Q157" s="67">
        <v>44107</v>
      </c>
      <c r="R157" s="290">
        <v>116</v>
      </c>
      <c r="S157" s="197" t="s">
        <v>181</v>
      </c>
      <c r="T157" s="197" t="s">
        <v>182</v>
      </c>
      <c r="U157" s="197" t="s">
        <v>283</v>
      </c>
      <c r="W157" s="197" t="s">
        <v>327</v>
      </c>
      <c r="X157" s="197" t="s">
        <v>193</v>
      </c>
      <c r="Y157" s="197" t="s">
        <v>285</v>
      </c>
      <c r="Z157" s="197" t="s">
        <v>715</v>
      </c>
      <c r="AA157" s="15"/>
      <c r="AB157" s="67"/>
      <c r="AC157" s="14"/>
      <c r="AD157" s="14"/>
      <c r="AE157" s="14"/>
      <c r="AF157" s="14"/>
      <c r="AG157" s="267">
        <v>62.4</v>
      </c>
      <c r="AH157" s="267">
        <v>8.2</v>
      </c>
      <c r="AI157" s="267">
        <v>2.2</v>
      </c>
      <c r="AJ157" s="267">
        <v>15.3</v>
      </c>
      <c r="AK157" s="267">
        <v>36.2</v>
      </c>
      <c r="AL157" s="267">
        <v>71.9</v>
      </c>
      <c r="AM157" s="267">
        <v>2</v>
      </c>
      <c r="AN157" s="249">
        <v>18.34</v>
      </c>
      <c r="AO157" s="249">
        <v>25.87</v>
      </c>
      <c r="AP157" s="249">
        <v>1.05</v>
      </c>
      <c r="AQ157" s="249">
        <v>0.18</v>
      </c>
      <c r="AR157" s="249">
        <v>0</v>
      </c>
      <c r="AS157" s="197" t="s">
        <v>287</v>
      </c>
      <c r="AT157" s="197" t="s">
        <v>308</v>
      </c>
      <c r="AU157" s="197" t="s">
        <v>289</v>
      </c>
      <c r="AV157" s="197" t="s">
        <v>290</v>
      </c>
      <c r="AW157" s="197" t="s">
        <v>309</v>
      </c>
      <c r="AX157" s="197" t="s">
        <v>292</v>
      </c>
      <c r="AY157" s="197" t="s">
        <v>290</v>
      </c>
    </row>
    <row r="158" s="189" customFormat="1" ht="30.5" customHeight="1" spans="1:51">
      <c r="A158" s="248" t="s">
        <v>790</v>
      </c>
      <c r="B158" s="272"/>
      <c r="C158" s="248" t="s">
        <v>793</v>
      </c>
      <c r="D158" s="249">
        <v>3.51</v>
      </c>
      <c r="E158" s="249">
        <v>3.53</v>
      </c>
      <c r="F158" s="249">
        <v>3.73</v>
      </c>
      <c r="G158" s="249">
        <v>10.77</v>
      </c>
      <c r="H158" s="249">
        <v>3.59</v>
      </c>
      <c r="I158" s="249">
        <v>249.32</v>
      </c>
      <c r="J158" s="249">
        <v>6.84</v>
      </c>
      <c r="K158" s="249"/>
      <c r="L158" s="15">
        <v>5</v>
      </c>
      <c r="M158" s="67">
        <v>44008</v>
      </c>
      <c r="N158" s="67">
        <v>44012</v>
      </c>
      <c r="O158" s="67"/>
      <c r="P158" s="67">
        <v>44046</v>
      </c>
      <c r="Q158" s="67">
        <v>44112</v>
      </c>
      <c r="R158" s="290">
        <v>104</v>
      </c>
      <c r="S158" s="197" t="s">
        <v>181</v>
      </c>
      <c r="T158" s="197" t="s">
        <v>182</v>
      </c>
      <c r="U158" s="197" t="s">
        <v>283</v>
      </c>
      <c r="W158" s="197" t="s">
        <v>327</v>
      </c>
      <c r="X158" s="197" t="s">
        <v>328</v>
      </c>
      <c r="Y158" s="197" t="s">
        <v>285</v>
      </c>
      <c r="Z158" s="197" t="s">
        <v>715</v>
      </c>
      <c r="AA158" s="15">
        <v>0</v>
      </c>
      <c r="AB158" s="67"/>
      <c r="AC158" s="15">
        <v>0</v>
      </c>
      <c r="AD158" s="15">
        <v>0</v>
      </c>
      <c r="AE158" s="15"/>
      <c r="AF158" s="15">
        <v>1</v>
      </c>
      <c r="AG158" s="267">
        <v>80.8</v>
      </c>
      <c r="AH158" s="267">
        <v>11</v>
      </c>
      <c r="AI158" s="267">
        <v>1.4</v>
      </c>
      <c r="AJ158" s="267">
        <v>12.6</v>
      </c>
      <c r="AK158" s="267">
        <v>38</v>
      </c>
      <c r="AL158" s="267">
        <v>75.6</v>
      </c>
      <c r="AM158" s="267">
        <v>2</v>
      </c>
      <c r="AN158" s="249">
        <v>22.84</v>
      </c>
      <c r="AO158" s="249">
        <v>32</v>
      </c>
      <c r="AP158" s="311"/>
      <c r="AQ158" s="311"/>
      <c r="AR158" s="311"/>
      <c r="AS158" s="197" t="s">
        <v>287</v>
      </c>
      <c r="AT158" s="197" t="s">
        <v>308</v>
      </c>
      <c r="AU158" s="197" t="s">
        <v>289</v>
      </c>
      <c r="AV158" s="197" t="s">
        <v>290</v>
      </c>
      <c r="AW158" s="197" t="s">
        <v>309</v>
      </c>
      <c r="AX158" s="197" t="s">
        <v>292</v>
      </c>
      <c r="AY158" s="197" t="s">
        <v>290</v>
      </c>
    </row>
    <row r="159" s="189" customFormat="1" ht="30.5" customHeight="1" spans="1:51">
      <c r="A159" s="248" t="s">
        <v>790</v>
      </c>
      <c r="B159" s="272"/>
      <c r="C159" s="248" t="s">
        <v>794</v>
      </c>
      <c r="D159" s="249">
        <v>3.41</v>
      </c>
      <c r="E159" s="249">
        <v>3.1</v>
      </c>
      <c r="F159" s="249">
        <v>3.05</v>
      </c>
      <c r="G159" s="249">
        <v>9.56</v>
      </c>
      <c r="H159" s="249">
        <v>3.19</v>
      </c>
      <c r="I159" s="249">
        <v>221.31</v>
      </c>
      <c r="J159" s="249">
        <v>6.58</v>
      </c>
      <c r="K159" s="249"/>
      <c r="L159" s="15">
        <v>8</v>
      </c>
      <c r="M159" s="67">
        <v>44003</v>
      </c>
      <c r="N159" s="67">
        <v>44007</v>
      </c>
      <c r="O159" s="67"/>
      <c r="P159" s="67">
        <v>44041</v>
      </c>
      <c r="Q159" s="67">
        <v>44110</v>
      </c>
      <c r="R159" s="290">
        <v>107</v>
      </c>
      <c r="S159" s="197" t="s">
        <v>181</v>
      </c>
      <c r="T159" s="197" t="s">
        <v>182</v>
      </c>
      <c r="U159" s="197" t="s">
        <v>283</v>
      </c>
      <c r="W159" s="197" t="s">
        <v>327</v>
      </c>
      <c r="X159" s="197" t="s">
        <v>328</v>
      </c>
      <c r="Y159" s="197" t="s">
        <v>285</v>
      </c>
      <c r="Z159" s="197" t="s">
        <v>715</v>
      </c>
      <c r="AA159" s="14"/>
      <c r="AB159" s="294"/>
      <c r="AC159" s="14"/>
      <c r="AD159" s="14"/>
      <c r="AE159" s="14"/>
      <c r="AF159" s="14"/>
      <c r="AG159" s="267">
        <v>56.5</v>
      </c>
      <c r="AH159" s="267">
        <v>4.7</v>
      </c>
      <c r="AI159" s="267">
        <v>2.5</v>
      </c>
      <c r="AJ159" s="267">
        <v>12.7</v>
      </c>
      <c r="AK159" s="267">
        <v>33.3</v>
      </c>
      <c r="AL159" s="267">
        <v>61.7</v>
      </c>
      <c r="AM159" s="267">
        <v>1.9</v>
      </c>
      <c r="AN159" s="249">
        <v>18.1</v>
      </c>
      <c r="AO159" s="249">
        <v>29.5</v>
      </c>
      <c r="AP159" s="249">
        <v>0</v>
      </c>
      <c r="AQ159" s="249">
        <v>1.8</v>
      </c>
      <c r="AR159" s="249">
        <v>1.2</v>
      </c>
      <c r="AS159" s="197" t="s">
        <v>287</v>
      </c>
      <c r="AT159" s="197" t="s">
        <v>288</v>
      </c>
      <c r="AU159" s="197" t="s">
        <v>289</v>
      </c>
      <c r="AV159" s="197" t="s">
        <v>290</v>
      </c>
      <c r="AW159" s="197" t="s">
        <v>309</v>
      </c>
      <c r="AX159" s="197" t="s">
        <v>292</v>
      </c>
      <c r="AY159" s="197" t="s">
        <v>290</v>
      </c>
    </row>
    <row r="160" s="189" customFormat="1" ht="30.5" customHeight="1" spans="1:51">
      <c r="A160" s="248" t="s">
        <v>790</v>
      </c>
      <c r="B160" s="272"/>
      <c r="C160" s="248" t="s">
        <v>795</v>
      </c>
      <c r="D160" s="249">
        <v>3.23</v>
      </c>
      <c r="E160" s="249">
        <v>3.31</v>
      </c>
      <c r="F160" s="249">
        <v>3.33</v>
      </c>
      <c r="G160" s="249">
        <v>9.87</v>
      </c>
      <c r="H160" s="249">
        <v>3.29</v>
      </c>
      <c r="I160" s="249">
        <v>228.5</v>
      </c>
      <c r="J160" s="249">
        <v>2.49</v>
      </c>
      <c r="K160" s="249"/>
      <c r="L160" s="15">
        <v>10</v>
      </c>
      <c r="M160" s="67">
        <v>44002</v>
      </c>
      <c r="N160" s="67">
        <v>44006</v>
      </c>
      <c r="O160" s="67"/>
      <c r="P160" s="67">
        <v>44039</v>
      </c>
      <c r="Q160" s="67">
        <v>44101</v>
      </c>
      <c r="R160" s="290">
        <v>99</v>
      </c>
      <c r="S160" s="197" t="s">
        <v>181</v>
      </c>
      <c r="T160" s="197" t="s">
        <v>201</v>
      </c>
      <c r="U160" s="197" t="s">
        <v>283</v>
      </c>
      <c r="W160" s="197" t="s">
        <v>295</v>
      </c>
      <c r="X160" s="197" t="s">
        <v>193</v>
      </c>
      <c r="Y160" s="197" t="s">
        <v>285</v>
      </c>
      <c r="Z160" s="197" t="s">
        <v>715</v>
      </c>
      <c r="AA160" s="15">
        <v>1</v>
      </c>
      <c r="AB160" s="294"/>
      <c r="AC160" s="14"/>
      <c r="AD160" s="14"/>
      <c r="AE160" s="14"/>
      <c r="AF160" s="14"/>
      <c r="AG160" s="267">
        <v>79.2</v>
      </c>
      <c r="AH160" s="267">
        <v>6.5</v>
      </c>
      <c r="AI160" s="267">
        <v>2.5</v>
      </c>
      <c r="AJ160" s="267">
        <v>16.1</v>
      </c>
      <c r="AK160" s="267">
        <v>68</v>
      </c>
      <c r="AL160" s="267">
        <v>129.9</v>
      </c>
      <c r="AM160" s="267">
        <v>1.9</v>
      </c>
      <c r="AN160" s="249">
        <v>34.25</v>
      </c>
      <c r="AO160" s="249">
        <v>26.37</v>
      </c>
      <c r="AP160" s="245" t="s">
        <v>204</v>
      </c>
      <c r="AQ160" s="245" t="s">
        <v>204</v>
      </c>
      <c r="AR160" s="245" t="s">
        <v>204</v>
      </c>
      <c r="AS160" s="197" t="s">
        <v>287</v>
      </c>
      <c r="AT160" s="197" t="s">
        <v>308</v>
      </c>
      <c r="AU160" s="197" t="s">
        <v>289</v>
      </c>
      <c r="AV160" s="197" t="s">
        <v>290</v>
      </c>
      <c r="AW160" s="197" t="s">
        <v>309</v>
      </c>
      <c r="AX160" s="197" t="s">
        <v>292</v>
      </c>
      <c r="AY160" s="197" t="s">
        <v>290</v>
      </c>
    </row>
    <row r="161" s="189" customFormat="1" ht="30.5" customHeight="1" spans="1:51">
      <c r="A161" s="248" t="s">
        <v>790</v>
      </c>
      <c r="B161" s="272"/>
      <c r="C161" s="248" t="s">
        <v>796</v>
      </c>
      <c r="D161" s="249">
        <v>3.35</v>
      </c>
      <c r="E161" s="249">
        <v>3.43</v>
      </c>
      <c r="F161" s="249">
        <v>3.45</v>
      </c>
      <c r="G161" s="249">
        <v>10.23</v>
      </c>
      <c r="H161" s="249">
        <v>3.41</v>
      </c>
      <c r="I161" s="249">
        <v>236.82</v>
      </c>
      <c r="J161" s="249">
        <v>15.2</v>
      </c>
      <c r="K161" s="249"/>
      <c r="L161" s="15">
        <v>4</v>
      </c>
      <c r="M161" s="67">
        <v>44008</v>
      </c>
      <c r="N161" s="67">
        <v>44013</v>
      </c>
      <c r="O161" s="67"/>
      <c r="P161" s="67">
        <v>44046</v>
      </c>
      <c r="Q161" s="67">
        <v>44109</v>
      </c>
      <c r="R161" s="290">
        <v>101</v>
      </c>
      <c r="S161" s="197" t="s">
        <v>181</v>
      </c>
      <c r="T161" s="197" t="s">
        <v>182</v>
      </c>
      <c r="U161" s="197" t="s">
        <v>283</v>
      </c>
      <c r="W161" s="197" t="s">
        <v>327</v>
      </c>
      <c r="X161" s="197" t="s">
        <v>328</v>
      </c>
      <c r="Y161" s="197" t="s">
        <v>766</v>
      </c>
      <c r="Z161" s="197" t="s">
        <v>715</v>
      </c>
      <c r="AA161" s="15">
        <v>0</v>
      </c>
      <c r="AB161" s="256"/>
      <c r="AC161" s="15">
        <v>0</v>
      </c>
      <c r="AD161" s="15">
        <v>0</v>
      </c>
      <c r="AE161" s="255"/>
      <c r="AF161" s="15">
        <v>0</v>
      </c>
      <c r="AG161" s="267">
        <v>65</v>
      </c>
      <c r="AH161" s="267">
        <v>12.1</v>
      </c>
      <c r="AI161" s="267">
        <v>3.2</v>
      </c>
      <c r="AJ161" s="267">
        <v>14.1</v>
      </c>
      <c r="AK161" s="267">
        <v>43.6</v>
      </c>
      <c r="AL161" s="267">
        <v>86.8</v>
      </c>
      <c r="AM161" s="267">
        <v>2</v>
      </c>
      <c r="AN161" s="249">
        <v>23.1</v>
      </c>
      <c r="AO161" s="249">
        <v>26.6</v>
      </c>
      <c r="AP161" s="249"/>
      <c r="AQ161" s="249"/>
      <c r="AR161" s="249"/>
      <c r="AS161" s="197" t="s">
        <v>287</v>
      </c>
      <c r="AT161" s="197" t="s">
        <v>370</v>
      </c>
      <c r="AU161" s="197" t="s">
        <v>289</v>
      </c>
      <c r="AV161" s="197" t="s">
        <v>290</v>
      </c>
      <c r="AW161" s="197" t="s">
        <v>309</v>
      </c>
      <c r="AX161" s="197" t="s">
        <v>306</v>
      </c>
      <c r="AY161" s="197" t="s">
        <v>290</v>
      </c>
    </row>
    <row r="162" s="189" customFormat="1" ht="30.5" customHeight="1" spans="1:51">
      <c r="A162" s="248" t="s">
        <v>790</v>
      </c>
      <c r="B162" s="272"/>
      <c r="C162" s="248" t="s">
        <v>797</v>
      </c>
      <c r="D162" s="249">
        <v>3.25</v>
      </c>
      <c r="E162" s="249">
        <v>3.13</v>
      </c>
      <c r="F162" s="249">
        <v>3.14</v>
      </c>
      <c r="G162" s="249">
        <v>9.52</v>
      </c>
      <c r="H162" s="249">
        <v>3.17</v>
      </c>
      <c r="I162" s="249">
        <v>220.5</v>
      </c>
      <c r="J162" s="249">
        <v>8.01</v>
      </c>
      <c r="K162" s="249"/>
      <c r="L162" s="15">
        <v>7</v>
      </c>
      <c r="M162" s="67">
        <v>43994</v>
      </c>
      <c r="N162" s="67">
        <v>43999</v>
      </c>
      <c r="O162" s="67"/>
      <c r="P162" s="67">
        <v>44032</v>
      </c>
      <c r="Q162" s="67">
        <v>44102</v>
      </c>
      <c r="R162" s="290">
        <v>108</v>
      </c>
      <c r="S162" s="197" t="s">
        <v>181</v>
      </c>
      <c r="T162" s="197" t="s">
        <v>182</v>
      </c>
      <c r="U162" s="197" t="s">
        <v>283</v>
      </c>
      <c r="W162" s="197" t="s">
        <v>295</v>
      </c>
      <c r="X162" s="197" t="s">
        <v>328</v>
      </c>
      <c r="Y162" s="197" t="s">
        <v>285</v>
      </c>
      <c r="Z162" s="197" t="s">
        <v>715</v>
      </c>
      <c r="AA162" s="15">
        <v>0</v>
      </c>
      <c r="AB162" s="295" t="s">
        <v>798</v>
      </c>
      <c r="AC162" s="15">
        <v>0</v>
      </c>
      <c r="AD162" s="15">
        <v>0</v>
      </c>
      <c r="AE162" s="15"/>
      <c r="AF162" s="15">
        <v>1</v>
      </c>
      <c r="AG162" s="267">
        <v>66.9</v>
      </c>
      <c r="AH162" s="267">
        <v>7.9</v>
      </c>
      <c r="AI162" s="267">
        <v>3.2</v>
      </c>
      <c r="AJ162" s="267">
        <v>15.9</v>
      </c>
      <c r="AK162" s="267">
        <v>35.6</v>
      </c>
      <c r="AL162" s="267">
        <v>59.1</v>
      </c>
      <c r="AM162" s="267">
        <v>1.7</v>
      </c>
      <c r="AN162" s="249">
        <v>17.4</v>
      </c>
      <c r="AO162" s="249">
        <v>29.5</v>
      </c>
      <c r="AP162" s="249">
        <v>0</v>
      </c>
      <c r="AQ162" s="249">
        <v>0</v>
      </c>
      <c r="AR162" s="249">
        <v>0</v>
      </c>
      <c r="AS162" s="197" t="s">
        <v>287</v>
      </c>
      <c r="AT162" s="14"/>
      <c r="AU162" s="197" t="s">
        <v>670</v>
      </c>
      <c r="AV162" s="197" t="s">
        <v>290</v>
      </c>
      <c r="AW162" s="197" t="s">
        <v>773</v>
      </c>
      <c r="AX162" s="197" t="s">
        <v>418</v>
      </c>
      <c r="AY162" s="197" t="s">
        <v>290</v>
      </c>
    </row>
    <row r="163" s="190" customFormat="1" ht="30.5" customHeight="1" spans="1:253">
      <c r="A163" s="248" t="s">
        <v>790</v>
      </c>
      <c r="B163" s="273"/>
      <c r="C163" s="251" t="s">
        <v>163</v>
      </c>
      <c r="D163" s="247">
        <f t="shared" ref="D163:F163" si="11">AVERAGE(D157:D162)</f>
        <v>3.255</v>
      </c>
      <c r="E163" s="247">
        <f t="shared" si="11"/>
        <v>3.18833333333333</v>
      </c>
      <c r="F163" s="247">
        <f t="shared" si="11"/>
        <v>3.235</v>
      </c>
      <c r="G163" s="247">
        <f>SUM(D163:F163)</f>
        <v>9.67833333333333</v>
      </c>
      <c r="H163" s="247">
        <f>G163/3</f>
        <v>3.22611111111111</v>
      </c>
      <c r="I163" s="247">
        <f>SUM(D157:F162)/18/9.6*666.7</f>
        <v>224.046695601852</v>
      </c>
      <c r="J163" s="247">
        <f>(I163-208.15)/208.15*100</f>
        <v>7.63713456730814</v>
      </c>
      <c r="K163" s="247"/>
      <c r="L163" s="259">
        <v>6</v>
      </c>
      <c r="M163" s="257" t="s">
        <v>589</v>
      </c>
      <c r="N163" s="257" t="s">
        <v>799</v>
      </c>
      <c r="O163" s="257"/>
      <c r="P163" s="257" t="s">
        <v>811</v>
      </c>
      <c r="Q163" s="257" t="s">
        <v>812</v>
      </c>
      <c r="R163" s="261">
        <v>106</v>
      </c>
      <c r="S163" s="241" t="s">
        <v>181</v>
      </c>
      <c r="T163" s="241" t="s">
        <v>182</v>
      </c>
      <c r="U163" s="241" t="s">
        <v>283</v>
      </c>
      <c r="W163" s="241" t="s">
        <v>327</v>
      </c>
      <c r="X163" s="241" t="s">
        <v>328</v>
      </c>
      <c r="Y163" s="241" t="s">
        <v>285</v>
      </c>
      <c r="Z163" s="241" t="s">
        <v>715</v>
      </c>
      <c r="AA163" s="259" t="s">
        <v>220</v>
      </c>
      <c r="AB163" s="259"/>
      <c r="AC163" s="296">
        <v>0</v>
      </c>
      <c r="AD163" s="296">
        <v>0</v>
      </c>
      <c r="AE163" s="296"/>
      <c r="AF163" s="296" t="s">
        <v>220</v>
      </c>
      <c r="AG163" s="266">
        <f t="shared" ref="AG163:AR163" si="12">AVERAGE(AG157:AG162)</f>
        <v>68.4666666666667</v>
      </c>
      <c r="AH163" s="266">
        <f t="shared" si="12"/>
        <v>8.4</v>
      </c>
      <c r="AI163" s="266">
        <f t="shared" si="12"/>
        <v>2.5</v>
      </c>
      <c r="AJ163" s="266">
        <f t="shared" si="12"/>
        <v>14.45</v>
      </c>
      <c r="AK163" s="266">
        <f t="shared" si="12"/>
        <v>42.45</v>
      </c>
      <c r="AL163" s="266">
        <f t="shared" si="12"/>
        <v>80.8333333333333</v>
      </c>
      <c r="AM163" s="266">
        <f t="shared" si="12"/>
        <v>1.91666666666667</v>
      </c>
      <c r="AN163" s="247">
        <f t="shared" si="12"/>
        <v>22.3383333333333</v>
      </c>
      <c r="AO163" s="247">
        <f t="shared" si="12"/>
        <v>28.3066666666667</v>
      </c>
      <c r="AP163" s="247">
        <f t="shared" si="12"/>
        <v>0.35</v>
      </c>
      <c r="AQ163" s="247">
        <f t="shared" si="12"/>
        <v>0.66</v>
      </c>
      <c r="AR163" s="247">
        <f t="shared" si="12"/>
        <v>0.4</v>
      </c>
      <c r="AS163" s="241" t="s">
        <v>287</v>
      </c>
      <c r="AT163" s="241" t="s">
        <v>308</v>
      </c>
      <c r="AU163" s="241" t="s">
        <v>289</v>
      </c>
      <c r="AV163" s="241" t="s">
        <v>290</v>
      </c>
      <c r="AW163" s="241" t="s">
        <v>309</v>
      </c>
      <c r="AX163" s="241" t="s">
        <v>292</v>
      </c>
      <c r="AY163" s="241" t="s">
        <v>290</v>
      </c>
      <c r="AZ163" s="189"/>
      <c r="BA163" s="189"/>
      <c r="BB163" s="189"/>
      <c r="BC163" s="189"/>
      <c r="BD163" s="189"/>
      <c r="BE163" s="189"/>
      <c r="BF163" s="189"/>
      <c r="BG163" s="189"/>
      <c r="BH163" s="189"/>
      <c r="BI163" s="189"/>
      <c r="BJ163" s="189"/>
      <c r="BK163" s="189"/>
      <c r="BL163" s="189"/>
      <c r="BM163" s="189"/>
      <c r="BN163" s="189"/>
      <c r="BO163" s="189"/>
      <c r="BP163" s="189"/>
      <c r="BQ163" s="189"/>
      <c r="BR163" s="189"/>
      <c r="BS163" s="189"/>
      <c r="BT163" s="189"/>
      <c r="BU163" s="189"/>
      <c r="BV163" s="189"/>
      <c r="BW163" s="189"/>
      <c r="BX163" s="189"/>
      <c r="BY163" s="189"/>
      <c r="BZ163" s="189"/>
      <c r="CA163" s="189"/>
      <c r="CB163" s="189"/>
      <c r="CC163" s="189"/>
      <c r="CD163" s="189"/>
      <c r="CE163" s="189"/>
      <c r="CF163" s="189"/>
      <c r="CG163" s="189"/>
      <c r="CH163" s="189"/>
      <c r="CI163" s="189"/>
      <c r="CJ163" s="189"/>
      <c r="CK163" s="189"/>
      <c r="CL163" s="189"/>
      <c r="CM163" s="189"/>
      <c r="CN163" s="189"/>
      <c r="CO163" s="189"/>
      <c r="CP163" s="189"/>
      <c r="CQ163" s="189"/>
      <c r="CR163" s="189"/>
      <c r="CS163" s="189"/>
      <c r="CT163" s="189"/>
      <c r="CU163" s="189"/>
      <c r="CV163" s="189"/>
      <c r="CW163" s="189"/>
      <c r="CX163" s="189"/>
      <c r="CY163" s="189"/>
      <c r="CZ163" s="189"/>
      <c r="DA163" s="189"/>
      <c r="DB163" s="189"/>
      <c r="DC163" s="189"/>
      <c r="DD163" s="189"/>
      <c r="DE163" s="189"/>
      <c r="DF163" s="189"/>
      <c r="DG163" s="189"/>
      <c r="DH163" s="189"/>
      <c r="DI163" s="189"/>
      <c r="DJ163" s="189"/>
      <c r="DK163" s="189"/>
      <c r="DL163" s="189"/>
      <c r="DM163" s="189"/>
      <c r="DN163" s="189"/>
      <c r="DO163" s="189"/>
      <c r="DP163" s="189"/>
      <c r="DQ163" s="189"/>
      <c r="DR163" s="189"/>
      <c r="DS163" s="189"/>
      <c r="DT163" s="189"/>
      <c r="DU163" s="189"/>
      <c r="DV163" s="189"/>
      <c r="DW163" s="189"/>
      <c r="DX163" s="189"/>
      <c r="DY163" s="189"/>
      <c r="DZ163" s="189"/>
      <c r="EA163" s="189"/>
      <c r="EB163" s="189"/>
      <c r="EC163" s="189"/>
      <c r="ED163" s="189"/>
      <c r="EE163" s="189"/>
      <c r="EF163" s="189"/>
      <c r="EG163" s="189"/>
      <c r="EH163" s="189"/>
      <c r="EI163" s="189"/>
      <c r="EJ163" s="189"/>
      <c r="EK163" s="189"/>
      <c r="EL163" s="189"/>
      <c r="EM163" s="189"/>
      <c r="EN163" s="189"/>
      <c r="EO163" s="189"/>
      <c r="EP163" s="189"/>
      <c r="EQ163" s="189"/>
      <c r="ER163" s="189"/>
      <c r="ES163" s="189"/>
      <c r="ET163" s="189"/>
      <c r="EU163" s="189"/>
      <c r="EV163" s="189"/>
      <c r="EW163" s="189"/>
      <c r="EX163" s="189"/>
      <c r="EY163" s="189"/>
      <c r="EZ163" s="189"/>
      <c r="FA163" s="189"/>
      <c r="FB163" s="189"/>
      <c r="FC163" s="189"/>
      <c r="FD163" s="189"/>
      <c r="FE163" s="189"/>
      <c r="FF163" s="189"/>
      <c r="FG163" s="189"/>
      <c r="FH163" s="189"/>
      <c r="FI163" s="189"/>
      <c r="FJ163" s="189"/>
      <c r="FK163" s="189"/>
      <c r="FL163" s="189"/>
      <c r="FM163" s="189"/>
      <c r="FN163" s="189"/>
      <c r="FO163" s="189"/>
      <c r="FP163" s="189"/>
      <c r="FQ163" s="189"/>
      <c r="FR163" s="189"/>
      <c r="FS163" s="189"/>
      <c r="FT163" s="189"/>
      <c r="FU163" s="189"/>
      <c r="FV163" s="189"/>
      <c r="FW163" s="189"/>
      <c r="FX163" s="189"/>
      <c r="FY163" s="189"/>
      <c r="FZ163" s="189"/>
      <c r="GA163" s="189"/>
      <c r="GB163" s="189"/>
      <c r="GC163" s="189"/>
      <c r="GD163" s="189"/>
      <c r="GE163" s="189"/>
      <c r="GF163" s="189"/>
      <c r="GG163" s="189"/>
      <c r="GH163" s="189"/>
      <c r="GI163" s="189"/>
      <c r="GJ163" s="189"/>
      <c r="GK163" s="189"/>
      <c r="GL163" s="189"/>
      <c r="GM163" s="189"/>
      <c r="GN163" s="189"/>
      <c r="GO163" s="189"/>
      <c r="GP163" s="189"/>
      <c r="GQ163" s="189"/>
      <c r="GR163" s="189"/>
      <c r="GS163" s="189"/>
      <c r="GT163" s="189"/>
      <c r="GU163" s="189"/>
      <c r="GV163" s="189"/>
      <c r="GW163" s="189"/>
      <c r="GX163" s="189"/>
      <c r="GY163" s="189"/>
      <c r="GZ163" s="189"/>
      <c r="HA163" s="189"/>
      <c r="HB163" s="189"/>
      <c r="HC163" s="189"/>
      <c r="HD163" s="189"/>
      <c r="HE163" s="189"/>
      <c r="HF163" s="189"/>
      <c r="HG163" s="189"/>
      <c r="HH163" s="189"/>
      <c r="HI163" s="189"/>
      <c r="HJ163" s="189"/>
      <c r="HK163" s="189"/>
      <c r="HL163" s="189"/>
      <c r="HM163" s="189"/>
      <c r="HN163" s="189"/>
      <c r="HO163" s="189"/>
      <c r="HP163" s="189"/>
      <c r="HQ163" s="189"/>
      <c r="HR163" s="189"/>
      <c r="HS163" s="189"/>
      <c r="HT163" s="189"/>
      <c r="HU163" s="189"/>
      <c r="HV163" s="189"/>
      <c r="HW163" s="189"/>
      <c r="HX163" s="189"/>
      <c r="HY163" s="189"/>
      <c r="HZ163" s="189"/>
      <c r="IA163" s="189"/>
      <c r="IB163" s="189"/>
      <c r="IC163" s="189"/>
      <c r="ID163" s="189"/>
      <c r="IE163" s="189"/>
      <c r="IF163" s="189"/>
      <c r="IG163" s="189"/>
      <c r="IH163" s="189"/>
      <c r="II163" s="189"/>
      <c r="IJ163" s="189"/>
      <c r="IK163" s="189"/>
      <c r="IL163" s="189"/>
      <c r="IM163" s="189"/>
      <c r="IN163" s="189"/>
      <c r="IO163" s="189"/>
      <c r="IP163" s="189"/>
      <c r="IQ163" s="189"/>
      <c r="IR163" s="189"/>
      <c r="IS163" s="189"/>
    </row>
    <row r="164" s="191" customFormat="1" ht="15.75" spans="1:51">
      <c r="A164" s="274" t="s">
        <v>347</v>
      </c>
      <c r="B164" s="275" t="s">
        <v>813</v>
      </c>
      <c r="C164" s="276" t="s">
        <v>764</v>
      </c>
      <c r="D164" s="277">
        <v>45.86</v>
      </c>
      <c r="E164" s="277">
        <v>45.15</v>
      </c>
      <c r="F164" s="277"/>
      <c r="G164" s="277">
        <v>91.01</v>
      </c>
      <c r="H164" s="277">
        <f t="shared" ref="H164:H171" si="13">G164/2</f>
        <v>45.505</v>
      </c>
      <c r="I164" s="277">
        <v>202.25</v>
      </c>
      <c r="J164" s="277">
        <f>(I164-191.3)/191.3*100</f>
        <v>5.72399372713016</v>
      </c>
      <c r="K164" s="277"/>
      <c r="L164" s="284">
        <v>5</v>
      </c>
      <c r="M164" s="285">
        <v>44369</v>
      </c>
      <c r="N164" s="285">
        <v>44373</v>
      </c>
      <c r="O164" s="285"/>
      <c r="P164" s="285">
        <v>44405</v>
      </c>
      <c r="Q164" s="285">
        <v>44471</v>
      </c>
      <c r="R164" s="284">
        <v>102</v>
      </c>
      <c r="S164" s="291" t="s">
        <v>181</v>
      </c>
      <c r="T164" s="291" t="s">
        <v>182</v>
      </c>
      <c r="U164" s="291" t="s">
        <v>283</v>
      </c>
      <c r="V164" s="291"/>
      <c r="W164" s="291" t="s">
        <v>327</v>
      </c>
      <c r="X164" s="291" t="s">
        <v>328</v>
      </c>
      <c r="Y164" s="291" t="s">
        <v>285</v>
      </c>
      <c r="Z164" s="291" t="s">
        <v>715</v>
      </c>
      <c r="AA164" s="297">
        <v>2</v>
      </c>
      <c r="AE164" s="307">
        <v>0</v>
      </c>
      <c r="AF164" s="307">
        <v>0</v>
      </c>
      <c r="AG164" s="309">
        <v>72.4</v>
      </c>
      <c r="AH164" s="309">
        <v>7.4</v>
      </c>
      <c r="AI164" s="309">
        <v>2.5</v>
      </c>
      <c r="AJ164" s="309">
        <v>15.6</v>
      </c>
      <c r="AK164" s="309">
        <v>34.5</v>
      </c>
      <c r="AL164" s="309">
        <v>72.4</v>
      </c>
      <c r="AM164" s="309">
        <v>2.1</v>
      </c>
      <c r="AN164" s="277">
        <v>18.93</v>
      </c>
      <c r="AO164" s="277">
        <v>26.53</v>
      </c>
      <c r="AS164" s="291" t="s">
        <v>287</v>
      </c>
      <c r="AT164" s="312" t="s">
        <v>308</v>
      </c>
      <c r="AU164" s="291" t="s">
        <v>289</v>
      </c>
      <c r="AV164" s="291" t="s">
        <v>290</v>
      </c>
      <c r="AW164" s="291" t="s">
        <v>309</v>
      </c>
      <c r="AX164" s="291" t="s">
        <v>292</v>
      </c>
      <c r="AY164" s="276" t="s">
        <v>290</v>
      </c>
    </row>
    <row r="165" s="191" customFormat="1" ht="15.75" spans="1:51">
      <c r="A165" s="274" t="s">
        <v>347</v>
      </c>
      <c r="B165" s="279"/>
      <c r="C165" s="276" t="s">
        <v>765</v>
      </c>
      <c r="D165" s="277">
        <v>43.72</v>
      </c>
      <c r="E165" s="277">
        <v>43.52</v>
      </c>
      <c r="F165" s="277"/>
      <c r="G165" s="277">
        <v>87.24</v>
      </c>
      <c r="H165" s="277">
        <f t="shared" si="13"/>
        <v>43.62</v>
      </c>
      <c r="I165" s="277">
        <v>193.88</v>
      </c>
      <c r="J165" s="277">
        <f>(I165-187.48)/187.48*100</f>
        <v>3.41369746106252</v>
      </c>
      <c r="K165" s="277"/>
      <c r="L165" s="284">
        <v>5</v>
      </c>
      <c r="M165" s="285">
        <v>44365</v>
      </c>
      <c r="N165" s="285">
        <v>44369</v>
      </c>
      <c r="O165" s="285"/>
      <c r="P165" s="285">
        <v>44406</v>
      </c>
      <c r="Q165" s="285">
        <v>44475</v>
      </c>
      <c r="R165" s="284">
        <v>110</v>
      </c>
      <c r="S165" s="291" t="s">
        <v>181</v>
      </c>
      <c r="T165" s="291" t="s">
        <v>182</v>
      </c>
      <c r="U165" s="291" t="s">
        <v>283</v>
      </c>
      <c r="V165" s="291"/>
      <c r="W165" s="291" t="s">
        <v>327</v>
      </c>
      <c r="X165" s="291" t="s">
        <v>328</v>
      </c>
      <c r="Y165" s="291" t="s">
        <v>285</v>
      </c>
      <c r="Z165" s="291" t="s">
        <v>715</v>
      </c>
      <c r="AA165" s="297">
        <v>2</v>
      </c>
      <c r="AE165" s="299" t="s">
        <v>204</v>
      </c>
      <c r="AF165" s="299" t="s">
        <v>204</v>
      </c>
      <c r="AG165" s="309">
        <v>80.6</v>
      </c>
      <c r="AH165" s="309">
        <v>14.6</v>
      </c>
      <c r="AI165" s="309">
        <v>2.2</v>
      </c>
      <c r="AJ165" s="309">
        <v>14.8</v>
      </c>
      <c r="AK165" s="309">
        <v>41.8</v>
      </c>
      <c r="AL165" s="309">
        <v>79.2</v>
      </c>
      <c r="AM165" s="309">
        <v>1.89</v>
      </c>
      <c r="AN165" s="277">
        <v>26</v>
      </c>
      <c r="AO165" s="277">
        <v>32.6</v>
      </c>
      <c r="AS165" s="291" t="s">
        <v>287</v>
      </c>
      <c r="AT165" s="312" t="s">
        <v>308</v>
      </c>
      <c r="AU165" s="291" t="s">
        <v>289</v>
      </c>
      <c r="AV165" s="291" t="s">
        <v>290</v>
      </c>
      <c r="AW165" s="291" t="s">
        <v>309</v>
      </c>
      <c r="AX165" s="291" t="s">
        <v>292</v>
      </c>
      <c r="AY165" s="276" t="s">
        <v>290</v>
      </c>
    </row>
    <row r="166" s="191" customFormat="1" ht="15" customHeight="1" spans="1:51">
      <c r="A166" s="274" t="s">
        <v>347</v>
      </c>
      <c r="B166" s="279"/>
      <c r="C166" s="276" t="s">
        <v>767</v>
      </c>
      <c r="D166" s="277">
        <v>50.3</v>
      </c>
      <c r="E166" s="277">
        <v>53.5</v>
      </c>
      <c r="F166" s="277"/>
      <c r="G166" s="277">
        <v>103.8</v>
      </c>
      <c r="H166" s="277">
        <f t="shared" si="13"/>
        <v>51.9</v>
      </c>
      <c r="I166" s="277">
        <v>230.68</v>
      </c>
      <c r="J166" s="277">
        <f>(I166-213.41)/213.41*100</f>
        <v>8.09240429220749</v>
      </c>
      <c r="K166" s="277"/>
      <c r="L166" s="286">
        <v>2</v>
      </c>
      <c r="M166" s="285">
        <v>44369</v>
      </c>
      <c r="N166" s="285">
        <v>44374</v>
      </c>
      <c r="O166" s="285"/>
      <c r="P166" s="285">
        <v>44404</v>
      </c>
      <c r="Q166" s="285">
        <v>44473</v>
      </c>
      <c r="R166" s="284">
        <v>104</v>
      </c>
      <c r="S166" s="291" t="s">
        <v>181</v>
      </c>
      <c r="T166" s="291" t="s">
        <v>182</v>
      </c>
      <c r="U166" s="291" t="s">
        <v>283</v>
      </c>
      <c r="V166" s="291"/>
      <c r="W166" s="291" t="s">
        <v>327</v>
      </c>
      <c r="X166" s="291" t="s">
        <v>328</v>
      </c>
      <c r="Y166" s="291" t="s">
        <v>285</v>
      </c>
      <c r="Z166" s="291" t="s">
        <v>715</v>
      </c>
      <c r="AA166" s="300" t="s">
        <v>204</v>
      </c>
      <c r="AE166" s="299" t="s">
        <v>204</v>
      </c>
      <c r="AF166" s="299" t="s">
        <v>204</v>
      </c>
      <c r="AG166" s="309">
        <v>58.4</v>
      </c>
      <c r="AH166" s="309">
        <v>9.8</v>
      </c>
      <c r="AI166" s="309">
        <v>2.5</v>
      </c>
      <c r="AJ166" s="309">
        <v>13.6</v>
      </c>
      <c r="AK166" s="309">
        <v>35</v>
      </c>
      <c r="AL166" s="309">
        <v>66.4</v>
      </c>
      <c r="AM166" s="309">
        <v>1.9</v>
      </c>
      <c r="AN166" s="277">
        <v>19.85</v>
      </c>
      <c r="AO166" s="277">
        <v>29.2</v>
      </c>
      <c r="AS166" s="291" t="s">
        <v>287</v>
      </c>
      <c r="AT166" s="312" t="s">
        <v>306</v>
      </c>
      <c r="AU166" s="291" t="s">
        <v>289</v>
      </c>
      <c r="AV166" s="291" t="s">
        <v>290</v>
      </c>
      <c r="AW166" s="291" t="s">
        <v>309</v>
      </c>
      <c r="AX166" s="291" t="s">
        <v>292</v>
      </c>
      <c r="AY166" s="276" t="s">
        <v>290</v>
      </c>
    </row>
    <row r="167" s="191" customFormat="1" ht="15.75" spans="1:51">
      <c r="A167" s="274" t="s">
        <v>347</v>
      </c>
      <c r="B167" s="279"/>
      <c r="C167" s="276" t="s">
        <v>769</v>
      </c>
      <c r="D167" s="277">
        <v>48.87</v>
      </c>
      <c r="E167" s="277">
        <v>50.18</v>
      </c>
      <c r="F167" s="277"/>
      <c r="G167" s="277">
        <v>99.05</v>
      </c>
      <c r="H167" s="277">
        <f t="shared" si="13"/>
        <v>49.525</v>
      </c>
      <c r="I167" s="277">
        <v>220.12</v>
      </c>
      <c r="J167" s="277">
        <f>(I167-201.57)/201.57*100</f>
        <v>9.20275834697624</v>
      </c>
      <c r="K167" s="277"/>
      <c r="L167" s="284">
        <v>2</v>
      </c>
      <c r="M167" s="285">
        <v>44368</v>
      </c>
      <c r="N167" s="285">
        <v>44374</v>
      </c>
      <c r="O167" s="285"/>
      <c r="P167" s="285">
        <v>44407</v>
      </c>
      <c r="Q167" s="285">
        <v>44475</v>
      </c>
      <c r="R167" s="284">
        <v>107</v>
      </c>
      <c r="S167" s="291" t="s">
        <v>181</v>
      </c>
      <c r="T167" s="291" t="s">
        <v>182</v>
      </c>
      <c r="U167" s="291" t="s">
        <v>283</v>
      </c>
      <c r="V167" s="291"/>
      <c r="W167" s="291" t="s">
        <v>327</v>
      </c>
      <c r="X167" s="291" t="s">
        <v>328</v>
      </c>
      <c r="Y167" s="291" t="s">
        <v>285</v>
      </c>
      <c r="Z167" s="291" t="s">
        <v>715</v>
      </c>
      <c r="AA167" s="301"/>
      <c r="AE167" s="298"/>
      <c r="AF167" s="298"/>
      <c r="AG167" s="309">
        <v>68</v>
      </c>
      <c r="AH167" s="309">
        <v>8.7</v>
      </c>
      <c r="AI167" s="309">
        <v>3.2</v>
      </c>
      <c r="AJ167" s="309">
        <v>16.8</v>
      </c>
      <c r="AK167" s="309">
        <v>42.3</v>
      </c>
      <c r="AL167" s="309">
        <v>82.9</v>
      </c>
      <c r="AM167" s="309">
        <v>1.96</v>
      </c>
      <c r="AN167" s="277">
        <v>22.86</v>
      </c>
      <c r="AO167" s="277">
        <v>27.57</v>
      </c>
      <c r="AS167" s="291" t="s">
        <v>287</v>
      </c>
      <c r="AT167" s="312" t="s">
        <v>288</v>
      </c>
      <c r="AU167" s="291" t="s">
        <v>289</v>
      </c>
      <c r="AV167" s="291" t="s">
        <v>290</v>
      </c>
      <c r="AW167" s="291" t="s">
        <v>309</v>
      </c>
      <c r="AX167" s="291" t="s">
        <v>306</v>
      </c>
      <c r="AY167" s="276" t="s">
        <v>290</v>
      </c>
    </row>
    <row r="168" s="191" customFormat="1" ht="15.75" spans="1:51">
      <c r="A168" s="274" t="s">
        <v>347</v>
      </c>
      <c r="B168" s="279"/>
      <c r="C168" s="276" t="s">
        <v>768</v>
      </c>
      <c r="D168" s="277">
        <v>46.68</v>
      </c>
      <c r="E168" s="277">
        <v>47.82</v>
      </c>
      <c r="F168" s="277"/>
      <c r="G168" s="277">
        <v>94.5</v>
      </c>
      <c r="H168" s="277">
        <f t="shared" si="13"/>
        <v>47.25</v>
      </c>
      <c r="I168" s="277">
        <v>210.01</v>
      </c>
      <c r="J168" s="277">
        <f>(I168-203.1)/203.1*100</f>
        <v>3.40226489414082</v>
      </c>
      <c r="K168" s="277"/>
      <c r="L168" s="284">
        <v>4</v>
      </c>
      <c r="M168" s="285">
        <v>44370</v>
      </c>
      <c r="N168" s="285">
        <v>44374</v>
      </c>
      <c r="O168" s="285"/>
      <c r="P168" s="285">
        <v>44404</v>
      </c>
      <c r="Q168" s="285">
        <v>44469</v>
      </c>
      <c r="R168" s="284">
        <v>99</v>
      </c>
      <c r="S168" s="291" t="s">
        <v>181</v>
      </c>
      <c r="T168" s="291" t="s">
        <v>182</v>
      </c>
      <c r="U168" s="291" t="s">
        <v>183</v>
      </c>
      <c r="V168" s="291"/>
      <c r="W168" s="291" t="s">
        <v>327</v>
      </c>
      <c r="X168" s="291" t="s">
        <v>328</v>
      </c>
      <c r="Y168" s="291" t="s">
        <v>669</v>
      </c>
      <c r="Z168" s="291" t="s">
        <v>715</v>
      </c>
      <c r="AA168" s="297">
        <v>0</v>
      </c>
      <c r="AE168" s="302" t="s">
        <v>773</v>
      </c>
      <c r="AF168" s="302" t="s">
        <v>773</v>
      </c>
      <c r="AG168" s="309">
        <v>83.3</v>
      </c>
      <c r="AH168" s="309">
        <v>13.6</v>
      </c>
      <c r="AI168" s="309">
        <v>3.7</v>
      </c>
      <c r="AJ168" s="309">
        <v>16.5</v>
      </c>
      <c r="AK168" s="309">
        <v>51.9</v>
      </c>
      <c r="AL168" s="309">
        <v>108.5</v>
      </c>
      <c r="AM168" s="309">
        <v>2.09</v>
      </c>
      <c r="AN168" s="277">
        <v>28.85</v>
      </c>
      <c r="AO168" s="277">
        <v>26.75</v>
      </c>
      <c r="AS168" s="291" t="s">
        <v>287</v>
      </c>
      <c r="AT168" s="312" t="s">
        <v>311</v>
      </c>
      <c r="AU168" s="291" t="s">
        <v>289</v>
      </c>
      <c r="AV168" s="291" t="s">
        <v>290</v>
      </c>
      <c r="AW168" s="291" t="s">
        <v>297</v>
      </c>
      <c r="AX168" s="291" t="s">
        <v>292</v>
      </c>
      <c r="AY168" s="276" t="s">
        <v>290</v>
      </c>
    </row>
    <row r="169" s="191" customFormat="1" ht="15.75" spans="1:51">
      <c r="A169" s="274" t="s">
        <v>347</v>
      </c>
      <c r="B169" s="279"/>
      <c r="C169" s="276" t="s">
        <v>671</v>
      </c>
      <c r="D169" s="277">
        <v>41</v>
      </c>
      <c r="E169" s="277">
        <v>45.87</v>
      </c>
      <c r="F169" s="277"/>
      <c r="G169" s="277">
        <v>86.87</v>
      </c>
      <c r="H169" s="277">
        <f t="shared" si="13"/>
        <v>43.435</v>
      </c>
      <c r="I169" s="277">
        <v>193.05</v>
      </c>
      <c r="J169" s="277">
        <f>(I169-182.94)/182.94*100</f>
        <v>5.52640209904888</v>
      </c>
      <c r="K169" s="277"/>
      <c r="L169" s="284">
        <v>5</v>
      </c>
      <c r="M169" s="285">
        <v>44368</v>
      </c>
      <c r="N169" s="285">
        <v>44373</v>
      </c>
      <c r="O169" s="285"/>
      <c r="P169" s="285">
        <v>44407</v>
      </c>
      <c r="Q169" s="285">
        <v>44472</v>
      </c>
      <c r="R169" s="284">
        <v>104</v>
      </c>
      <c r="S169" s="291" t="s">
        <v>181</v>
      </c>
      <c r="T169" s="291" t="s">
        <v>182</v>
      </c>
      <c r="U169" s="291" t="s">
        <v>283</v>
      </c>
      <c r="V169" s="291"/>
      <c r="W169" s="291" t="s">
        <v>327</v>
      </c>
      <c r="X169" s="291" t="s">
        <v>328</v>
      </c>
      <c r="Y169" s="291" t="s">
        <v>285</v>
      </c>
      <c r="Z169" s="291" t="s">
        <v>715</v>
      </c>
      <c r="AA169" s="297">
        <v>1</v>
      </c>
      <c r="AE169" s="298">
        <v>0</v>
      </c>
      <c r="AF169" s="298">
        <v>1</v>
      </c>
      <c r="AG169" s="309">
        <v>74.3</v>
      </c>
      <c r="AH169" s="309">
        <v>11.2</v>
      </c>
      <c r="AI169" s="309">
        <v>2.2</v>
      </c>
      <c r="AJ169" s="309">
        <v>13.4</v>
      </c>
      <c r="AK169" s="309">
        <v>41</v>
      </c>
      <c r="AL169" s="309">
        <v>90.2</v>
      </c>
      <c r="AM169" s="309">
        <v>2.2</v>
      </c>
      <c r="AN169" s="277">
        <v>23.6</v>
      </c>
      <c r="AO169" s="277">
        <v>26.6</v>
      </c>
      <c r="AS169" s="291" t="s">
        <v>287</v>
      </c>
      <c r="AT169" s="312" t="s">
        <v>288</v>
      </c>
      <c r="AU169" s="291" t="s">
        <v>289</v>
      </c>
      <c r="AV169" s="291" t="s">
        <v>290</v>
      </c>
      <c r="AW169" s="291" t="s">
        <v>309</v>
      </c>
      <c r="AX169" s="291" t="s">
        <v>292</v>
      </c>
      <c r="AY169" s="276" t="s">
        <v>290</v>
      </c>
    </row>
    <row r="170" s="191" customFormat="1" ht="15.75" spans="1:51">
      <c r="A170" s="274" t="s">
        <v>347</v>
      </c>
      <c r="B170" s="279"/>
      <c r="C170" s="276" t="s">
        <v>771</v>
      </c>
      <c r="D170" s="277">
        <v>44.2</v>
      </c>
      <c r="E170" s="277">
        <v>45.7</v>
      </c>
      <c r="F170" s="277"/>
      <c r="G170" s="277">
        <v>89.9</v>
      </c>
      <c r="H170" s="277">
        <f t="shared" si="13"/>
        <v>44.95</v>
      </c>
      <c r="I170" s="277">
        <v>199.79</v>
      </c>
      <c r="J170" s="277">
        <f>(I170-191.57)/191.57*100</f>
        <v>4.29085973795479</v>
      </c>
      <c r="K170" s="277"/>
      <c r="L170" s="284">
        <v>5</v>
      </c>
      <c r="M170" s="285">
        <v>44361</v>
      </c>
      <c r="N170" s="285">
        <v>44366</v>
      </c>
      <c r="O170" s="285"/>
      <c r="P170" s="285">
        <v>44397</v>
      </c>
      <c r="Q170" s="285">
        <v>44464</v>
      </c>
      <c r="R170" s="284">
        <v>103</v>
      </c>
      <c r="S170" s="291" t="s">
        <v>181</v>
      </c>
      <c r="T170" s="291" t="s">
        <v>182</v>
      </c>
      <c r="U170" s="291" t="s">
        <v>283</v>
      </c>
      <c r="V170" s="291"/>
      <c r="W170" s="291" t="s">
        <v>773</v>
      </c>
      <c r="X170" s="291" t="s">
        <v>193</v>
      </c>
      <c r="Y170" s="291" t="s">
        <v>285</v>
      </c>
      <c r="Z170" s="291" t="s">
        <v>715</v>
      </c>
      <c r="AA170" s="297">
        <v>1</v>
      </c>
      <c r="AE170" s="298"/>
      <c r="AF170" s="303">
        <v>1</v>
      </c>
      <c r="AG170" s="309">
        <v>100.4</v>
      </c>
      <c r="AH170" s="309">
        <v>12</v>
      </c>
      <c r="AI170" s="309">
        <v>0</v>
      </c>
      <c r="AJ170" s="309">
        <v>18.2</v>
      </c>
      <c r="AK170" s="309">
        <v>34.8</v>
      </c>
      <c r="AL170" s="309">
        <v>51.8</v>
      </c>
      <c r="AM170" s="309">
        <v>1.5</v>
      </c>
      <c r="AN170" s="277">
        <v>15.7</v>
      </c>
      <c r="AO170" s="277">
        <v>30.1</v>
      </c>
      <c r="AS170" s="291" t="s">
        <v>287</v>
      </c>
      <c r="AT170" s="312"/>
      <c r="AU170" s="291" t="s">
        <v>670</v>
      </c>
      <c r="AV170" s="291" t="s">
        <v>290</v>
      </c>
      <c r="AW170" s="291" t="s">
        <v>773</v>
      </c>
      <c r="AX170" s="291" t="s">
        <v>418</v>
      </c>
      <c r="AY170" s="276" t="s">
        <v>290</v>
      </c>
    </row>
    <row r="171" s="191" customFormat="1" ht="15.75" spans="1:51">
      <c r="A171" s="274" t="s">
        <v>347</v>
      </c>
      <c r="B171" s="280"/>
      <c r="C171" s="281" t="s">
        <v>163</v>
      </c>
      <c r="D171" s="282">
        <f>AVERAGE(D164:D170)</f>
        <v>45.8042857142857</v>
      </c>
      <c r="E171" s="282">
        <f>AVERAGE(E164:E170)</f>
        <v>47.3914285714286</v>
      </c>
      <c r="F171" s="282"/>
      <c r="G171" s="283">
        <v>93.19</v>
      </c>
      <c r="H171" s="282">
        <f t="shared" si="13"/>
        <v>46.595</v>
      </c>
      <c r="I171" s="282">
        <f>SUM(D164:E170)/2100*666.7</f>
        <v>207.111942380952</v>
      </c>
      <c r="J171" s="287">
        <f>(207.11-195.91)/195.91*100</f>
        <v>5.71691082639989</v>
      </c>
      <c r="K171" s="287"/>
      <c r="L171" s="288">
        <v>4</v>
      </c>
      <c r="M171" s="289" t="s">
        <v>802</v>
      </c>
      <c r="N171" s="289" t="s">
        <v>803</v>
      </c>
      <c r="O171" s="289"/>
      <c r="P171" s="289" t="s">
        <v>814</v>
      </c>
      <c r="Q171" s="289" t="s">
        <v>815</v>
      </c>
      <c r="R171" s="292">
        <v>105</v>
      </c>
      <c r="S171" s="293" t="s">
        <v>181</v>
      </c>
      <c r="T171" s="293" t="s">
        <v>182</v>
      </c>
      <c r="U171" s="293" t="s">
        <v>283</v>
      </c>
      <c r="V171" s="293"/>
      <c r="W171" s="293" t="s">
        <v>327</v>
      </c>
      <c r="X171" s="293" t="s">
        <v>328</v>
      </c>
      <c r="Y171" s="293" t="s">
        <v>285</v>
      </c>
      <c r="Z171" s="293" t="s">
        <v>715</v>
      </c>
      <c r="AA171" s="308">
        <v>1</v>
      </c>
      <c r="AE171" s="305">
        <v>0</v>
      </c>
      <c r="AF171" s="306" t="s">
        <v>220</v>
      </c>
      <c r="AG171" s="310">
        <f t="shared" ref="AG171:AO171" si="14">AVERAGE(AG164:AG170)</f>
        <v>76.7714285714286</v>
      </c>
      <c r="AH171" s="310">
        <f t="shared" si="14"/>
        <v>11.0428571428571</v>
      </c>
      <c r="AI171" s="310">
        <f t="shared" si="14"/>
        <v>2.32857142857143</v>
      </c>
      <c r="AJ171" s="310">
        <f t="shared" si="14"/>
        <v>15.5571428571429</v>
      </c>
      <c r="AK171" s="310">
        <f t="shared" si="14"/>
        <v>40.1857142857143</v>
      </c>
      <c r="AL171" s="310">
        <f t="shared" si="14"/>
        <v>78.7714285714286</v>
      </c>
      <c r="AM171" s="310">
        <f t="shared" si="14"/>
        <v>1.94857142857143</v>
      </c>
      <c r="AN171" s="282">
        <f t="shared" si="14"/>
        <v>22.2557142857143</v>
      </c>
      <c r="AO171" s="282">
        <f t="shared" si="14"/>
        <v>28.4785714285714</v>
      </c>
      <c r="AS171" s="293" t="s">
        <v>287</v>
      </c>
      <c r="AT171" s="281" t="s">
        <v>308</v>
      </c>
      <c r="AU171" s="293" t="s">
        <v>289</v>
      </c>
      <c r="AV171" s="293" t="s">
        <v>290</v>
      </c>
      <c r="AW171" s="293" t="s">
        <v>309</v>
      </c>
      <c r="AX171" s="293" t="s">
        <v>292</v>
      </c>
      <c r="AY171" s="281" t="s">
        <v>290</v>
      </c>
    </row>
    <row r="172" s="1" customFormat="1" ht="12.75" spans="1:51">
      <c r="A172" s="14" t="s">
        <v>341</v>
      </c>
      <c r="B172" s="243" t="s">
        <v>816</v>
      </c>
      <c r="C172" s="244" t="s">
        <v>764</v>
      </c>
      <c r="D172" s="245">
        <v>2.76</v>
      </c>
      <c r="E172" s="245">
        <v>2.72</v>
      </c>
      <c r="F172" s="245">
        <v>2.83</v>
      </c>
      <c r="G172" s="245">
        <v>8.31</v>
      </c>
      <c r="H172" s="245">
        <v>2.77</v>
      </c>
      <c r="I172" s="245">
        <v>192.37</v>
      </c>
      <c r="J172" s="245">
        <v>4.27</v>
      </c>
      <c r="K172" s="245"/>
      <c r="L172" s="255">
        <v>9</v>
      </c>
      <c r="M172" s="256">
        <v>43637</v>
      </c>
      <c r="N172" s="256">
        <v>43641</v>
      </c>
      <c r="O172" s="256"/>
      <c r="P172" s="256">
        <v>43668</v>
      </c>
      <c r="Q172" s="256">
        <v>43740</v>
      </c>
      <c r="R172" s="255">
        <v>100</v>
      </c>
      <c r="S172" s="197" t="s">
        <v>289</v>
      </c>
      <c r="T172" s="197" t="s">
        <v>182</v>
      </c>
      <c r="U172" s="197" t="s">
        <v>283</v>
      </c>
      <c r="V172" s="260"/>
      <c r="W172" s="197" t="s">
        <v>773</v>
      </c>
      <c r="X172" s="197" t="s">
        <v>193</v>
      </c>
      <c r="Y172" s="197" t="s">
        <v>285</v>
      </c>
      <c r="Z172" s="197" t="s">
        <v>715</v>
      </c>
      <c r="AA172" s="255">
        <v>0</v>
      </c>
      <c r="AB172" s="260"/>
      <c r="AC172" s="260"/>
      <c r="AD172" s="255">
        <v>0</v>
      </c>
      <c r="AE172" s="260"/>
      <c r="AF172" s="255">
        <v>0</v>
      </c>
      <c r="AG172" s="264">
        <v>96.3</v>
      </c>
      <c r="AH172" s="264">
        <v>12.3</v>
      </c>
      <c r="AI172" s="264">
        <v>4</v>
      </c>
      <c r="AJ172" s="264">
        <v>20.1</v>
      </c>
      <c r="AK172" s="264">
        <v>50.7</v>
      </c>
      <c r="AL172" s="264">
        <v>106.4</v>
      </c>
      <c r="AM172" s="264">
        <v>2.1</v>
      </c>
      <c r="AN172" s="265">
        <v>17.82</v>
      </c>
      <c r="AO172" s="265">
        <v>16.91</v>
      </c>
      <c r="AP172" s="265">
        <v>0.17</v>
      </c>
      <c r="AQ172" s="265">
        <v>0</v>
      </c>
      <c r="AR172" s="265">
        <v>0</v>
      </c>
      <c r="AS172" s="197" t="s">
        <v>287</v>
      </c>
      <c r="AT172" s="197" t="s">
        <v>308</v>
      </c>
      <c r="AU172" s="197" t="s">
        <v>289</v>
      </c>
      <c r="AV172" s="197" t="s">
        <v>290</v>
      </c>
      <c r="AW172" s="197" t="s">
        <v>309</v>
      </c>
      <c r="AX172" s="197" t="s">
        <v>292</v>
      </c>
      <c r="AY172" s="197" t="s">
        <v>290</v>
      </c>
    </row>
    <row r="173" s="1" customFormat="1" ht="12.75" spans="1:51">
      <c r="A173" s="14" t="s">
        <v>341</v>
      </c>
      <c r="B173" s="246"/>
      <c r="C173" s="244" t="s">
        <v>765</v>
      </c>
      <c r="D173" s="245">
        <v>3.63</v>
      </c>
      <c r="E173" s="245">
        <v>3.71</v>
      </c>
      <c r="F173" s="245">
        <v>3.64</v>
      </c>
      <c r="G173" s="245">
        <v>10.98</v>
      </c>
      <c r="H173" s="245">
        <v>3.66</v>
      </c>
      <c r="I173" s="245">
        <v>254.18</v>
      </c>
      <c r="J173" s="245">
        <v>8.45</v>
      </c>
      <c r="K173" s="245"/>
      <c r="L173" s="255">
        <v>3</v>
      </c>
      <c r="M173" s="256">
        <v>43637</v>
      </c>
      <c r="N173" s="256">
        <v>43642</v>
      </c>
      <c r="O173" s="256"/>
      <c r="P173" s="256">
        <v>43671</v>
      </c>
      <c r="Q173" s="256">
        <v>43743</v>
      </c>
      <c r="R173" s="255">
        <v>102</v>
      </c>
      <c r="S173" s="197" t="s">
        <v>181</v>
      </c>
      <c r="T173" s="197" t="s">
        <v>182</v>
      </c>
      <c r="U173" s="197" t="s">
        <v>283</v>
      </c>
      <c r="V173" s="260"/>
      <c r="W173" s="197" t="s">
        <v>773</v>
      </c>
      <c r="X173" s="197" t="s">
        <v>193</v>
      </c>
      <c r="Y173" s="197" t="s">
        <v>766</v>
      </c>
      <c r="Z173" s="197" t="s">
        <v>715</v>
      </c>
      <c r="AA173" s="255">
        <v>0</v>
      </c>
      <c r="AB173" s="260"/>
      <c r="AC173" s="260"/>
      <c r="AD173" s="255">
        <v>0</v>
      </c>
      <c r="AE173" s="260"/>
      <c r="AF173" s="255">
        <v>1</v>
      </c>
      <c r="AG173" s="264">
        <v>105</v>
      </c>
      <c r="AH173" s="264">
        <v>9.8</v>
      </c>
      <c r="AI173" s="264">
        <v>1</v>
      </c>
      <c r="AJ173" s="264">
        <v>18</v>
      </c>
      <c r="AK173" s="264">
        <v>44.2</v>
      </c>
      <c r="AL173" s="264">
        <v>108.8</v>
      </c>
      <c r="AM173" s="264">
        <v>2.46</v>
      </c>
      <c r="AN173" s="265">
        <v>24.8</v>
      </c>
      <c r="AO173" s="265">
        <v>17.5</v>
      </c>
      <c r="AP173" s="269"/>
      <c r="AQ173" s="269"/>
      <c r="AR173" s="269"/>
      <c r="AS173" s="197" t="s">
        <v>287</v>
      </c>
      <c r="AT173" s="197" t="s">
        <v>306</v>
      </c>
      <c r="AU173" s="197" t="s">
        <v>296</v>
      </c>
      <c r="AV173" s="197" t="s">
        <v>290</v>
      </c>
      <c r="AW173" s="197" t="s">
        <v>309</v>
      </c>
      <c r="AX173" s="197" t="s">
        <v>292</v>
      </c>
      <c r="AY173" s="197" t="s">
        <v>290</v>
      </c>
    </row>
    <row r="174" s="1" customFormat="1" ht="12.75" spans="1:51">
      <c r="A174" s="14" t="s">
        <v>341</v>
      </c>
      <c r="B174" s="246"/>
      <c r="C174" s="244" t="s">
        <v>767</v>
      </c>
      <c r="D174" s="245">
        <v>3.1</v>
      </c>
      <c r="E174" s="245">
        <v>2.93</v>
      </c>
      <c r="F174" s="245">
        <v>2.88</v>
      </c>
      <c r="G174" s="245">
        <v>8.91</v>
      </c>
      <c r="H174" s="245">
        <v>2.97</v>
      </c>
      <c r="I174" s="245">
        <v>206.26</v>
      </c>
      <c r="J174" s="245">
        <v>1.83</v>
      </c>
      <c r="K174" s="245"/>
      <c r="L174" s="255">
        <v>11</v>
      </c>
      <c r="M174" s="256">
        <v>43634</v>
      </c>
      <c r="N174" s="256">
        <v>43639</v>
      </c>
      <c r="O174" s="256"/>
      <c r="P174" s="256">
        <v>43675</v>
      </c>
      <c r="Q174" s="256">
        <v>43744</v>
      </c>
      <c r="R174" s="255">
        <v>106</v>
      </c>
      <c r="S174" s="197" t="s">
        <v>289</v>
      </c>
      <c r="T174" s="197" t="s">
        <v>182</v>
      </c>
      <c r="U174" s="197" t="s">
        <v>283</v>
      </c>
      <c r="V174" s="260"/>
      <c r="W174" s="197" t="s">
        <v>295</v>
      </c>
      <c r="X174" s="197" t="s">
        <v>193</v>
      </c>
      <c r="Y174" s="197" t="s">
        <v>285</v>
      </c>
      <c r="Z174" s="197" t="s">
        <v>715</v>
      </c>
      <c r="AA174" s="255">
        <v>0</v>
      </c>
      <c r="AB174" s="260"/>
      <c r="AC174" s="260"/>
      <c r="AD174" s="255">
        <v>0</v>
      </c>
      <c r="AE174" s="260"/>
      <c r="AF174" s="255">
        <v>0</v>
      </c>
      <c r="AG174" s="264">
        <v>74</v>
      </c>
      <c r="AH174" s="264">
        <v>2.4</v>
      </c>
      <c r="AI174" s="264">
        <v>2.6</v>
      </c>
      <c r="AJ174" s="264">
        <v>15.5</v>
      </c>
      <c r="AK174" s="264">
        <v>38.4</v>
      </c>
      <c r="AL174" s="264">
        <v>94.1</v>
      </c>
      <c r="AM174" s="264">
        <v>2.5</v>
      </c>
      <c r="AN174" s="265">
        <v>16.45</v>
      </c>
      <c r="AO174" s="265">
        <v>17.4</v>
      </c>
      <c r="AP174" s="265">
        <v>0</v>
      </c>
      <c r="AQ174" s="265">
        <v>0</v>
      </c>
      <c r="AR174" s="265">
        <v>0</v>
      </c>
      <c r="AS174" s="197" t="s">
        <v>287</v>
      </c>
      <c r="AT174" s="197" t="s">
        <v>288</v>
      </c>
      <c r="AU174" s="197" t="s">
        <v>289</v>
      </c>
      <c r="AV174" s="197" t="s">
        <v>290</v>
      </c>
      <c r="AW174" s="197" t="s">
        <v>309</v>
      </c>
      <c r="AX174" s="197" t="s">
        <v>292</v>
      </c>
      <c r="AY174" s="197" t="s">
        <v>290</v>
      </c>
    </row>
    <row r="175" s="1" customFormat="1" ht="12.75" spans="1:51">
      <c r="A175" s="14" t="s">
        <v>341</v>
      </c>
      <c r="B175" s="246"/>
      <c r="C175" s="244" t="s">
        <v>768</v>
      </c>
      <c r="D175" s="245">
        <v>2.45</v>
      </c>
      <c r="E175" s="245">
        <v>2.76</v>
      </c>
      <c r="F175" s="245">
        <v>2.23</v>
      </c>
      <c r="G175" s="245">
        <v>7.44</v>
      </c>
      <c r="H175" s="245">
        <v>2.48</v>
      </c>
      <c r="I175" s="245">
        <v>172.31</v>
      </c>
      <c r="J175" s="245">
        <v>-11.43</v>
      </c>
      <c r="K175" s="245"/>
      <c r="L175" s="255">
        <v>15</v>
      </c>
      <c r="M175" s="256">
        <v>43648</v>
      </c>
      <c r="N175" s="256">
        <v>43654</v>
      </c>
      <c r="O175" s="256"/>
      <c r="P175" s="256">
        <v>43679</v>
      </c>
      <c r="Q175" s="256">
        <v>43740</v>
      </c>
      <c r="R175" s="255">
        <v>87</v>
      </c>
      <c r="S175" s="197" t="s">
        <v>181</v>
      </c>
      <c r="T175" s="197" t="s">
        <v>182</v>
      </c>
      <c r="U175" s="197" t="s">
        <v>283</v>
      </c>
      <c r="V175" s="260"/>
      <c r="W175" s="197" t="s">
        <v>327</v>
      </c>
      <c r="X175" s="197" t="s">
        <v>328</v>
      </c>
      <c r="Y175" s="197" t="s">
        <v>669</v>
      </c>
      <c r="Z175" s="197" t="s">
        <v>715</v>
      </c>
      <c r="AA175" s="255">
        <v>0</v>
      </c>
      <c r="AB175" s="260"/>
      <c r="AC175" s="260"/>
      <c r="AD175" s="255">
        <v>0</v>
      </c>
      <c r="AE175" s="260"/>
      <c r="AF175" s="255">
        <v>0</v>
      </c>
      <c r="AG175" s="264">
        <v>91.9</v>
      </c>
      <c r="AH175" s="264">
        <v>10.8</v>
      </c>
      <c r="AI175" s="264">
        <v>0.4</v>
      </c>
      <c r="AJ175" s="264">
        <v>16.7</v>
      </c>
      <c r="AK175" s="264">
        <v>33.3</v>
      </c>
      <c r="AL175" s="264">
        <v>74.3</v>
      </c>
      <c r="AM175" s="264">
        <v>2.62</v>
      </c>
      <c r="AN175" s="265">
        <v>13.89</v>
      </c>
      <c r="AO175" s="265">
        <v>18.58</v>
      </c>
      <c r="AP175" s="265">
        <v>0</v>
      </c>
      <c r="AQ175" s="265">
        <v>0</v>
      </c>
      <c r="AR175" s="265">
        <v>0</v>
      </c>
      <c r="AS175" s="197" t="s">
        <v>287</v>
      </c>
      <c r="AT175" s="197" t="s">
        <v>183</v>
      </c>
      <c r="AU175" s="197" t="s">
        <v>181</v>
      </c>
      <c r="AV175" s="197" t="s">
        <v>290</v>
      </c>
      <c r="AW175" s="197" t="s">
        <v>295</v>
      </c>
      <c r="AX175" s="197" t="s">
        <v>292</v>
      </c>
      <c r="AY175" s="197" t="s">
        <v>210</v>
      </c>
    </row>
    <row r="176" s="1" customFormat="1" ht="12.75" spans="1:51">
      <c r="A176" s="14" t="s">
        <v>341</v>
      </c>
      <c r="B176" s="246"/>
      <c r="C176" s="244" t="s">
        <v>769</v>
      </c>
      <c r="D176" s="245">
        <v>3.03</v>
      </c>
      <c r="E176" s="245">
        <v>3.09</v>
      </c>
      <c r="F176" s="245">
        <v>3.07</v>
      </c>
      <c r="G176" s="245">
        <v>9.19</v>
      </c>
      <c r="H176" s="245">
        <v>3.06</v>
      </c>
      <c r="I176" s="245">
        <v>212.51</v>
      </c>
      <c r="J176" s="245">
        <v>-0.33</v>
      </c>
      <c r="K176" s="245"/>
      <c r="L176" s="255">
        <v>13</v>
      </c>
      <c r="M176" s="256">
        <v>43648</v>
      </c>
      <c r="N176" s="256">
        <v>43652</v>
      </c>
      <c r="O176" s="256"/>
      <c r="P176" s="256">
        <v>43681</v>
      </c>
      <c r="Q176" s="256">
        <v>43756</v>
      </c>
      <c r="R176" s="255">
        <v>105</v>
      </c>
      <c r="S176" s="197" t="s">
        <v>181</v>
      </c>
      <c r="T176" s="197" t="s">
        <v>182</v>
      </c>
      <c r="U176" s="197" t="s">
        <v>283</v>
      </c>
      <c r="V176" s="260"/>
      <c r="W176" s="197" t="s">
        <v>773</v>
      </c>
      <c r="X176" s="197" t="s">
        <v>807</v>
      </c>
      <c r="Y176" s="197" t="s">
        <v>766</v>
      </c>
      <c r="Z176" s="197" t="s">
        <v>715</v>
      </c>
      <c r="AA176" s="255">
        <v>0</v>
      </c>
      <c r="AB176" s="260"/>
      <c r="AC176" s="260"/>
      <c r="AD176" s="255">
        <v>0</v>
      </c>
      <c r="AE176" s="260"/>
      <c r="AF176" s="255">
        <v>0</v>
      </c>
      <c r="AG176" s="264">
        <v>110.7</v>
      </c>
      <c r="AH176" s="264">
        <v>16.1</v>
      </c>
      <c r="AI176" s="264">
        <v>0.8</v>
      </c>
      <c r="AJ176" s="264">
        <v>18</v>
      </c>
      <c r="AK176" s="264">
        <v>47.3</v>
      </c>
      <c r="AL176" s="264">
        <v>117.4</v>
      </c>
      <c r="AM176" s="264">
        <v>2.5</v>
      </c>
      <c r="AN176" s="265">
        <v>19.48</v>
      </c>
      <c r="AO176" s="265">
        <v>16.59</v>
      </c>
      <c r="AP176" s="265">
        <v>0.43</v>
      </c>
      <c r="AQ176" s="265">
        <v>0.85</v>
      </c>
      <c r="AR176" s="265"/>
      <c r="AS176" s="197" t="s">
        <v>287</v>
      </c>
      <c r="AT176" s="197" t="s">
        <v>288</v>
      </c>
      <c r="AU176" s="197" t="s">
        <v>296</v>
      </c>
      <c r="AV176" s="197" t="s">
        <v>290</v>
      </c>
      <c r="AW176" s="197" t="s">
        <v>297</v>
      </c>
      <c r="AX176" s="197" t="s">
        <v>306</v>
      </c>
      <c r="AY176" s="197" t="s">
        <v>290</v>
      </c>
    </row>
    <row r="177" s="1" customFormat="1" ht="12.75" spans="1:51">
      <c r="A177" s="14" t="s">
        <v>341</v>
      </c>
      <c r="B177" s="246"/>
      <c r="C177" s="244" t="s">
        <v>771</v>
      </c>
      <c r="D177" s="245">
        <v>3.6</v>
      </c>
      <c r="E177" s="245">
        <v>3.47</v>
      </c>
      <c r="F177" s="245">
        <v>3.68</v>
      </c>
      <c r="G177" s="245">
        <v>10.75</v>
      </c>
      <c r="H177" s="245">
        <v>3.58</v>
      </c>
      <c r="I177" s="245">
        <v>248.92</v>
      </c>
      <c r="J177" s="245">
        <v>6.6</v>
      </c>
      <c r="K177" s="245"/>
      <c r="L177" s="255">
        <v>7</v>
      </c>
      <c r="M177" s="256">
        <v>43635</v>
      </c>
      <c r="N177" s="256">
        <v>43640</v>
      </c>
      <c r="O177" s="256"/>
      <c r="P177" s="256">
        <v>43668</v>
      </c>
      <c r="Q177" s="256">
        <v>43740</v>
      </c>
      <c r="R177" s="255">
        <v>101</v>
      </c>
      <c r="S177" s="197" t="s">
        <v>181</v>
      </c>
      <c r="T177" s="197" t="s">
        <v>182</v>
      </c>
      <c r="U177" s="197" t="s">
        <v>183</v>
      </c>
      <c r="V177" s="260"/>
      <c r="W177" s="197" t="s">
        <v>295</v>
      </c>
      <c r="X177" s="197" t="s">
        <v>193</v>
      </c>
      <c r="Y177" s="197" t="s">
        <v>285</v>
      </c>
      <c r="Z177" s="197" t="s">
        <v>715</v>
      </c>
      <c r="AA177" s="255">
        <v>1</v>
      </c>
      <c r="AB177" s="260"/>
      <c r="AC177" s="260"/>
      <c r="AD177" s="255">
        <v>1</v>
      </c>
      <c r="AE177" s="260"/>
      <c r="AF177" s="255">
        <v>2</v>
      </c>
      <c r="AG177" s="264">
        <v>109.4</v>
      </c>
      <c r="AH177" s="264">
        <v>7.3</v>
      </c>
      <c r="AI177" s="264">
        <v>1.2</v>
      </c>
      <c r="AJ177" s="264">
        <v>20</v>
      </c>
      <c r="AK177" s="264">
        <v>48.7</v>
      </c>
      <c r="AL177" s="264">
        <v>108.9</v>
      </c>
      <c r="AM177" s="264">
        <v>2.2</v>
      </c>
      <c r="AN177" s="265">
        <v>19.4</v>
      </c>
      <c r="AO177" s="265">
        <v>17.8</v>
      </c>
      <c r="AP177" s="265">
        <v>0</v>
      </c>
      <c r="AQ177" s="265">
        <v>0</v>
      </c>
      <c r="AR177" s="265">
        <v>0</v>
      </c>
      <c r="AS177" s="197" t="s">
        <v>287</v>
      </c>
      <c r="AT177" s="255"/>
      <c r="AU177" s="197" t="s">
        <v>670</v>
      </c>
      <c r="AV177" s="197" t="s">
        <v>290</v>
      </c>
      <c r="AW177" s="197" t="s">
        <v>309</v>
      </c>
      <c r="AX177" s="197" t="s">
        <v>288</v>
      </c>
      <c r="AY177" s="197" t="s">
        <v>290</v>
      </c>
    </row>
    <row r="178" s="1" customFormat="1" ht="12.75" spans="1:51">
      <c r="A178" s="14" t="s">
        <v>341</v>
      </c>
      <c r="B178" s="246"/>
      <c r="C178" s="244" t="s">
        <v>163</v>
      </c>
      <c r="D178" s="247">
        <f t="shared" ref="D178:F178" si="15">AVERAGE(D172:D177)</f>
        <v>3.095</v>
      </c>
      <c r="E178" s="247">
        <f t="shared" si="15"/>
        <v>3.11333333333333</v>
      </c>
      <c r="F178" s="247">
        <f t="shared" si="15"/>
        <v>3.055</v>
      </c>
      <c r="G178" s="247">
        <f>SUM(D178:F178)</f>
        <v>9.26333333333333</v>
      </c>
      <c r="H178" s="247">
        <f>G178/3</f>
        <v>3.08777777777778</v>
      </c>
      <c r="I178" s="247">
        <f>SUM(D172:F177)/18/9.6*666.7</f>
        <v>214.439733796296</v>
      </c>
      <c r="J178" s="245">
        <f>(I178-210.35)/210.35*100</f>
        <v>1.94425186417701</v>
      </c>
      <c r="K178" s="245"/>
      <c r="L178" s="255">
        <v>10</v>
      </c>
      <c r="M178" s="35" t="s">
        <v>778</v>
      </c>
      <c r="N178" s="257" t="s">
        <v>779</v>
      </c>
      <c r="O178" s="257"/>
      <c r="P178" s="257" t="s">
        <v>817</v>
      </c>
      <c r="Q178" s="257" t="s">
        <v>818</v>
      </c>
      <c r="R178" s="261">
        <f>AVERAGE(R172:R177)</f>
        <v>100.166666666667</v>
      </c>
      <c r="S178" s="262" t="s">
        <v>181</v>
      </c>
      <c r="T178" s="263" t="s">
        <v>182</v>
      </c>
      <c r="U178" s="263" t="s">
        <v>283</v>
      </c>
      <c r="V178" s="260"/>
      <c r="W178" s="263" t="s">
        <v>773</v>
      </c>
      <c r="X178" s="263" t="s">
        <v>193</v>
      </c>
      <c r="Y178" s="263" t="s">
        <v>285</v>
      </c>
      <c r="Z178" s="241" t="s">
        <v>715</v>
      </c>
      <c r="AA178" s="242" t="s">
        <v>220</v>
      </c>
      <c r="AB178" s="260"/>
      <c r="AC178" s="260"/>
      <c r="AD178" s="259">
        <v>0</v>
      </c>
      <c r="AE178" s="260"/>
      <c r="AF178" s="259" t="s">
        <v>220</v>
      </c>
      <c r="AG178" s="266">
        <f t="shared" ref="AG178:AR178" si="16">AVERAGE(AG172:AG177)</f>
        <v>97.8833333333333</v>
      </c>
      <c r="AH178" s="266">
        <f t="shared" si="16"/>
        <v>9.78333333333333</v>
      </c>
      <c r="AI178" s="266">
        <f t="shared" si="16"/>
        <v>1.66666666666667</v>
      </c>
      <c r="AJ178" s="266">
        <f t="shared" si="16"/>
        <v>18.05</v>
      </c>
      <c r="AK178" s="266">
        <f t="shared" si="16"/>
        <v>43.7666666666667</v>
      </c>
      <c r="AL178" s="266">
        <f t="shared" si="16"/>
        <v>101.65</v>
      </c>
      <c r="AM178" s="266">
        <f t="shared" si="16"/>
        <v>2.39666666666667</v>
      </c>
      <c r="AN178" s="247">
        <f t="shared" si="16"/>
        <v>18.64</v>
      </c>
      <c r="AO178" s="247">
        <f t="shared" si="16"/>
        <v>17.4633333333333</v>
      </c>
      <c r="AP178" s="247">
        <f t="shared" si="16"/>
        <v>0.12</v>
      </c>
      <c r="AQ178" s="247">
        <f t="shared" si="16"/>
        <v>0.17</v>
      </c>
      <c r="AR178" s="247">
        <f t="shared" si="16"/>
        <v>0</v>
      </c>
      <c r="AS178" s="241" t="s">
        <v>287</v>
      </c>
      <c r="AT178" s="241" t="s">
        <v>288</v>
      </c>
      <c r="AU178" s="241" t="s">
        <v>289</v>
      </c>
      <c r="AV178" s="241" t="s">
        <v>290</v>
      </c>
      <c r="AW178" s="241" t="s">
        <v>309</v>
      </c>
      <c r="AX178" s="241" t="s">
        <v>292</v>
      </c>
      <c r="AY178" s="241" t="s">
        <v>290</v>
      </c>
    </row>
    <row r="179" s="189" customFormat="1" ht="30.5" customHeight="1" spans="1:51">
      <c r="A179" s="248" t="s">
        <v>790</v>
      </c>
      <c r="B179" s="271" t="s">
        <v>819</v>
      </c>
      <c r="C179" s="248" t="s">
        <v>792</v>
      </c>
      <c r="D179" s="249">
        <v>2.87</v>
      </c>
      <c r="E179" s="249">
        <v>2.77</v>
      </c>
      <c r="F179" s="249">
        <v>2.63</v>
      </c>
      <c r="G179" s="249">
        <v>8.27</v>
      </c>
      <c r="H179" s="249">
        <v>2.76</v>
      </c>
      <c r="I179" s="249">
        <v>191.44</v>
      </c>
      <c r="J179" s="249">
        <v>9.1</v>
      </c>
      <c r="K179" s="249"/>
      <c r="L179" s="15">
        <v>5</v>
      </c>
      <c r="M179" s="67">
        <v>43991</v>
      </c>
      <c r="N179" s="67">
        <v>43997</v>
      </c>
      <c r="O179" s="67"/>
      <c r="P179" s="67">
        <v>44035</v>
      </c>
      <c r="Q179" s="67">
        <v>44109</v>
      </c>
      <c r="R179" s="290">
        <v>118</v>
      </c>
      <c r="S179" s="197" t="s">
        <v>181</v>
      </c>
      <c r="T179" s="197" t="s">
        <v>182</v>
      </c>
      <c r="U179" s="197" t="s">
        <v>283</v>
      </c>
      <c r="W179" s="197" t="s">
        <v>295</v>
      </c>
      <c r="X179" s="197" t="s">
        <v>193</v>
      </c>
      <c r="Y179" s="197" t="s">
        <v>285</v>
      </c>
      <c r="Z179" s="197" t="s">
        <v>715</v>
      </c>
      <c r="AA179" s="15"/>
      <c r="AB179" s="67"/>
      <c r="AC179" s="14"/>
      <c r="AD179" s="14"/>
      <c r="AE179" s="14"/>
      <c r="AF179" s="14"/>
      <c r="AG179" s="267">
        <v>60.2</v>
      </c>
      <c r="AH179" s="267">
        <v>10.7</v>
      </c>
      <c r="AI179" s="267">
        <v>3.1</v>
      </c>
      <c r="AJ179" s="267">
        <v>17.3</v>
      </c>
      <c r="AK179" s="267">
        <v>54.6</v>
      </c>
      <c r="AL179" s="267">
        <v>120.1</v>
      </c>
      <c r="AM179" s="267">
        <v>2.2</v>
      </c>
      <c r="AN179" s="249">
        <v>18.68</v>
      </c>
      <c r="AO179" s="249">
        <v>15.82</v>
      </c>
      <c r="AP179" s="249">
        <v>0.35</v>
      </c>
      <c r="AQ179" s="249">
        <v>0.82</v>
      </c>
      <c r="AR179" s="249">
        <v>0.12</v>
      </c>
      <c r="AS179" s="197" t="s">
        <v>287</v>
      </c>
      <c r="AT179" s="197" t="s">
        <v>288</v>
      </c>
      <c r="AU179" s="197" t="s">
        <v>289</v>
      </c>
      <c r="AV179" s="197" t="s">
        <v>290</v>
      </c>
      <c r="AW179" s="197" t="s">
        <v>309</v>
      </c>
      <c r="AX179" s="197" t="s">
        <v>292</v>
      </c>
      <c r="AY179" s="197" t="s">
        <v>290</v>
      </c>
    </row>
    <row r="180" s="189" customFormat="1" ht="30.5" customHeight="1" spans="1:51">
      <c r="A180" s="248" t="s">
        <v>790</v>
      </c>
      <c r="B180" s="272"/>
      <c r="C180" s="248" t="s">
        <v>793</v>
      </c>
      <c r="D180" s="249">
        <v>3.49</v>
      </c>
      <c r="E180" s="249">
        <v>3.52</v>
      </c>
      <c r="F180" s="249">
        <v>3.61</v>
      </c>
      <c r="G180" s="249">
        <v>10.62</v>
      </c>
      <c r="H180" s="249">
        <v>3.54</v>
      </c>
      <c r="I180" s="249">
        <v>245.85</v>
      </c>
      <c r="J180" s="249">
        <v>5.36</v>
      </c>
      <c r="K180" s="249"/>
      <c r="L180" s="15">
        <v>8</v>
      </c>
      <c r="M180" s="67">
        <v>44008</v>
      </c>
      <c r="N180" s="67">
        <v>44012</v>
      </c>
      <c r="O180" s="67"/>
      <c r="P180" s="67">
        <v>44044</v>
      </c>
      <c r="Q180" s="67">
        <v>44114</v>
      </c>
      <c r="R180" s="290">
        <v>106</v>
      </c>
      <c r="S180" s="197" t="s">
        <v>181</v>
      </c>
      <c r="T180" s="197" t="s">
        <v>182</v>
      </c>
      <c r="U180" s="197" t="s">
        <v>283</v>
      </c>
      <c r="W180" s="197" t="s">
        <v>773</v>
      </c>
      <c r="X180" s="197" t="s">
        <v>193</v>
      </c>
      <c r="Y180" s="197" t="s">
        <v>285</v>
      </c>
      <c r="Z180" s="197" t="s">
        <v>715</v>
      </c>
      <c r="AA180" s="15">
        <v>0</v>
      </c>
      <c r="AB180" s="67"/>
      <c r="AC180" s="15">
        <v>0</v>
      </c>
      <c r="AD180" s="15">
        <v>0</v>
      </c>
      <c r="AE180" s="15"/>
      <c r="AF180" s="15">
        <v>1</v>
      </c>
      <c r="AG180" s="267">
        <v>91.6</v>
      </c>
      <c r="AH180" s="267">
        <v>0.8</v>
      </c>
      <c r="AI180" s="267">
        <v>2</v>
      </c>
      <c r="AJ180" s="267">
        <v>15.8</v>
      </c>
      <c r="AK180" s="267">
        <v>36.4</v>
      </c>
      <c r="AL180" s="267">
        <v>82.2</v>
      </c>
      <c r="AM180" s="267">
        <v>2.3</v>
      </c>
      <c r="AN180" s="249">
        <v>15.28</v>
      </c>
      <c r="AO180" s="249">
        <v>19.8</v>
      </c>
      <c r="AP180" s="311"/>
      <c r="AQ180" s="311"/>
      <c r="AR180" s="311"/>
      <c r="AS180" s="197" t="s">
        <v>287</v>
      </c>
      <c r="AT180" s="197" t="s">
        <v>288</v>
      </c>
      <c r="AU180" s="197" t="s">
        <v>289</v>
      </c>
      <c r="AV180" s="197" t="s">
        <v>290</v>
      </c>
      <c r="AW180" s="197" t="s">
        <v>309</v>
      </c>
      <c r="AX180" s="197" t="s">
        <v>292</v>
      </c>
      <c r="AY180" s="197" t="s">
        <v>290</v>
      </c>
    </row>
    <row r="181" s="189" customFormat="1" ht="30.5" customHeight="1" spans="1:51">
      <c r="A181" s="248" t="s">
        <v>790</v>
      </c>
      <c r="B181" s="272"/>
      <c r="C181" s="248" t="s">
        <v>794</v>
      </c>
      <c r="D181" s="249">
        <v>3.12</v>
      </c>
      <c r="E181" s="249">
        <v>3.22</v>
      </c>
      <c r="F181" s="249">
        <v>3</v>
      </c>
      <c r="G181" s="249">
        <v>9.34</v>
      </c>
      <c r="H181" s="249">
        <v>3.11</v>
      </c>
      <c r="I181" s="249">
        <v>216.21</v>
      </c>
      <c r="J181" s="249">
        <v>4.12</v>
      </c>
      <c r="K181" s="249"/>
      <c r="L181" s="15">
        <v>10</v>
      </c>
      <c r="M181" s="67">
        <v>44003</v>
      </c>
      <c r="N181" s="67">
        <v>44007</v>
      </c>
      <c r="O181" s="67"/>
      <c r="P181" s="67">
        <v>44038</v>
      </c>
      <c r="Q181" s="67">
        <v>44112</v>
      </c>
      <c r="R181" s="290">
        <v>109</v>
      </c>
      <c r="S181" s="197" t="s">
        <v>289</v>
      </c>
      <c r="T181" s="197" t="s">
        <v>182</v>
      </c>
      <c r="U181" s="197" t="s">
        <v>283</v>
      </c>
      <c r="W181" s="197" t="s">
        <v>295</v>
      </c>
      <c r="X181" s="197" t="s">
        <v>193</v>
      </c>
      <c r="Y181" s="197" t="s">
        <v>285</v>
      </c>
      <c r="Z181" s="197" t="s">
        <v>715</v>
      </c>
      <c r="AA181" s="14"/>
      <c r="AB181" s="294"/>
      <c r="AC181" s="14"/>
      <c r="AD181" s="14"/>
      <c r="AE181" s="14"/>
      <c r="AF181" s="14"/>
      <c r="AG181" s="267">
        <v>77.5</v>
      </c>
      <c r="AH181" s="267">
        <v>2.4</v>
      </c>
      <c r="AI181" s="267">
        <v>2.1</v>
      </c>
      <c r="AJ181" s="267">
        <v>16.4</v>
      </c>
      <c r="AK181" s="267">
        <v>46.6</v>
      </c>
      <c r="AL181" s="267">
        <v>103</v>
      </c>
      <c r="AM181" s="267">
        <v>2.2</v>
      </c>
      <c r="AN181" s="249">
        <v>17.56</v>
      </c>
      <c r="AO181" s="249">
        <v>16.8</v>
      </c>
      <c r="AP181" s="249">
        <v>0</v>
      </c>
      <c r="AQ181" s="249">
        <v>0</v>
      </c>
      <c r="AR181" s="249">
        <v>0</v>
      </c>
      <c r="AS181" s="197" t="s">
        <v>287</v>
      </c>
      <c r="AT181" s="197" t="s">
        <v>306</v>
      </c>
      <c r="AU181" s="197" t="s">
        <v>289</v>
      </c>
      <c r="AV181" s="197" t="s">
        <v>290</v>
      </c>
      <c r="AW181" s="197" t="s">
        <v>297</v>
      </c>
      <c r="AX181" s="197" t="s">
        <v>292</v>
      </c>
      <c r="AY181" s="197" t="s">
        <v>290</v>
      </c>
    </row>
    <row r="182" s="189" customFormat="1" ht="30.5" customHeight="1" spans="1:51">
      <c r="A182" s="248" t="s">
        <v>790</v>
      </c>
      <c r="B182" s="272"/>
      <c r="C182" s="248" t="s">
        <v>795</v>
      </c>
      <c r="D182" s="249">
        <v>3.39</v>
      </c>
      <c r="E182" s="249">
        <v>3.34</v>
      </c>
      <c r="F182" s="249">
        <v>3.45</v>
      </c>
      <c r="G182" s="249">
        <v>10.18</v>
      </c>
      <c r="H182" s="249">
        <v>3.39</v>
      </c>
      <c r="I182" s="249">
        <v>235.53</v>
      </c>
      <c r="J182" s="249">
        <v>5.6</v>
      </c>
      <c r="K182" s="249"/>
      <c r="L182" s="15">
        <v>9</v>
      </c>
      <c r="M182" s="67">
        <v>44002</v>
      </c>
      <c r="N182" s="67">
        <v>44006</v>
      </c>
      <c r="O182" s="67"/>
      <c r="P182" s="67">
        <v>44036</v>
      </c>
      <c r="Q182" s="67">
        <v>44105</v>
      </c>
      <c r="R182" s="290">
        <v>103</v>
      </c>
      <c r="S182" s="197" t="s">
        <v>181</v>
      </c>
      <c r="T182" s="197" t="s">
        <v>182</v>
      </c>
      <c r="U182" s="197" t="s">
        <v>283</v>
      </c>
      <c r="W182" s="197" t="s">
        <v>327</v>
      </c>
      <c r="X182" s="197" t="s">
        <v>328</v>
      </c>
      <c r="Y182" s="197" t="s">
        <v>285</v>
      </c>
      <c r="Z182" s="197" t="s">
        <v>715</v>
      </c>
      <c r="AA182" s="15">
        <v>1</v>
      </c>
      <c r="AB182" s="294"/>
      <c r="AC182" s="14"/>
      <c r="AD182" s="14"/>
      <c r="AE182" s="14"/>
      <c r="AF182" s="14"/>
      <c r="AG182" s="267">
        <v>102.5</v>
      </c>
      <c r="AH182" s="267">
        <v>7.1</v>
      </c>
      <c r="AI182" s="267">
        <v>2.4</v>
      </c>
      <c r="AJ182" s="267">
        <v>18.1</v>
      </c>
      <c r="AK182" s="267">
        <v>60</v>
      </c>
      <c r="AL182" s="267">
        <v>138.8</v>
      </c>
      <c r="AM182" s="267">
        <v>2.3</v>
      </c>
      <c r="AN182" s="249">
        <v>18.53</v>
      </c>
      <c r="AO182" s="249">
        <v>13.35</v>
      </c>
      <c r="AP182" s="245" t="s">
        <v>204</v>
      </c>
      <c r="AQ182" s="245" t="s">
        <v>204</v>
      </c>
      <c r="AR182" s="245" t="s">
        <v>204</v>
      </c>
      <c r="AS182" s="197" t="s">
        <v>287</v>
      </c>
      <c r="AT182" s="197" t="s">
        <v>288</v>
      </c>
      <c r="AU182" s="197" t="s">
        <v>289</v>
      </c>
      <c r="AV182" s="197" t="s">
        <v>290</v>
      </c>
      <c r="AW182" s="197" t="s">
        <v>309</v>
      </c>
      <c r="AX182" s="197" t="s">
        <v>292</v>
      </c>
      <c r="AY182" s="197" t="s">
        <v>290</v>
      </c>
    </row>
    <row r="183" s="189" customFormat="1" ht="30.5" customHeight="1" spans="1:51">
      <c r="A183" s="248" t="s">
        <v>790</v>
      </c>
      <c r="B183" s="272"/>
      <c r="C183" s="248" t="s">
        <v>796</v>
      </c>
      <c r="D183" s="249">
        <v>2.96</v>
      </c>
      <c r="E183" s="249">
        <v>3.11</v>
      </c>
      <c r="F183" s="249">
        <v>2.99</v>
      </c>
      <c r="G183" s="249">
        <v>9.06</v>
      </c>
      <c r="H183" s="249">
        <v>3.02</v>
      </c>
      <c r="I183" s="249">
        <v>209.73</v>
      </c>
      <c r="J183" s="249">
        <v>2.02</v>
      </c>
      <c r="K183" s="249"/>
      <c r="L183" s="15">
        <v>10</v>
      </c>
      <c r="M183" s="67">
        <v>44008</v>
      </c>
      <c r="N183" s="67">
        <v>44013</v>
      </c>
      <c r="O183" s="67"/>
      <c r="P183" s="67">
        <v>44046</v>
      </c>
      <c r="Q183" s="67">
        <v>44115</v>
      </c>
      <c r="R183" s="290">
        <v>107</v>
      </c>
      <c r="S183" s="197" t="s">
        <v>181</v>
      </c>
      <c r="T183" s="197" t="s">
        <v>182</v>
      </c>
      <c r="U183" s="197" t="s">
        <v>283</v>
      </c>
      <c r="W183" s="197" t="s">
        <v>773</v>
      </c>
      <c r="X183" s="197" t="s">
        <v>193</v>
      </c>
      <c r="Y183" s="197" t="s">
        <v>766</v>
      </c>
      <c r="Z183" s="197" t="s">
        <v>715</v>
      </c>
      <c r="AA183" s="15">
        <v>0</v>
      </c>
      <c r="AB183" s="256"/>
      <c r="AC183" s="15">
        <v>0</v>
      </c>
      <c r="AD183" s="15">
        <v>0</v>
      </c>
      <c r="AE183" s="255"/>
      <c r="AF183" s="15">
        <v>0</v>
      </c>
      <c r="AG183" s="267">
        <v>79.9</v>
      </c>
      <c r="AH183" s="267">
        <v>9.4</v>
      </c>
      <c r="AI183" s="267">
        <v>2.4</v>
      </c>
      <c r="AJ183" s="267">
        <v>15.6</v>
      </c>
      <c r="AK183" s="267">
        <v>50</v>
      </c>
      <c r="AL183" s="267">
        <v>105.6</v>
      </c>
      <c r="AM183" s="267">
        <v>2.1</v>
      </c>
      <c r="AN183" s="249">
        <v>17.82</v>
      </c>
      <c r="AO183" s="249">
        <v>16.88</v>
      </c>
      <c r="AP183" s="249"/>
      <c r="AQ183" s="249"/>
      <c r="AR183" s="249"/>
      <c r="AS183" s="197" t="s">
        <v>287</v>
      </c>
      <c r="AT183" s="197" t="s">
        <v>306</v>
      </c>
      <c r="AU183" s="197" t="s">
        <v>296</v>
      </c>
      <c r="AV183" s="197" t="s">
        <v>290</v>
      </c>
      <c r="AW183" s="197" t="s">
        <v>309</v>
      </c>
      <c r="AX183" s="197" t="s">
        <v>288</v>
      </c>
      <c r="AY183" s="197" t="s">
        <v>290</v>
      </c>
    </row>
    <row r="184" s="189" customFormat="1" ht="30.5" customHeight="1" spans="1:51">
      <c r="A184" s="248" t="s">
        <v>790</v>
      </c>
      <c r="B184" s="272"/>
      <c r="C184" s="248" t="s">
        <v>797</v>
      </c>
      <c r="D184" s="249">
        <v>3.34</v>
      </c>
      <c r="E184" s="249">
        <v>3.22</v>
      </c>
      <c r="F184" s="249">
        <v>3.41</v>
      </c>
      <c r="G184" s="249">
        <v>9.97</v>
      </c>
      <c r="H184" s="249">
        <v>3.32</v>
      </c>
      <c r="I184" s="249">
        <v>230.9</v>
      </c>
      <c r="J184" s="249">
        <v>13.1</v>
      </c>
      <c r="K184" s="249"/>
      <c r="L184" s="15">
        <v>2</v>
      </c>
      <c r="M184" s="67">
        <v>43994</v>
      </c>
      <c r="N184" s="67">
        <v>43999</v>
      </c>
      <c r="O184" s="67"/>
      <c r="P184" s="67">
        <v>44031</v>
      </c>
      <c r="Q184" s="67">
        <v>44105</v>
      </c>
      <c r="R184" s="290">
        <v>111</v>
      </c>
      <c r="S184" s="197" t="s">
        <v>181</v>
      </c>
      <c r="T184" s="197" t="s">
        <v>182</v>
      </c>
      <c r="U184" s="197" t="s">
        <v>283</v>
      </c>
      <c r="W184" s="197" t="s">
        <v>295</v>
      </c>
      <c r="X184" s="197" t="s">
        <v>328</v>
      </c>
      <c r="Y184" s="197" t="s">
        <v>285</v>
      </c>
      <c r="Z184" s="197" t="s">
        <v>715</v>
      </c>
      <c r="AA184" s="15">
        <v>1</v>
      </c>
      <c r="AB184" s="295" t="s">
        <v>798</v>
      </c>
      <c r="AC184" s="15">
        <v>0</v>
      </c>
      <c r="AD184" s="15">
        <v>0</v>
      </c>
      <c r="AE184" s="15"/>
      <c r="AF184" s="15">
        <v>1</v>
      </c>
      <c r="AG184" s="267">
        <v>86.9</v>
      </c>
      <c r="AH184" s="267">
        <v>7.7</v>
      </c>
      <c r="AI184" s="267">
        <v>2</v>
      </c>
      <c r="AJ184" s="267">
        <v>18.2</v>
      </c>
      <c r="AK184" s="267">
        <v>51.2</v>
      </c>
      <c r="AL184" s="267">
        <v>113.2</v>
      </c>
      <c r="AM184" s="267">
        <v>2.2</v>
      </c>
      <c r="AN184" s="249">
        <v>18.7</v>
      </c>
      <c r="AO184" s="249">
        <v>16.2</v>
      </c>
      <c r="AP184" s="249">
        <v>0</v>
      </c>
      <c r="AQ184" s="249">
        <v>5</v>
      </c>
      <c r="AR184" s="249">
        <v>0</v>
      </c>
      <c r="AS184" s="197" t="s">
        <v>287</v>
      </c>
      <c r="AT184" s="14"/>
      <c r="AU184" s="197" t="s">
        <v>820</v>
      </c>
      <c r="AV184" s="197" t="s">
        <v>290</v>
      </c>
      <c r="AW184" s="197" t="s">
        <v>773</v>
      </c>
      <c r="AX184" s="197" t="s">
        <v>292</v>
      </c>
      <c r="AY184" s="197" t="s">
        <v>290</v>
      </c>
    </row>
    <row r="185" s="190" customFormat="1" ht="30.5" customHeight="1" spans="1:253">
      <c r="A185" s="248" t="s">
        <v>790</v>
      </c>
      <c r="B185" s="273"/>
      <c r="C185" s="251" t="s">
        <v>163</v>
      </c>
      <c r="D185" s="247">
        <f t="shared" ref="D185:F185" si="17">AVERAGE(D179:D184)</f>
        <v>3.195</v>
      </c>
      <c r="E185" s="247">
        <f t="shared" si="17"/>
        <v>3.19666666666667</v>
      </c>
      <c r="F185" s="247">
        <f t="shared" si="17"/>
        <v>3.18166666666667</v>
      </c>
      <c r="G185" s="247">
        <f>SUM(D185:F185)</f>
        <v>9.57333333333333</v>
      </c>
      <c r="H185" s="247">
        <f>G185/3</f>
        <v>3.19111111111111</v>
      </c>
      <c r="I185" s="247">
        <f>SUM(D179:F184)/18/9.6*666.7</f>
        <v>221.616018518519</v>
      </c>
      <c r="J185" s="247">
        <f>(I185-208.15)/208.15*100</f>
        <v>6.46938194500048</v>
      </c>
      <c r="K185" s="247"/>
      <c r="L185" s="259">
        <v>7</v>
      </c>
      <c r="M185" s="257" t="s">
        <v>589</v>
      </c>
      <c r="N185" s="257" t="s">
        <v>799</v>
      </c>
      <c r="O185" s="257"/>
      <c r="P185" s="257" t="s">
        <v>821</v>
      </c>
      <c r="Q185" s="257" t="s">
        <v>822</v>
      </c>
      <c r="R185" s="261">
        <v>109</v>
      </c>
      <c r="S185" s="241" t="s">
        <v>181</v>
      </c>
      <c r="T185" s="241" t="s">
        <v>182</v>
      </c>
      <c r="U185" s="241" t="s">
        <v>283</v>
      </c>
      <c r="W185" s="241" t="s">
        <v>773</v>
      </c>
      <c r="X185" s="241" t="s">
        <v>193</v>
      </c>
      <c r="Y185" s="241" t="s">
        <v>285</v>
      </c>
      <c r="Z185" s="241" t="s">
        <v>715</v>
      </c>
      <c r="AA185" s="259" t="s">
        <v>220</v>
      </c>
      <c r="AB185" s="259"/>
      <c r="AC185" s="296">
        <v>0</v>
      </c>
      <c r="AD185" s="296">
        <v>0</v>
      </c>
      <c r="AE185" s="296"/>
      <c r="AF185" s="296" t="s">
        <v>220</v>
      </c>
      <c r="AG185" s="266">
        <f t="shared" ref="AG185:AR185" si="18">AVERAGE(AG179:AG184)</f>
        <v>83.1</v>
      </c>
      <c r="AH185" s="266">
        <f t="shared" si="18"/>
        <v>6.35</v>
      </c>
      <c r="AI185" s="266">
        <f t="shared" si="18"/>
        <v>2.33333333333333</v>
      </c>
      <c r="AJ185" s="266">
        <f t="shared" si="18"/>
        <v>16.9</v>
      </c>
      <c r="AK185" s="266">
        <f t="shared" si="18"/>
        <v>49.8</v>
      </c>
      <c r="AL185" s="266">
        <f t="shared" si="18"/>
        <v>110.483333333333</v>
      </c>
      <c r="AM185" s="266">
        <f t="shared" si="18"/>
        <v>2.21666666666667</v>
      </c>
      <c r="AN185" s="247">
        <f t="shared" si="18"/>
        <v>17.7616666666667</v>
      </c>
      <c r="AO185" s="247">
        <f t="shared" si="18"/>
        <v>16.475</v>
      </c>
      <c r="AP185" s="247">
        <f t="shared" si="18"/>
        <v>0.116666666666667</v>
      </c>
      <c r="AQ185" s="247">
        <f t="shared" si="18"/>
        <v>1.94</v>
      </c>
      <c r="AR185" s="247">
        <f t="shared" si="18"/>
        <v>0.04</v>
      </c>
      <c r="AS185" s="241" t="s">
        <v>287</v>
      </c>
      <c r="AT185" s="241" t="s">
        <v>288</v>
      </c>
      <c r="AU185" s="241" t="s">
        <v>289</v>
      </c>
      <c r="AV185" s="241" t="s">
        <v>290</v>
      </c>
      <c r="AW185" s="241" t="s">
        <v>309</v>
      </c>
      <c r="AX185" s="241" t="s">
        <v>292</v>
      </c>
      <c r="AY185" s="241" t="s">
        <v>290</v>
      </c>
      <c r="AZ185" s="189"/>
      <c r="BA185" s="189"/>
      <c r="BB185" s="189"/>
      <c r="BC185" s="189"/>
      <c r="BD185" s="189"/>
      <c r="BE185" s="189"/>
      <c r="BF185" s="189"/>
      <c r="BG185" s="189"/>
      <c r="BH185" s="189"/>
      <c r="BI185" s="189"/>
      <c r="BJ185" s="189"/>
      <c r="BK185" s="189"/>
      <c r="BL185" s="189"/>
      <c r="BM185" s="189"/>
      <c r="BN185" s="189"/>
      <c r="BO185" s="189"/>
      <c r="BP185" s="189"/>
      <c r="BQ185" s="189"/>
      <c r="BR185" s="189"/>
      <c r="BS185" s="189"/>
      <c r="BT185" s="189"/>
      <c r="BU185" s="189"/>
      <c r="BV185" s="189"/>
      <c r="BW185" s="189"/>
      <c r="BX185" s="189"/>
      <c r="BY185" s="189"/>
      <c r="BZ185" s="189"/>
      <c r="CA185" s="189"/>
      <c r="CB185" s="189"/>
      <c r="CC185" s="189"/>
      <c r="CD185" s="189"/>
      <c r="CE185" s="189"/>
      <c r="CF185" s="189"/>
      <c r="CG185" s="189"/>
      <c r="CH185" s="189"/>
      <c r="CI185" s="189"/>
      <c r="CJ185" s="189"/>
      <c r="CK185" s="189"/>
      <c r="CL185" s="189"/>
      <c r="CM185" s="189"/>
      <c r="CN185" s="189"/>
      <c r="CO185" s="189"/>
      <c r="CP185" s="189"/>
      <c r="CQ185" s="189"/>
      <c r="CR185" s="189"/>
      <c r="CS185" s="189"/>
      <c r="CT185" s="189"/>
      <c r="CU185" s="189"/>
      <c r="CV185" s="189"/>
      <c r="CW185" s="189"/>
      <c r="CX185" s="189"/>
      <c r="CY185" s="189"/>
      <c r="CZ185" s="189"/>
      <c r="DA185" s="189"/>
      <c r="DB185" s="189"/>
      <c r="DC185" s="189"/>
      <c r="DD185" s="189"/>
      <c r="DE185" s="189"/>
      <c r="DF185" s="189"/>
      <c r="DG185" s="189"/>
      <c r="DH185" s="189"/>
      <c r="DI185" s="189"/>
      <c r="DJ185" s="189"/>
      <c r="DK185" s="189"/>
      <c r="DL185" s="189"/>
      <c r="DM185" s="189"/>
      <c r="DN185" s="189"/>
      <c r="DO185" s="189"/>
      <c r="DP185" s="189"/>
      <c r="DQ185" s="189"/>
      <c r="DR185" s="189"/>
      <c r="DS185" s="189"/>
      <c r="DT185" s="189"/>
      <c r="DU185" s="189"/>
      <c r="DV185" s="189"/>
      <c r="DW185" s="189"/>
      <c r="DX185" s="189"/>
      <c r="DY185" s="189"/>
      <c r="DZ185" s="189"/>
      <c r="EA185" s="189"/>
      <c r="EB185" s="189"/>
      <c r="EC185" s="189"/>
      <c r="ED185" s="189"/>
      <c r="EE185" s="189"/>
      <c r="EF185" s="189"/>
      <c r="EG185" s="189"/>
      <c r="EH185" s="189"/>
      <c r="EI185" s="189"/>
      <c r="EJ185" s="189"/>
      <c r="EK185" s="189"/>
      <c r="EL185" s="189"/>
      <c r="EM185" s="189"/>
      <c r="EN185" s="189"/>
      <c r="EO185" s="189"/>
      <c r="EP185" s="189"/>
      <c r="EQ185" s="189"/>
      <c r="ER185" s="189"/>
      <c r="ES185" s="189"/>
      <c r="ET185" s="189"/>
      <c r="EU185" s="189"/>
      <c r="EV185" s="189"/>
      <c r="EW185" s="189"/>
      <c r="EX185" s="189"/>
      <c r="EY185" s="189"/>
      <c r="EZ185" s="189"/>
      <c r="FA185" s="189"/>
      <c r="FB185" s="189"/>
      <c r="FC185" s="189"/>
      <c r="FD185" s="189"/>
      <c r="FE185" s="189"/>
      <c r="FF185" s="189"/>
      <c r="FG185" s="189"/>
      <c r="FH185" s="189"/>
      <c r="FI185" s="189"/>
      <c r="FJ185" s="189"/>
      <c r="FK185" s="189"/>
      <c r="FL185" s="189"/>
      <c r="FM185" s="189"/>
      <c r="FN185" s="189"/>
      <c r="FO185" s="189"/>
      <c r="FP185" s="189"/>
      <c r="FQ185" s="189"/>
      <c r="FR185" s="189"/>
      <c r="FS185" s="189"/>
      <c r="FT185" s="189"/>
      <c r="FU185" s="189"/>
      <c r="FV185" s="189"/>
      <c r="FW185" s="189"/>
      <c r="FX185" s="189"/>
      <c r="FY185" s="189"/>
      <c r="FZ185" s="189"/>
      <c r="GA185" s="189"/>
      <c r="GB185" s="189"/>
      <c r="GC185" s="189"/>
      <c r="GD185" s="189"/>
      <c r="GE185" s="189"/>
      <c r="GF185" s="189"/>
      <c r="GG185" s="189"/>
      <c r="GH185" s="189"/>
      <c r="GI185" s="189"/>
      <c r="GJ185" s="189"/>
      <c r="GK185" s="189"/>
      <c r="GL185" s="189"/>
      <c r="GM185" s="189"/>
      <c r="GN185" s="189"/>
      <c r="GO185" s="189"/>
      <c r="GP185" s="189"/>
      <c r="GQ185" s="189"/>
      <c r="GR185" s="189"/>
      <c r="GS185" s="189"/>
      <c r="GT185" s="189"/>
      <c r="GU185" s="189"/>
      <c r="GV185" s="189"/>
      <c r="GW185" s="189"/>
      <c r="GX185" s="189"/>
      <c r="GY185" s="189"/>
      <c r="GZ185" s="189"/>
      <c r="HA185" s="189"/>
      <c r="HB185" s="189"/>
      <c r="HC185" s="189"/>
      <c r="HD185" s="189"/>
      <c r="HE185" s="189"/>
      <c r="HF185" s="189"/>
      <c r="HG185" s="189"/>
      <c r="HH185" s="189"/>
      <c r="HI185" s="189"/>
      <c r="HJ185" s="189"/>
      <c r="HK185" s="189"/>
      <c r="HL185" s="189"/>
      <c r="HM185" s="189"/>
      <c r="HN185" s="189"/>
      <c r="HO185" s="189"/>
      <c r="HP185" s="189"/>
      <c r="HQ185" s="189"/>
      <c r="HR185" s="189"/>
      <c r="HS185" s="189"/>
      <c r="HT185" s="189"/>
      <c r="HU185" s="189"/>
      <c r="HV185" s="189"/>
      <c r="HW185" s="189"/>
      <c r="HX185" s="189"/>
      <c r="HY185" s="189"/>
      <c r="HZ185" s="189"/>
      <c r="IA185" s="189"/>
      <c r="IB185" s="189"/>
      <c r="IC185" s="189"/>
      <c r="ID185" s="189"/>
      <c r="IE185" s="189"/>
      <c r="IF185" s="189"/>
      <c r="IG185" s="189"/>
      <c r="IH185" s="189"/>
      <c r="II185" s="189"/>
      <c r="IJ185" s="189"/>
      <c r="IK185" s="189"/>
      <c r="IL185" s="189"/>
      <c r="IM185" s="189"/>
      <c r="IN185" s="189"/>
      <c r="IO185" s="189"/>
      <c r="IP185" s="189"/>
      <c r="IQ185" s="189"/>
      <c r="IR185" s="189"/>
      <c r="IS185" s="189"/>
    </row>
    <row r="186" s="191" customFormat="1" ht="15.75" spans="1:51">
      <c r="A186" s="274" t="s">
        <v>347</v>
      </c>
      <c r="B186" s="275" t="s">
        <v>823</v>
      </c>
      <c r="C186" s="276" t="s">
        <v>764</v>
      </c>
      <c r="D186" s="277">
        <v>47.56</v>
      </c>
      <c r="E186" s="277">
        <v>46.92</v>
      </c>
      <c r="F186" s="277"/>
      <c r="G186" s="277">
        <v>94.48</v>
      </c>
      <c r="H186" s="277">
        <f t="shared" ref="H186:H193" si="19">G186/2</f>
        <v>47.24</v>
      </c>
      <c r="I186" s="277">
        <v>209.97</v>
      </c>
      <c r="J186" s="277">
        <f>(I186-191.3)/191.3*100</f>
        <v>9.75953998954521</v>
      </c>
      <c r="K186" s="277"/>
      <c r="L186" s="284">
        <v>3</v>
      </c>
      <c r="M186" s="285">
        <v>44369</v>
      </c>
      <c r="N186" s="285">
        <v>44373</v>
      </c>
      <c r="O186" s="285"/>
      <c r="P186" s="285">
        <v>44409</v>
      </c>
      <c r="Q186" s="285">
        <v>44475</v>
      </c>
      <c r="R186" s="284">
        <v>106</v>
      </c>
      <c r="S186" s="291" t="s">
        <v>181</v>
      </c>
      <c r="T186" s="291" t="s">
        <v>182</v>
      </c>
      <c r="U186" s="291" t="s">
        <v>283</v>
      </c>
      <c r="V186" s="291"/>
      <c r="W186" s="291" t="s">
        <v>327</v>
      </c>
      <c r="X186" s="291" t="s">
        <v>193</v>
      </c>
      <c r="Y186" s="291" t="s">
        <v>285</v>
      </c>
      <c r="Z186" s="291" t="s">
        <v>715</v>
      </c>
      <c r="AA186" s="297">
        <v>0</v>
      </c>
      <c r="AE186" s="298">
        <v>0</v>
      </c>
      <c r="AF186" s="298">
        <v>0</v>
      </c>
      <c r="AG186" s="309">
        <v>81.2</v>
      </c>
      <c r="AH186" s="309">
        <v>11.3</v>
      </c>
      <c r="AI186" s="309">
        <v>2.7</v>
      </c>
      <c r="AJ186" s="309">
        <v>17.4</v>
      </c>
      <c r="AK186" s="309">
        <v>53.6</v>
      </c>
      <c r="AL186" s="309">
        <v>117.8</v>
      </c>
      <c r="AM186" s="309">
        <v>2.2</v>
      </c>
      <c r="AN186" s="277">
        <v>19.46</v>
      </c>
      <c r="AO186" s="277">
        <v>16.42</v>
      </c>
      <c r="AS186" s="291" t="s">
        <v>287</v>
      </c>
      <c r="AT186" s="312" t="s">
        <v>288</v>
      </c>
      <c r="AU186" s="291" t="s">
        <v>289</v>
      </c>
      <c r="AV186" s="291" t="s">
        <v>290</v>
      </c>
      <c r="AW186" s="291" t="s">
        <v>309</v>
      </c>
      <c r="AX186" s="291" t="s">
        <v>292</v>
      </c>
      <c r="AY186" s="276" t="s">
        <v>290</v>
      </c>
    </row>
    <row r="187" s="191" customFormat="1" ht="15.75" spans="1:51">
      <c r="A187" s="274" t="s">
        <v>347</v>
      </c>
      <c r="B187" s="278"/>
      <c r="C187" s="276" t="s">
        <v>765</v>
      </c>
      <c r="D187" s="277">
        <v>44.21</v>
      </c>
      <c r="E187" s="277">
        <v>43.75</v>
      </c>
      <c r="F187" s="277"/>
      <c r="G187" s="277">
        <v>87.96</v>
      </c>
      <c r="H187" s="277">
        <f t="shared" si="19"/>
        <v>43.98</v>
      </c>
      <c r="I187" s="277">
        <v>195.48</v>
      </c>
      <c r="J187" s="277">
        <f>(I187-187.48)/187.48*100</f>
        <v>4.26712182632814</v>
      </c>
      <c r="K187" s="277"/>
      <c r="L187" s="284">
        <v>4</v>
      </c>
      <c r="M187" s="285">
        <v>44365</v>
      </c>
      <c r="N187" s="285">
        <v>44369</v>
      </c>
      <c r="O187" s="285"/>
      <c r="P187" s="285">
        <v>44403</v>
      </c>
      <c r="Q187" s="285">
        <v>44475</v>
      </c>
      <c r="R187" s="284">
        <v>110</v>
      </c>
      <c r="S187" s="291" t="s">
        <v>181</v>
      </c>
      <c r="T187" s="291" t="s">
        <v>182</v>
      </c>
      <c r="U187" s="291" t="s">
        <v>283</v>
      </c>
      <c r="V187" s="291"/>
      <c r="W187" s="291" t="s">
        <v>327</v>
      </c>
      <c r="X187" s="291" t="s">
        <v>193</v>
      </c>
      <c r="Y187" s="291" t="s">
        <v>285</v>
      </c>
      <c r="Z187" s="291" t="s">
        <v>715</v>
      </c>
      <c r="AA187" s="297">
        <v>2</v>
      </c>
      <c r="AE187" s="299" t="s">
        <v>204</v>
      </c>
      <c r="AF187" s="299" t="s">
        <v>204</v>
      </c>
      <c r="AG187" s="309">
        <v>101.2</v>
      </c>
      <c r="AH187" s="309">
        <v>16.6</v>
      </c>
      <c r="AI187" s="309">
        <v>1.2</v>
      </c>
      <c r="AJ187" s="309">
        <v>17</v>
      </c>
      <c r="AK187" s="309">
        <v>41.6</v>
      </c>
      <c r="AL187" s="309">
        <v>101.8</v>
      </c>
      <c r="AM187" s="309">
        <v>2.45</v>
      </c>
      <c r="AN187" s="277">
        <v>26.5</v>
      </c>
      <c r="AO187" s="277">
        <v>21.2</v>
      </c>
      <c r="AS187" s="291" t="s">
        <v>287</v>
      </c>
      <c r="AT187" s="312" t="s">
        <v>288</v>
      </c>
      <c r="AU187" s="291" t="s">
        <v>289</v>
      </c>
      <c r="AV187" s="291" t="s">
        <v>290</v>
      </c>
      <c r="AW187" s="291" t="s">
        <v>309</v>
      </c>
      <c r="AX187" s="291" t="s">
        <v>292</v>
      </c>
      <c r="AY187" s="276" t="s">
        <v>290</v>
      </c>
    </row>
    <row r="188" s="191" customFormat="1" ht="15.75" spans="1:51">
      <c r="A188" s="274" t="s">
        <v>347</v>
      </c>
      <c r="B188" s="278"/>
      <c r="C188" s="276" t="s">
        <v>767</v>
      </c>
      <c r="D188" s="277">
        <v>51.9</v>
      </c>
      <c r="E188" s="277">
        <v>49.83</v>
      </c>
      <c r="F188" s="277"/>
      <c r="G188" s="277">
        <v>101.73</v>
      </c>
      <c r="H188" s="277">
        <f t="shared" si="19"/>
        <v>50.865</v>
      </c>
      <c r="I188" s="277">
        <v>226.08</v>
      </c>
      <c r="J188" s="277">
        <f>(I188-213.41)/213.41*100</f>
        <v>5.93692891617076</v>
      </c>
      <c r="K188" s="277"/>
      <c r="L188" s="286">
        <v>4</v>
      </c>
      <c r="M188" s="285">
        <v>44369</v>
      </c>
      <c r="N188" s="285">
        <v>44374</v>
      </c>
      <c r="O188" s="285"/>
      <c r="P188" s="285">
        <v>44402</v>
      </c>
      <c r="Q188" s="285">
        <v>44476</v>
      </c>
      <c r="R188" s="284">
        <v>107</v>
      </c>
      <c r="S188" s="291" t="s">
        <v>289</v>
      </c>
      <c r="T188" s="291" t="s">
        <v>182</v>
      </c>
      <c r="U188" s="291" t="s">
        <v>283</v>
      </c>
      <c r="V188" s="291"/>
      <c r="W188" s="291" t="s">
        <v>295</v>
      </c>
      <c r="X188" s="291" t="s">
        <v>328</v>
      </c>
      <c r="Y188" s="291" t="s">
        <v>285</v>
      </c>
      <c r="Z188" s="291" t="s">
        <v>715</v>
      </c>
      <c r="AA188" s="300" t="s">
        <v>204</v>
      </c>
      <c r="AE188" s="299" t="s">
        <v>204</v>
      </c>
      <c r="AF188" s="299" t="s">
        <v>204</v>
      </c>
      <c r="AG188" s="309">
        <v>69.4</v>
      </c>
      <c r="AH188" s="309">
        <v>6.4</v>
      </c>
      <c r="AI188" s="309">
        <v>2.5</v>
      </c>
      <c r="AJ188" s="309">
        <v>16.3</v>
      </c>
      <c r="AK188" s="309">
        <v>37.8</v>
      </c>
      <c r="AL188" s="309">
        <v>93.2</v>
      </c>
      <c r="AM188" s="309">
        <v>2.47</v>
      </c>
      <c r="AN188" s="277">
        <v>18</v>
      </c>
      <c r="AO188" s="277">
        <v>19.3</v>
      </c>
      <c r="AS188" s="291" t="s">
        <v>287</v>
      </c>
      <c r="AT188" s="312" t="s">
        <v>306</v>
      </c>
      <c r="AU188" s="291" t="s">
        <v>289</v>
      </c>
      <c r="AV188" s="291" t="s">
        <v>290</v>
      </c>
      <c r="AW188" s="291" t="s">
        <v>297</v>
      </c>
      <c r="AX188" s="291" t="s">
        <v>824</v>
      </c>
      <c r="AY188" s="276" t="s">
        <v>290</v>
      </c>
    </row>
    <row r="189" s="191" customFormat="1" ht="15.75" spans="1:51">
      <c r="A189" s="274" t="s">
        <v>347</v>
      </c>
      <c r="B189" s="278"/>
      <c r="C189" s="276" t="s">
        <v>769</v>
      </c>
      <c r="D189" s="277">
        <v>49.33</v>
      </c>
      <c r="E189" s="277">
        <v>46.87</v>
      </c>
      <c r="F189" s="277"/>
      <c r="G189" s="277">
        <v>96.2</v>
      </c>
      <c r="H189" s="277">
        <f t="shared" si="19"/>
        <v>48.1</v>
      </c>
      <c r="I189" s="277">
        <v>213.79</v>
      </c>
      <c r="J189" s="277">
        <f>(I189-201.57)/201.57*100</f>
        <v>6.06241008086521</v>
      </c>
      <c r="K189" s="277"/>
      <c r="L189" s="284">
        <v>4</v>
      </c>
      <c r="M189" s="285">
        <v>44368</v>
      </c>
      <c r="N189" s="285">
        <v>44374</v>
      </c>
      <c r="O189" s="285"/>
      <c r="P189" s="285">
        <v>44409</v>
      </c>
      <c r="Q189" s="285">
        <v>44479</v>
      </c>
      <c r="R189" s="284">
        <v>111</v>
      </c>
      <c r="S189" s="291" t="s">
        <v>181</v>
      </c>
      <c r="T189" s="291" t="s">
        <v>182</v>
      </c>
      <c r="U189" s="291" t="s">
        <v>283</v>
      </c>
      <c r="V189" s="291"/>
      <c r="W189" s="291" t="s">
        <v>773</v>
      </c>
      <c r="X189" s="291" t="s">
        <v>193</v>
      </c>
      <c r="Y189" s="291" t="s">
        <v>285</v>
      </c>
      <c r="Z189" s="291" t="s">
        <v>715</v>
      </c>
      <c r="AA189" s="301"/>
      <c r="AE189" s="298"/>
      <c r="AF189" s="298"/>
      <c r="AG189" s="309">
        <v>58.2</v>
      </c>
      <c r="AH189" s="309">
        <v>9.2</v>
      </c>
      <c r="AI189" s="309">
        <v>0.9</v>
      </c>
      <c r="AJ189" s="309">
        <v>17.7</v>
      </c>
      <c r="AK189" s="309">
        <v>48.1</v>
      </c>
      <c r="AL189" s="309">
        <v>105.8</v>
      </c>
      <c r="AM189" s="309">
        <v>2.2</v>
      </c>
      <c r="AN189" s="277">
        <v>17.7</v>
      </c>
      <c r="AO189" s="277">
        <v>16.73</v>
      </c>
      <c r="AS189" s="291" t="s">
        <v>287</v>
      </c>
      <c r="AT189" s="312" t="s">
        <v>306</v>
      </c>
      <c r="AU189" s="291" t="s">
        <v>296</v>
      </c>
      <c r="AV189" s="291" t="s">
        <v>290</v>
      </c>
      <c r="AW189" s="291" t="s">
        <v>297</v>
      </c>
      <c r="AX189" s="291" t="s">
        <v>306</v>
      </c>
      <c r="AY189" s="276" t="s">
        <v>290</v>
      </c>
    </row>
    <row r="190" s="191" customFormat="1" ht="15.75" spans="1:51">
      <c r="A190" s="274" t="s">
        <v>347</v>
      </c>
      <c r="B190" s="278"/>
      <c r="C190" s="276" t="s">
        <v>768</v>
      </c>
      <c r="D190" s="277">
        <v>47.24</v>
      </c>
      <c r="E190" s="277">
        <v>46.89</v>
      </c>
      <c r="F190" s="277"/>
      <c r="G190" s="277">
        <v>94.13</v>
      </c>
      <c r="H190" s="277">
        <f t="shared" si="19"/>
        <v>47.065</v>
      </c>
      <c r="I190" s="277">
        <v>209.19</v>
      </c>
      <c r="J190" s="277">
        <f>(I190-203.1)/203.1*100</f>
        <v>2.99852289512556</v>
      </c>
      <c r="K190" s="277"/>
      <c r="L190" s="284">
        <v>5</v>
      </c>
      <c r="M190" s="285">
        <v>44370</v>
      </c>
      <c r="N190" s="285">
        <v>44374</v>
      </c>
      <c r="O190" s="285"/>
      <c r="P190" s="285">
        <v>44404</v>
      </c>
      <c r="Q190" s="285">
        <v>44469</v>
      </c>
      <c r="R190" s="284">
        <v>99</v>
      </c>
      <c r="S190" s="291" t="s">
        <v>181</v>
      </c>
      <c r="T190" s="291" t="s">
        <v>182</v>
      </c>
      <c r="U190" s="291" t="s">
        <v>183</v>
      </c>
      <c r="V190" s="291"/>
      <c r="W190" s="291" t="s">
        <v>327</v>
      </c>
      <c r="X190" s="291" t="s">
        <v>328</v>
      </c>
      <c r="Y190" s="291" t="s">
        <v>669</v>
      </c>
      <c r="Z190" s="291" t="s">
        <v>715</v>
      </c>
      <c r="AA190" s="297">
        <v>0</v>
      </c>
      <c r="AE190" s="302" t="s">
        <v>773</v>
      </c>
      <c r="AF190" s="302" t="s">
        <v>773</v>
      </c>
      <c r="AG190" s="309">
        <v>83.3</v>
      </c>
      <c r="AH190" s="309">
        <v>10.6</v>
      </c>
      <c r="AI190" s="309">
        <v>2.4</v>
      </c>
      <c r="AJ190" s="309">
        <v>18.7</v>
      </c>
      <c r="AK190" s="309">
        <v>49.7</v>
      </c>
      <c r="AL190" s="309">
        <v>103</v>
      </c>
      <c r="AM190" s="309">
        <v>2.09</v>
      </c>
      <c r="AN190" s="277">
        <v>16.03</v>
      </c>
      <c r="AO190" s="277">
        <v>15.67</v>
      </c>
      <c r="AS190" s="291" t="s">
        <v>287</v>
      </c>
      <c r="AT190" s="312" t="s">
        <v>306</v>
      </c>
      <c r="AU190" s="291" t="s">
        <v>296</v>
      </c>
      <c r="AV190" s="291" t="s">
        <v>290</v>
      </c>
      <c r="AW190" s="291" t="s">
        <v>297</v>
      </c>
      <c r="AX190" s="291" t="s">
        <v>292</v>
      </c>
      <c r="AY190" s="276" t="s">
        <v>290</v>
      </c>
    </row>
    <row r="191" s="191" customFormat="1" ht="15.75" spans="1:51">
      <c r="A191" s="274" t="s">
        <v>347</v>
      </c>
      <c r="B191" s="278"/>
      <c r="C191" s="276" t="s">
        <v>671</v>
      </c>
      <c r="D191" s="277">
        <v>47.03</v>
      </c>
      <c r="E191" s="277">
        <v>42.48</v>
      </c>
      <c r="F191" s="277"/>
      <c r="G191" s="277">
        <v>89.51</v>
      </c>
      <c r="H191" s="277">
        <f t="shared" si="19"/>
        <v>44.755</v>
      </c>
      <c r="I191" s="277">
        <v>198.92</v>
      </c>
      <c r="J191" s="277">
        <f>(I191-182.94)/182.94*100</f>
        <v>8.73510440581611</v>
      </c>
      <c r="K191" s="277"/>
      <c r="L191" s="284">
        <v>2</v>
      </c>
      <c r="M191" s="285">
        <v>44368</v>
      </c>
      <c r="N191" s="285">
        <v>44373</v>
      </c>
      <c r="O191" s="285"/>
      <c r="P191" s="285">
        <v>44406</v>
      </c>
      <c r="Q191" s="285">
        <v>44473</v>
      </c>
      <c r="R191" s="284">
        <v>105</v>
      </c>
      <c r="S191" s="291" t="s">
        <v>181</v>
      </c>
      <c r="T191" s="291" t="s">
        <v>182</v>
      </c>
      <c r="U191" s="291" t="s">
        <v>283</v>
      </c>
      <c r="V191" s="291"/>
      <c r="W191" s="291" t="s">
        <v>327</v>
      </c>
      <c r="X191" s="291" t="s">
        <v>193</v>
      </c>
      <c r="Y191" s="291" t="s">
        <v>285</v>
      </c>
      <c r="Z191" s="291" t="s">
        <v>715</v>
      </c>
      <c r="AA191" s="297">
        <v>1</v>
      </c>
      <c r="AE191" s="303">
        <v>0</v>
      </c>
      <c r="AF191" s="298">
        <v>1</v>
      </c>
      <c r="AG191" s="309">
        <v>78.5</v>
      </c>
      <c r="AH191" s="309">
        <v>12.3</v>
      </c>
      <c r="AI191" s="309">
        <v>2</v>
      </c>
      <c r="AJ191" s="309">
        <v>17.2</v>
      </c>
      <c r="AK191" s="309">
        <v>48</v>
      </c>
      <c r="AL191" s="309">
        <v>110.4</v>
      </c>
      <c r="AM191" s="309">
        <v>2.3</v>
      </c>
      <c r="AN191" s="277">
        <v>20.6</v>
      </c>
      <c r="AO191" s="277">
        <v>20.8</v>
      </c>
      <c r="AS191" s="291" t="s">
        <v>287</v>
      </c>
      <c r="AT191" s="312" t="s">
        <v>288</v>
      </c>
      <c r="AU191" s="291" t="s">
        <v>289</v>
      </c>
      <c r="AV191" s="291" t="s">
        <v>290</v>
      </c>
      <c r="AW191" s="291" t="s">
        <v>309</v>
      </c>
      <c r="AX191" s="291" t="s">
        <v>292</v>
      </c>
      <c r="AY191" s="276" t="s">
        <v>290</v>
      </c>
    </row>
    <row r="192" s="191" customFormat="1" ht="15.75" spans="1:51">
      <c r="A192" s="274" t="s">
        <v>347</v>
      </c>
      <c r="B192" s="279"/>
      <c r="C192" s="276" t="s">
        <v>771</v>
      </c>
      <c r="D192" s="277">
        <v>47.3</v>
      </c>
      <c r="E192" s="277">
        <v>48.6</v>
      </c>
      <c r="F192" s="277"/>
      <c r="G192" s="277">
        <v>95.9</v>
      </c>
      <c r="H192" s="277">
        <f t="shared" si="19"/>
        <v>47.95</v>
      </c>
      <c r="I192" s="277">
        <v>213.12</v>
      </c>
      <c r="J192" s="277">
        <f>(I192-191.57)/191.57*100</f>
        <v>11.249151746098</v>
      </c>
      <c r="K192" s="277"/>
      <c r="L192" s="284">
        <v>1</v>
      </c>
      <c r="M192" s="285">
        <v>44361</v>
      </c>
      <c r="N192" s="285">
        <v>44366</v>
      </c>
      <c r="O192" s="285"/>
      <c r="P192" s="285">
        <v>44395</v>
      </c>
      <c r="Q192" s="285">
        <v>44467</v>
      </c>
      <c r="R192" s="284">
        <v>106</v>
      </c>
      <c r="S192" s="291" t="s">
        <v>181</v>
      </c>
      <c r="T192" s="291" t="s">
        <v>182</v>
      </c>
      <c r="U192" s="291" t="s">
        <v>283</v>
      </c>
      <c r="V192" s="291"/>
      <c r="W192" s="291" t="s">
        <v>295</v>
      </c>
      <c r="X192" s="291" t="s">
        <v>193</v>
      </c>
      <c r="Y192" s="291" t="s">
        <v>285</v>
      </c>
      <c r="Z192" s="291" t="s">
        <v>715</v>
      </c>
      <c r="AA192" s="297">
        <v>1</v>
      </c>
      <c r="AE192" s="298"/>
      <c r="AF192" s="303">
        <v>1</v>
      </c>
      <c r="AG192" s="309">
        <v>122.1</v>
      </c>
      <c r="AH192" s="309">
        <v>23.6</v>
      </c>
      <c r="AI192" s="309">
        <v>0.1</v>
      </c>
      <c r="AJ192" s="309">
        <v>21.9</v>
      </c>
      <c r="AK192" s="309">
        <v>53.3</v>
      </c>
      <c r="AL192" s="309">
        <v>102.5</v>
      </c>
      <c r="AM192" s="309">
        <v>1.9</v>
      </c>
      <c r="AN192" s="277">
        <v>17.9</v>
      </c>
      <c r="AO192" s="277">
        <v>17.5</v>
      </c>
      <c r="AS192" s="291" t="s">
        <v>287</v>
      </c>
      <c r="AT192" s="312"/>
      <c r="AU192" s="291" t="s">
        <v>820</v>
      </c>
      <c r="AV192" s="291" t="s">
        <v>290</v>
      </c>
      <c r="AW192" s="291" t="s">
        <v>773</v>
      </c>
      <c r="AX192" s="291" t="s">
        <v>292</v>
      </c>
      <c r="AY192" s="276" t="s">
        <v>290</v>
      </c>
    </row>
    <row r="193" s="191" customFormat="1" ht="31.5" spans="1:51">
      <c r="A193" s="274" t="s">
        <v>347</v>
      </c>
      <c r="B193" s="280"/>
      <c r="C193" s="281" t="s">
        <v>163</v>
      </c>
      <c r="D193" s="282">
        <f>AVERAGE(D186:D192)</f>
        <v>47.7957142857143</v>
      </c>
      <c r="E193" s="282">
        <f>AVERAGE(E186:E192)</f>
        <v>46.4771428571429</v>
      </c>
      <c r="F193" s="282"/>
      <c r="G193" s="283">
        <v>94.28</v>
      </c>
      <c r="H193" s="282">
        <f t="shared" si="19"/>
        <v>47.14</v>
      </c>
      <c r="I193" s="282">
        <f>SUM(D186:E192)/2100*666.7</f>
        <v>209.505712857143</v>
      </c>
      <c r="J193" s="287">
        <f>(209.51-195.91)/195.91*100</f>
        <v>6.94196314634271</v>
      </c>
      <c r="K193" s="287"/>
      <c r="L193" s="288">
        <v>2</v>
      </c>
      <c r="M193" s="289" t="s">
        <v>802</v>
      </c>
      <c r="N193" s="289" t="s">
        <v>803</v>
      </c>
      <c r="O193" s="289"/>
      <c r="P193" s="289" t="s">
        <v>825</v>
      </c>
      <c r="Q193" s="289" t="s">
        <v>826</v>
      </c>
      <c r="R193" s="292">
        <v>107</v>
      </c>
      <c r="S193" s="293" t="s">
        <v>181</v>
      </c>
      <c r="T193" s="293" t="s">
        <v>182</v>
      </c>
      <c r="U193" s="293" t="s">
        <v>283</v>
      </c>
      <c r="V193" s="293"/>
      <c r="W193" s="293" t="s">
        <v>327</v>
      </c>
      <c r="X193" s="293" t="s">
        <v>193</v>
      </c>
      <c r="Y193" s="293" t="s">
        <v>285</v>
      </c>
      <c r="Z193" s="293" t="s">
        <v>715</v>
      </c>
      <c r="AA193" s="304" t="s">
        <v>220</v>
      </c>
      <c r="AE193" s="305">
        <v>0</v>
      </c>
      <c r="AF193" s="306" t="s">
        <v>220</v>
      </c>
      <c r="AG193" s="310">
        <f t="shared" ref="AG193:AO193" si="20">AVERAGE(AG186:AG192)</f>
        <v>84.8428571428571</v>
      </c>
      <c r="AH193" s="310">
        <f t="shared" si="20"/>
        <v>12.8571428571429</v>
      </c>
      <c r="AI193" s="310">
        <f t="shared" si="20"/>
        <v>1.68571428571429</v>
      </c>
      <c r="AJ193" s="310">
        <f t="shared" si="20"/>
        <v>18.0285714285714</v>
      </c>
      <c r="AK193" s="310">
        <f t="shared" si="20"/>
        <v>47.4428571428571</v>
      </c>
      <c r="AL193" s="310">
        <f t="shared" si="20"/>
        <v>104.928571428571</v>
      </c>
      <c r="AM193" s="310">
        <f t="shared" si="20"/>
        <v>2.23</v>
      </c>
      <c r="AN193" s="282">
        <f t="shared" si="20"/>
        <v>19.4557142857143</v>
      </c>
      <c r="AO193" s="282">
        <f t="shared" si="20"/>
        <v>18.2314285714286</v>
      </c>
      <c r="AS193" s="293" t="s">
        <v>287</v>
      </c>
      <c r="AT193" s="281" t="s">
        <v>288</v>
      </c>
      <c r="AU193" s="293" t="s">
        <v>289</v>
      </c>
      <c r="AV193" s="293" t="s">
        <v>290</v>
      </c>
      <c r="AW193" s="293" t="s">
        <v>309</v>
      </c>
      <c r="AX193" s="293" t="s">
        <v>292</v>
      </c>
      <c r="AY193" s="281" t="s">
        <v>290</v>
      </c>
    </row>
    <row r="194" s="1" customFormat="1" ht="12.75" spans="1:51">
      <c r="A194" s="14" t="s">
        <v>341</v>
      </c>
      <c r="B194" s="243" t="s">
        <v>827</v>
      </c>
      <c r="C194" s="244" t="s">
        <v>764</v>
      </c>
      <c r="D194" s="245">
        <v>2.81</v>
      </c>
      <c r="E194" s="245">
        <v>2.76</v>
      </c>
      <c r="F194" s="245">
        <v>2.89</v>
      </c>
      <c r="G194" s="245">
        <v>8.46</v>
      </c>
      <c r="H194" s="245">
        <v>2.82</v>
      </c>
      <c r="I194" s="245">
        <v>195.84</v>
      </c>
      <c r="J194" s="245">
        <v>6.15</v>
      </c>
      <c r="K194" s="245"/>
      <c r="L194" s="255">
        <v>6</v>
      </c>
      <c r="M194" s="256">
        <v>43637</v>
      </c>
      <c r="N194" s="256">
        <v>43641</v>
      </c>
      <c r="O194" s="256"/>
      <c r="P194" s="256">
        <v>43676</v>
      </c>
      <c r="Q194" s="256">
        <v>43741</v>
      </c>
      <c r="R194" s="255">
        <v>101</v>
      </c>
      <c r="S194" s="197" t="s">
        <v>315</v>
      </c>
      <c r="T194" s="197" t="s">
        <v>182</v>
      </c>
      <c r="U194" s="197" t="s">
        <v>283</v>
      </c>
      <c r="V194" s="260"/>
      <c r="W194" s="197" t="s">
        <v>295</v>
      </c>
      <c r="X194" s="197" t="s">
        <v>193</v>
      </c>
      <c r="Y194" s="197" t="s">
        <v>285</v>
      </c>
      <c r="Z194" s="197" t="s">
        <v>715</v>
      </c>
      <c r="AA194" s="255">
        <v>0</v>
      </c>
      <c r="AB194" s="260"/>
      <c r="AC194" s="260"/>
      <c r="AD194" s="255">
        <v>0</v>
      </c>
      <c r="AE194" s="260"/>
      <c r="AF194" s="255">
        <v>0</v>
      </c>
      <c r="AG194" s="264">
        <v>64.7</v>
      </c>
      <c r="AH194" s="264">
        <v>14.5</v>
      </c>
      <c r="AI194" s="264">
        <v>3.3</v>
      </c>
      <c r="AJ194" s="264">
        <v>14.2</v>
      </c>
      <c r="AK194" s="264">
        <v>33.9</v>
      </c>
      <c r="AL194" s="264">
        <v>74.6</v>
      </c>
      <c r="AM194" s="264">
        <v>2.2</v>
      </c>
      <c r="AN194" s="265">
        <v>18.34</v>
      </c>
      <c r="AO194" s="265">
        <v>24.92</v>
      </c>
      <c r="AP194" s="265">
        <v>0</v>
      </c>
      <c r="AQ194" s="265">
        <v>0</v>
      </c>
      <c r="AR194" s="265">
        <v>0.21</v>
      </c>
      <c r="AS194" s="197" t="s">
        <v>287</v>
      </c>
      <c r="AT194" s="197" t="s">
        <v>308</v>
      </c>
      <c r="AU194" s="197" t="s">
        <v>289</v>
      </c>
      <c r="AV194" s="197" t="s">
        <v>290</v>
      </c>
      <c r="AW194" s="197" t="s">
        <v>309</v>
      </c>
      <c r="AX194" s="197" t="s">
        <v>288</v>
      </c>
      <c r="AY194" s="197" t="s">
        <v>290</v>
      </c>
    </row>
    <row r="195" s="1" customFormat="1" ht="12.75" spans="1:51">
      <c r="A195" s="14" t="s">
        <v>341</v>
      </c>
      <c r="B195" s="246"/>
      <c r="C195" s="244" t="s">
        <v>765</v>
      </c>
      <c r="D195" s="245">
        <v>3.64</v>
      </c>
      <c r="E195" s="245">
        <v>3.71</v>
      </c>
      <c r="F195" s="245">
        <v>3.69</v>
      </c>
      <c r="G195" s="245">
        <v>11.04</v>
      </c>
      <c r="H195" s="245">
        <v>3.68</v>
      </c>
      <c r="I195" s="245">
        <v>255.57</v>
      </c>
      <c r="J195" s="245">
        <v>9.2</v>
      </c>
      <c r="K195" s="245"/>
      <c r="L195" s="255">
        <v>2</v>
      </c>
      <c r="M195" s="256">
        <v>43637</v>
      </c>
      <c r="N195" s="256">
        <v>43642</v>
      </c>
      <c r="O195" s="256"/>
      <c r="P195" s="256">
        <v>43673</v>
      </c>
      <c r="Q195" s="256">
        <v>43740</v>
      </c>
      <c r="R195" s="255">
        <v>99</v>
      </c>
      <c r="S195" s="314" t="s">
        <v>181</v>
      </c>
      <c r="T195" s="314" t="s">
        <v>182</v>
      </c>
      <c r="U195" s="314" t="s">
        <v>183</v>
      </c>
      <c r="V195" s="260"/>
      <c r="W195" s="314" t="s">
        <v>295</v>
      </c>
      <c r="X195" s="314" t="s">
        <v>193</v>
      </c>
      <c r="Y195" s="314" t="s">
        <v>766</v>
      </c>
      <c r="Z195" s="314" t="s">
        <v>715</v>
      </c>
      <c r="AA195" s="255">
        <v>0</v>
      </c>
      <c r="AB195" s="260"/>
      <c r="AC195" s="260"/>
      <c r="AD195" s="255">
        <v>0</v>
      </c>
      <c r="AE195" s="260"/>
      <c r="AF195" s="255">
        <v>1</v>
      </c>
      <c r="AG195" s="264">
        <v>63.6</v>
      </c>
      <c r="AH195" s="264">
        <v>13.8</v>
      </c>
      <c r="AI195" s="264">
        <v>2</v>
      </c>
      <c r="AJ195" s="264">
        <v>13.8</v>
      </c>
      <c r="AK195" s="264">
        <v>24.2</v>
      </c>
      <c r="AL195" s="264">
        <v>62.4</v>
      </c>
      <c r="AM195" s="264">
        <v>2.57</v>
      </c>
      <c r="AN195" s="265">
        <v>25.86</v>
      </c>
      <c r="AO195" s="265">
        <v>27.6</v>
      </c>
      <c r="AP195" s="269"/>
      <c r="AQ195" s="269"/>
      <c r="AR195" s="269"/>
      <c r="AS195" s="197" t="s">
        <v>287</v>
      </c>
      <c r="AT195" s="197" t="s">
        <v>308</v>
      </c>
      <c r="AU195" s="197" t="s">
        <v>296</v>
      </c>
      <c r="AV195" s="197" t="s">
        <v>290</v>
      </c>
      <c r="AW195" s="197" t="s">
        <v>309</v>
      </c>
      <c r="AX195" s="197" t="s">
        <v>306</v>
      </c>
      <c r="AY195" s="197" t="s">
        <v>290</v>
      </c>
    </row>
    <row r="196" s="1" customFormat="1" ht="12.75" spans="1:51">
      <c r="A196" s="14" t="s">
        <v>341</v>
      </c>
      <c r="B196" s="246"/>
      <c r="C196" s="244" t="s">
        <v>767</v>
      </c>
      <c r="D196" s="245">
        <v>3.4</v>
      </c>
      <c r="E196" s="245">
        <v>3.12</v>
      </c>
      <c r="F196" s="245">
        <v>3.18</v>
      </c>
      <c r="G196" s="245">
        <v>9.7</v>
      </c>
      <c r="H196" s="245">
        <v>3.23</v>
      </c>
      <c r="I196" s="245">
        <v>224.55</v>
      </c>
      <c r="J196" s="245">
        <v>10.86</v>
      </c>
      <c r="K196" s="245"/>
      <c r="L196" s="255">
        <v>2</v>
      </c>
      <c r="M196" s="256">
        <v>43634</v>
      </c>
      <c r="N196" s="256">
        <v>43639</v>
      </c>
      <c r="O196" s="256"/>
      <c r="P196" s="256">
        <v>43670</v>
      </c>
      <c r="Q196" s="256">
        <v>43743</v>
      </c>
      <c r="R196" s="255">
        <v>105</v>
      </c>
      <c r="S196" s="197" t="s">
        <v>289</v>
      </c>
      <c r="T196" s="197" t="s">
        <v>182</v>
      </c>
      <c r="U196" s="197" t="s">
        <v>283</v>
      </c>
      <c r="V196" s="260"/>
      <c r="W196" s="197" t="s">
        <v>295</v>
      </c>
      <c r="X196" s="197" t="s">
        <v>193</v>
      </c>
      <c r="Y196" s="197" t="s">
        <v>285</v>
      </c>
      <c r="Z196" s="197" t="s">
        <v>715</v>
      </c>
      <c r="AA196" s="255">
        <v>0</v>
      </c>
      <c r="AB196" s="260"/>
      <c r="AC196" s="260"/>
      <c r="AD196" s="255">
        <v>0</v>
      </c>
      <c r="AE196" s="260"/>
      <c r="AF196" s="255">
        <v>0</v>
      </c>
      <c r="AG196" s="264">
        <v>59</v>
      </c>
      <c r="AH196" s="264">
        <v>7.7</v>
      </c>
      <c r="AI196" s="264">
        <v>2.7</v>
      </c>
      <c r="AJ196" s="264">
        <v>12.6</v>
      </c>
      <c r="AK196" s="264">
        <v>26.5</v>
      </c>
      <c r="AL196" s="264">
        <v>64.2</v>
      </c>
      <c r="AM196" s="264">
        <v>2.4</v>
      </c>
      <c r="AN196" s="265">
        <v>18</v>
      </c>
      <c r="AO196" s="265">
        <v>28</v>
      </c>
      <c r="AP196" s="265">
        <v>0</v>
      </c>
      <c r="AQ196" s="265">
        <v>0.3</v>
      </c>
      <c r="AR196" s="265">
        <v>0</v>
      </c>
      <c r="AS196" s="197" t="s">
        <v>287</v>
      </c>
      <c r="AT196" s="197" t="s">
        <v>288</v>
      </c>
      <c r="AU196" s="197" t="s">
        <v>289</v>
      </c>
      <c r="AV196" s="197" t="s">
        <v>290</v>
      </c>
      <c r="AW196" s="197" t="s">
        <v>309</v>
      </c>
      <c r="AX196" s="197" t="s">
        <v>308</v>
      </c>
      <c r="AY196" s="197" t="s">
        <v>290</v>
      </c>
    </row>
    <row r="197" s="1" customFormat="1" ht="12.75" spans="1:51">
      <c r="A197" s="14" t="s">
        <v>341</v>
      </c>
      <c r="B197" s="246"/>
      <c r="C197" s="244" t="s">
        <v>768</v>
      </c>
      <c r="D197" s="245">
        <v>2.92</v>
      </c>
      <c r="E197" s="245">
        <v>2.83</v>
      </c>
      <c r="F197" s="245">
        <v>2.53</v>
      </c>
      <c r="G197" s="245">
        <v>8.28</v>
      </c>
      <c r="H197" s="245">
        <v>2.76</v>
      </c>
      <c r="I197" s="245">
        <v>191.76</v>
      </c>
      <c r="J197" s="245">
        <v>-1.43</v>
      </c>
      <c r="K197" s="245"/>
      <c r="L197" s="255">
        <v>9</v>
      </c>
      <c r="M197" s="256">
        <v>43648</v>
      </c>
      <c r="N197" s="256">
        <v>43654</v>
      </c>
      <c r="O197" s="256"/>
      <c r="P197" s="256">
        <v>43684</v>
      </c>
      <c r="Q197" s="256">
        <v>43740</v>
      </c>
      <c r="R197" s="255">
        <v>87</v>
      </c>
      <c r="S197" s="197" t="s">
        <v>181</v>
      </c>
      <c r="T197" s="197" t="s">
        <v>182</v>
      </c>
      <c r="U197" s="197" t="s">
        <v>283</v>
      </c>
      <c r="V197" s="260"/>
      <c r="W197" s="197" t="s">
        <v>295</v>
      </c>
      <c r="X197" s="197" t="s">
        <v>328</v>
      </c>
      <c r="Y197" s="197" t="s">
        <v>669</v>
      </c>
      <c r="Z197" s="197" t="s">
        <v>715</v>
      </c>
      <c r="AA197" s="255">
        <v>0</v>
      </c>
      <c r="AB197" s="260"/>
      <c r="AC197" s="260"/>
      <c r="AD197" s="255">
        <v>0</v>
      </c>
      <c r="AE197" s="260"/>
      <c r="AF197" s="255">
        <v>0</v>
      </c>
      <c r="AG197" s="264">
        <v>80.9</v>
      </c>
      <c r="AH197" s="264">
        <v>15.5</v>
      </c>
      <c r="AI197" s="264">
        <v>1.4</v>
      </c>
      <c r="AJ197" s="264">
        <v>15.8</v>
      </c>
      <c r="AK197" s="264">
        <v>33.9</v>
      </c>
      <c r="AL197" s="264">
        <v>91.4</v>
      </c>
      <c r="AM197" s="264">
        <v>2.7</v>
      </c>
      <c r="AN197" s="265">
        <v>22.92</v>
      </c>
      <c r="AO197" s="265">
        <v>25.54</v>
      </c>
      <c r="AP197" s="265">
        <v>0</v>
      </c>
      <c r="AQ197" s="265">
        <v>0</v>
      </c>
      <c r="AR197" s="265">
        <v>0</v>
      </c>
      <c r="AS197" s="197" t="s">
        <v>287</v>
      </c>
      <c r="AT197" s="197" t="s">
        <v>183</v>
      </c>
      <c r="AU197" s="197" t="s">
        <v>296</v>
      </c>
      <c r="AV197" s="197" t="s">
        <v>290</v>
      </c>
      <c r="AW197" s="197" t="s">
        <v>295</v>
      </c>
      <c r="AX197" s="197" t="s">
        <v>288</v>
      </c>
      <c r="AY197" s="197" t="s">
        <v>210</v>
      </c>
    </row>
    <row r="198" s="1" customFormat="1" ht="12.75" spans="1:51">
      <c r="A198" s="14" t="s">
        <v>341</v>
      </c>
      <c r="B198" s="246"/>
      <c r="C198" s="244" t="s">
        <v>769</v>
      </c>
      <c r="D198" s="245">
        <v>3.03</v>
      </c>
      <c r="E198" s="245">
        <v>3.15</v>
      </c>
      <c r="F198" s="245">
        <v>3.23</v>
      </c>
      <c r="G198" s="245">
        <v>9.41</v>
      </c>
      <c r="H198" s="245">
        <v>3.14</v>
      </c>
      <c r="I198" s="245">
        <v>218.07</v>
      </c>
      <c r="J198" s="245">
        <v>2.28</v>
      </c>
      <c r="K198" s="245"/>
      <c r="L198" s="255">
        <v>10</v>
      </c>
      <c r="M198" s="256">
        <v>43648</v>
      </c>
      <c r="N198" s="256">
        <v>43652</v>
      </c>
      <c r="O198" s="256"/>
      <c r="P198" s="256">
        <v>43684</v>
      </c>
      <c r="Q198" s="256">
        <v>43755</v>
      </c>
      <c r="R198" s="255">
        <v>104</v>
      </c>
      <c r="S198" s="197" t="s">
        <v>181</v>
      </c>
      <c r="T198" s="197" t="s">
        <v>182</v>
      </c>
      <c r="U198" s="197" t="s">
        <v>283</v>
      </c>
      <c r="V198" s="260"/>
      <c r="W198" s="197" t="s">
        <v>773</v>
      </c>
      <c r="X198" s="197" t="s">
        <v>807</v>
      </c>
      <c r="Y198" s="197" t="s">
        <v>766</v>
      </c>
      <c r="Z198" s="197" t="s">
        <v>715</v>
      </c>
      <c r="AA198" s="255">
        <v>0</v>
      </c>
      <c r="AB198" s="260"/>
      <c r="AC198" s="260"/>
      <c r="AD198" s="255">
        <v>0</v>
      </c>
      <c r="AE198" s="260"/>
      <c r="AF198" s="255">
        <v>0</v>
      </c>
      <c r="AG198" s="264">
        <v>93.3</v>
      </c>
      <c r="AH198" s="264">
        <v>24.2</v>
      </c>
      <c r="AI198" s="264">
        <v>1</v>
      </c>
      <c r="AJ198" s="264">
        <v>15.6</v>
      </c>
      <c r="AK198" s="264">
        <v>39.9</v>
      </c>
      <c r="AL198" s="264">
        <v>104.1</v>
      </c>
      <c r="AM198" s="264">
        <v>2.6</v>
      </c>
      <c r="AN198" s="265">
        <v>28.42</v>
      </c>
      <c r="AO198" s="265">
        <v>27.3</v>
      </c>
      <c r="AP198" s="265"/>
      <c r="AQ198" s="265"/>
      <c r="AR198" s="265"/>
      <c r="AS198" s="197" t="s">
        <v>287</v>
      </c>
      <c r="AT198" s="197" t="s">
        <v>288</v>
      </c>
      <c r="AU198" s="197" t="s">
        <v>296</v>
      </c>
      <c r="AV198" s="197" t="s">
        <v>290</v>
      </c>
      <c r="AW198" s="197" t="s">
        <v>773</v>
      </c>
      <c r="AX198" s="197" t="s">
        <v>288</v>
      </c>
      <c r="AY198" s="197" t="s">
        <v>290</v>
      </c>
    </row>
    <row r="199" s="1" customFormat="1" ht="12.75" spans="1:51">
      <c r="A199" s="14" t="s">
        <v>341</v>
      </c>
      <c r="B199" s="246"/>
      <c r="C199" s="244" t="s">
        <v>771</v>
      </c>
      <c r="D199" s="245">
        <v>3.74</v>
      </c>
      <c r="E199" s="245">
        <v>3.52</v>
      </c>
      <c r="F199" s="245">
        <v>3.66</v>
      </c>
      <c r="G199" s="245">
        <v>10.92</v>
      </c>
      <c r="H199" s="245">
        <v>3.64</v>
      </c>
      <c r="I199" s="245">
        <v>253</v>
      </c>
      <c r="J199" s="245">
        <v>8.34</v>
      </c>
      <c r="K199" s="245"/>
      <c r="L199" s="255">
        <v>5</v>
      </c>
      <c r="M199" s="256">
        <v>43635</v>
      </c>
      <c r="N199" s="256">
        <v>43640</v>
      </c>
      <c r="O199" s="256"/>
      <c r="P199" s="256">
        <v>43669</v>
      </c>
      <c r="Q199" s="256">
        <v>43731</v>
      </c>
      <c r="R199" s="255">
        <v>92</v>
      </c>
      <c r="S199" s="197" t="s">
        <v>828</v>
      </c>
      <c r="T199" s="197" t="s">
        <v>182</v>
      </c>
      <c r="U199" s="197" t="s">
        <v>283</v>
      </c>
      <c r="V199" s="260"/>
      <c r="W199" s="197" t="s">
        <v>295</v>
      </c>
      <c r="X199" s="197" t="s">
        <v>193</v>
      </c>
      <c r="Y199" s="197" t="s">
        <v>285</v>
      </c>
      <c r="Z199" s="197" t="s">
        <v>715</v>
      </c>
      <c r="AA199" s="255">
        <v>0</v>
      </c>
      <c r="AB199" s="260"/>
      <c r="AC199" s="260"/>
      <c r="AD199" s="255">
        <v>0</v>
      </c>
      <c r="AE199" s="260"/>
      <c r="AF199" s="255">
        <v>1</v>
      </c>
      <c r="AG199" s="264">
        <v>72.1</v>
      </c>
      <c r="AH199" s="264">
        <v>13.1</v>
      </c>
      <c r="AI199" s="264">
        <v>2.3</v>
      </c>
      <c r="AJ199" s="264">
        <v>15.1</v>
      </c>
      <c r="AK199" s="264">
        <v>33.3</v>
      </c>
      <c r="AL199" s="264">
        <v>76.9</v>
      </c>
      <c r="AM199" s="264">
        <v>2.3</v>
      </c>
      <c r="AN199" s="265">
        <v>22.2</v>
      </c>
      <c r="AO199" s="265">
        <v>28.7</v>
      </c>
      <c r="AP199" s="265">
        <v>0</v>
      </c>
      <c r="AQ199" s="265">
        <v>0</v>
      </c>
      <c r="AR199" s="265">
        <v>0</v>
      </c>
      <c r="AS199" s="197" t="s">
        <v>287</v>
      </c>
      <c r="AT199" s="255"/>
      <c r="AU199" s="197" t="s">
        <v>670</v>
      </c>
      <c r="AV199" s="197" t="s">
        <v>290</v>
      </c>
      <c r="AW199" s="197" t="s">
        <v>773</v>
      </c>
      <c r="AX199" s="197" t="s">
        <v>308</v>
      </c>
      <c r="AY199" s="197" t="s">
        <v>290</v>
      </c>
    </row>
    <row r="200" s="1" customFormat="1" ht="12.75" spans="1:51">
      <c r="A200" s="14" t="s">
        <v>341</v>
      </c>
      <c r="B200" s="246"/>
      <c r="C200" s="244" t="s">
        <v>163</v>
      </c>
      <c r="D200" s="247">
        <f t="shared" ref="D200:F200" si="21">AVERAGE(D194:D199)</f>
        <v>3.25666666666667</v>
      </c>
      <c r="E200" s="247">
        <f t="shared" si="21"/>
        <v>3.18166666666667</v>
      </c>
      <c r="F200" s="247">
        <f t="shared" si="21"/>
        <v>3.19666666666667</v>
      </c>
      <c r="G200" s="247">
        <f>SUM(D200:F200)</f>
        <v>9.635</v>
      </c>
      <c r="H200" s="247">
        <f>G200/3</f>
        <v>3.21166666666667</v>
      </c>
      <c r="I200" s="247">
        <f>SUM(D194:F199)/18/9.6*666.7</f>
        <v>223.043559027778</v>
      </c>
      <c r="J200" s="245">
        <f>(I200-210.35)/210.35*100</f>
        <v>6.03449442727732</v>
      </c>
      <c r="K200" s="245"/>
      <c r="L200" s="255">
        <v>6</v>
      </c>
      <c r="M200" s="35" t="s">
        <v>778</v>
      </c>
      <c r="N200" s="257" t="s">
        <v>779</v>
      </c>
      <c r="O200" s="257"/>
      <c r="P200" s="257" t="s">
        <v>829</v>
      </c>
      <c r="Q200" s="257" t="s">
        <v>830</v>
      </c>
      <c r="R200" s="261">
        <f>AVERAGE(R194:R199)</f>
        <v>98</v>
      </c>
      <c r="S200" s="262" t="s">
        <v>315</v>
      </c>
      <c r="T200" s="263" t="s">
        <v>182</v>
      </c>
      <c r="U200" s="263" t="s">
        <v>283</v>
      </c>
      <c r="V200" s="260"/>
      <c r="W200" s="263" t="s">
        <v>295</v>
      </c>
      <c r="X200" s="263" t="s">
        <v>193</v>
      </c>
      <c r="Y200" s="263" t="s">
        <v>285</v>
      </c>
      <c r="Z200" s="241" t="s">
        <v>715</v>
      </c>
      <c r="AA200" s="242">
        <v>0</v>
      </c>
      <c r="AB200" s="260"/>
      <c r="AC200" s="260"/>
      <c r="AD200" s="259">
        <v>0</v>
      </c>
      <c r="AE200" s="260"/>
      <c r="AF200" s="259" t="s">
        <v>220</v>
      </c>
      <c r="AG200" s="266">
        <f t="shared" ref="AG200:AR200" si="22">AVERAGE(AG194:AG199)</f>
        <v>72.2666666666667</v>
      </c>
      <c r="AH200" s="266">
        <f t="shared" si="22"/>
        <v>14.8</v>
      </c>
      <c r="AI200" s="266">
        <f t="shared" si="22"/>
        <v>2.11666666666667</v>
      </c>
      <c r="AJ200" s="266">
        <f t="shared" si="22"/>
        <v>14.5166666666667</v>
      </c>
      <c r="AK200" s="266">
        <f t="shared" si="22"/>
        <v>31.95</v>
      </c>
      <c r="AL200" s="266">
        <f t="shared" si="22"/>
        <v>78.9333333333333</v>
      </c>
      <c r="AM200" s="266">
        <f t="shared" si="22"/>
        <v>2.46166666666667</v>
      </c>
      <c r="AN200" s="247">
        <f t="shared" si="22"/>
        <v>22.6233333333333</v>
      </c>
      <c r="AO200" s="247">
        <f t="shared" si="22"/>
        <v>27.01</v>
      </c>
      <c r="AP200" s="247">
        <f t="shared" si="22"/>
        <v>0</v>
      </c>
      <c r="AQ200" s="247">
        <f t="shared" si="22"/>
        <v>0.075</v>
      </c>
      <c r="AR200" s="247">
        <f t="shared" si="22"/>
        <v>0.0525</v>
      </c>
      <c r="AS200" s="241" t="s">
        <v>287</v>
      </c>
      <c r="AT200" s="241" t="s">
        <v>308</v>
      </c>
      <c r="AU200" s="241" t="s">
        <v>289</v>
      </c>
      <c r="AV200" s="241" t="s">
        <v>290</v>
      </c>
      <c r="AW200" s="241" t="s">
        <v>309</v>
      </c>
      <c r="AX200" s="241" t="s">
        <v>288</v>
      </c>
      <c r="AY200" s="241" t="s">
        <v>290</v>
      </c>
    </row>
    <row r="201" s="189" customFormat="1" ht="30.5" customHeight="1" spans="1:51">
      <c r="A201" s="248" t="s">
        <v>790</v>
      </c>
      <c r="B201" s="271" t="s">
        <v>831</v>
      </c>
      <c r="C201" s="248" t="s">
        <v>792</v>
      </c>
      <c r="D201" s="249">
        <v>2.62</v>
      </c>
      <c r="E201" s="249">
        <v>2.73</v>
      </c>
      <c r="F201" s="249">
        <v>2.69</v>
      </c>
      <c r="G201" s="249">
        <v>8.04</v>
      </c>
      <c r="H201" s="249">
        <v>2.68</v>
      </c>
      <c r="I201" s="249">
        <v>186.12</v>
      </c>
      <c r="J201" s="249">
        <v>6.07</v>
      </c>
      <c r="K201" s="249"/>
      <c r="L201" s="15">
        <v>8</v>
      </c>
      <c r="M201" s="67">
        <v>43991</v>
      </c>
      <c r="N201" s="67">
        <v>43997</v>
      </c>
      <c r="O201" s="67"/>
      <c r="P201" s="67">
        <v>44035</v>
      </c>
      <c r="Q201" s="67">
        <v>44102</v>
      </c>
      <c r="R201" s="290">
        <v>111</v>
      </c>
      <c r="S201" s="197" t="s">
        <v>315</v>
      </c>
      <c r="T201" s="197" t="s">
        <v>182</v>
      </c>
      <c r="U201" s="197" t="s">
        <v>283</v>
      </c>
      <c r="W201" s="197" t="s">
        <v>295</v>
      </c>
      <c r="X201" s="197" t="s">
        <v>193</v>
      </c>
      <c r="Y201" s="197" t="s">
        <v>285</v>
      </c>
      <c r="Z201" s="197" t="s">
        <v>715</v>
      </c>
      <c r="AA201" s="15"/>
      <c r="AB201" s="67"/>
      <c r="AC201" s="14"/>
      <c r="AD201" s="14"/>
      <c r="AE201" s="14"/>
      <c r="AF201" s="14"/>
      <c r="AG201" s="267">
        <v>63.5</v>
      </c>
      <c r="AH201" s="267">
        <v>12.6</v>
      </c>
      <c r="AI201" s="267">
        <v>2.8</v>
      </c>
      <c r="AJ201" s="267">
        <v>14.4</v>
      </c>
      <c r="AK201" s="267">
        <v>33.7</v>
      </c>
      <c r="AL201" s="267">
        <v>74.2</v>
      </c>
      <c r="AM201" s="267">
        <v>2.2</v>
      </c>
      <c r="AN201" s="249">
        <v>18.06</v>
      </c>
      <c r="AO201" s="249">
        <v>25.74</v>
      </c>
      <c r="AP201" s="249">
        <v>0.3</v>
      </c>
      <c r="AQ201" s="249">
        <v>0.56</v>
      </c>
      <c r="AR201" s="249">
        <v>0</v>
      </c>
      <c r="AS201" s="197" t="s">
        <v>287</v>
      </c>
      <c r="AT201" s="197" t="s">
        <v>308</v>
      </c>
      <c r="AU201" s="197" t="s">
        <v>289</v>
      </c>
      <c r="AV201" s="197" t="s">
        <v>290</v>
      </c>
      <c r="AW201" s="197" t="s">
        <v>309</v>
      </c>
      <c r="AX201" s="197" t="s">
        <v>288</v>
      </c>
      <c r="AY201" s="197" t="s">
        <v>290</v>
      </c>
    </row>
    <row r="202" s="189" customFormat="1" ht="30.5" customHeight="1" spans="1:51">
      <c r="A202" s="248" t="s">
        <v>790</v>
      </c>
      <c r="B202" s="272"/>
      <c r="C202" s="248" t="s">
        <v>793</v>
      </c>
      <c r="D202" s="249">
        <v>3.67</v>
      </c>
      <c r="E202" s="249">
        <v>3.71</v>
      </c>
      <c r="F202" s="249">
        <v>3.66</v>
      </c>
      <c r="G202" s="249">
        <v>11.04</v>
      </c>
      <c r="H202" s="249">
        <v>3.68</v>
      </c>
      <c r="I202" s="249">
        <v>255.57</v>
      </c>
      <c r="J202" s="249">
        <v>9.52</v>
      </c>
      <c r="K202" s="249"/>
      <c r="L202" s="15">
        <v>2</v>
      </c>
      <c r="M202" s="67">
        <v>44008</v>
      </c>
      <c r="N202" s="67">
        <v>44012</v>
      </c>
      <c r="O202" s="67"/>
      <c r="P202" s="67">
        <v>44047</v>
      </c>
      <c r="Q202" s="67">
        <v>44112</v>
      </c>
      <c r="R202" s="290">
        <v>104</v>
      </c>
      <c r="S202" s="197" t="s">
        <v>315</v>
      </c>
      <c r="T202" s="197" t="s">
        <v>182</v>
      </c>
      <c r="U202" s="197" t="s">
        <v>283</v>
      </c>
      <c r="W202" s="197" t="s">
        <v>295</v>
      </c>
      <c r="X202" s="197" t="s">
        <v>193</v>
      </c>
      <c r="Y202" s="197" t="s">
        <v>285</v>
      </c>
      <c r="Z202" s="197" t="s">
        <v>715</v>
      </c>
      <c r="AA202" s="15">
        <v>0</v>
      </c>
      <c r="AB202" s="67"/>
      <c r="AC202" s="15">
        <v>0</v>
      </c>
      <c r="AD202" s="15">
        <v>0</v>
      </c>
      <c r="AE202" s="15"/>
      <c r="AF202" s="15">
        <v>1</v>
      </c>
      <c r="AG202" s="267">
        <v>60.8</v>
      </c>
      <c r="AH202" s="267">
        <v>17</v>
      </c>
      <c r="AI202" s="267">
        <v>2.1</v>
      </c>
      <c r="AJ202" s="267">
        <v>12.4</v>
      </c>
      <c r="AK202" s="267">
        <v>26.8</v>
      </c>
      <c r="AL202" s="267">
        <v>69.6</v>
      </c>
      <c r="AM202" s="267">
        <v>2.6</v>
      </c>
      <c r="AN202" s="249">
        <v>22</v>
      </c>
      <c r="AO202" s="249">
        <v>27.3</v>
      </c>
      <c r="AP202" s="311"/>
      <c r="AQ202" s="311"/>
      <c r="AR202" s="311"/>
      <c r="AS202" s="197" t="s">
        <v>287</v>
      </c>
      <c r="AT202" s="197" t="s">
        <v>288</v>
      </c>
      <c r="AU202" s="197" t="s">
        <v>289</v>
      </c>
      <c r="AV202" s="197" t="s">
        <v>290</v>
      </c>
      <c r="AW202" s="197" t="s">
        <v>309</v>
      </c>
      <c r="AX202" s="197" t="s">
        <v>288</v>
      </c>
      <c r="AY202" s="197" t="s">
        <v>290</v>
      </c>
    </row>
    <row r="203" s="189" customFormat="1" ht="30.5" customHeight="1" spans="1:51">
      <c r="A203" s="248" t="s">
        <v>790</v>
      </c>
      <c r="B203" s="272"/>
      <c r="C203" s="248" t="s">
        <v>794</v>
      </c>
      <c r="D203" s="249">
        <v>3.38</v>
      </c>
      <c r="E203" s="249">
        <v>3.27</v>
      </c>
      <c r="F203" s="249">
        <v>3.15</v>
      </c>
      <c r="G203" s="249">
        <v>9.8</v>
      </c>
      <c r="H203" s="249">
        <v>3.27</v>
      </c>
      <c r="I203" s="249">
        <v>226.86</v>
      </c>
      <c r="J203" s="249">
        <v>9.25</v>
      </c>
      <c r="K203" s="249"/>
      <c r="L203" s="15">
        <v>3</v>
      </c>
      <c r="M203" s="67">
        <v>44003</v>
      </c>
      <c r="N203" s="67">
        <v>44007</v>
      </c>
      <c r="O203" s="67"/>
      <c r="P203" s="67">
        <v>44042</v>
      </c>
      <c r="Q203" s="67">
        <v>44108</v>
      </c>
      <c r="R203" s="290">
        <v>105</v>
      </c>
      <c r="S203" s="197" t="s">
        <v>289</v>
      </c>
      <c r="T203" s="197" t="s">
        <v>182</v>
      </c>
      <c r="U203" s="197" t="s">
        <v>283</v>
      </c>
      <c r="W203" s="197" t="s">
        <v>295</v>
      </c>
      <c r="X203" s="197" t="s">
        <v>328</v>
      </c>
      <c r="Y203" s="197" t="s">
        <v>285</v>
      </c>
      <c r="Z203" s="197" t="s">
        <v>715</v>
      </c>
      <c r="AA203" s="14"/>
      <c r="AB203" s="294"/>
      <c r="AC203" s="14"/>
      <c r="AD203" s="14"/>
      <c r="AE203" s="14"/>
      <c r="AF203" s="14"/>
      <c r="AG203" s="267">
        <v>47.6</v>
      </c>
      <c r="AH203" s="267">
        <v>7.7</v>
      </c>
      <c r="AI203" s="267">
        <v>1.9</v>
      </c>
      <c r="AJ203" s="267">
        <v>11.8</v>
      </c>
      <c r="AK203" s="267">
        <v>25</v>
      </c>
      <c r="AL203" s="267">
        <v>65.9</v>
      </c>
      <c r="AM203" s="267">
        <v>2.6</v>
      </c>
      <c r="AN203" s="249">
        <v>18.17</v>
      </c>
      <c r="AO203" s="249">
        <v>27.3</v>
      </c>
      <c r="AP203" s="249">
        <v>0</v>
      </c>
      <c r="AQ203" s="249">
        <v>0.8</v>
      </c>
      <c r="AR203" s="249">
        <v>0.5</v>
      </c>
      <c r="AS203" s="197" t="s">
        <v>287</v>
      </c>
      <c r="AT203" s="197" t="s">
        <v>306</v>
      </c>
      <c r="AU203" s="197" t="s">
        <v>289</v>
      </c>
      <c r="AV203" s="197" t="s">
        <v>290</v>
      </c>
      <c r="AW203" s="197" t="s">
        <v>309</v>
      </c>
      <c r="AX203" s="197" t="s">
        <v>288</v>
      </c>
      <c r="AY203" s="197" t="s">
        <v>290</v>
      </c>
    </row>
    <row r="204" s="189" customFormat="1" ht="30.5" customHeight="1" spans="1:51">
      <c r="A204" s="248" t="s">
        <v>790</v>
      </c>
      <c r="B204" s="272"/>
      <c r="C204" s="248" t="s">
        <v>795</v>
      </c>
      <c r="D204" s="249">
        <v>3.52</v>
      </c>
      <c r="E204" s="249">
        <v>3.47</v>
      </c>
      <c r="F204" s="249">
        <v>3.48</v>
      </c>
      <c r="G204" s="249">
        <v>10.47</v>
      </c>
      <c r="H204" s="249">
        <v>3.49</v>
      </c>
      <c r="I204" s="249">
        <v>242.48</v>
      </c>
      <c r="J204" s="249">
        <v>8.72</v>
      </c>
      <c r="K204" s="249"/>
      <c r="L204" s="15">
        <v>7</v>
      </c>
      <c r="M204" s="67">
        <v>44002</v>
      </c>
      <c r="N204" s="67">
        <v>44006</v>
      </c>
      <c r="O204" s="67"/>
      <c r="P204" s="67">
        <v>44037</v>
      </c>
      <c r="Q204" s="67">
        <v>44102</v>
      </c>
      <c r="R204" s="290">
        <v>100</v>
      </c>
      <c r="S204" s="197" t="s">
        <v>315</v>
      </c>
      <c r="T204" s="197" t="s">
        <v>182</v>
      </c>
      <c r="U204" s="197" t="s">
        <v>183</v>
      </c>
      <c r="W204" s="197" t="s">
        <v>295</v>
      </c>
      <c r="X204" s="197" t="s">
        <v>193</v>
      </c>
      <c r="Y204" s="197" t="s">
        <v>285</v>
      </c>
      <c r="Z204" s="197" t="s">
        <v>715</v>
      </c>
      <c r="AA204" s="15">
        <v>1</v>
      </c>
      <c r="AB204" s="294"/>
      <c r="AC204" s="14"/>
      <c r="AD204" s="14"/>
      <c r="AE204" s="14"/>
      <c r="AF204" s="14"/>
      <c r="AG204" s="267">
        <v>57.6</v>
      </c>
      <c r="AH204" s="267">
        <v>8.5</v>
      </c>
      <c r="AI204" s="267">
        <v>3.2</v>
      </c>
      <c r="AJ204" s="267">
        <v>12.9</v>
      </c>
      <c r="AK204" s="267">
        <v>67.2</v>
      </c>
      <c r="AL204" s="267">
        <v>137.7</v>
      </c>
      <c r="AM204" s="267">
        <v>2.1</v>
      </c>
      <c r="AN204" s="249">
        <v>33.2</v>
      </c>
      <c r="AO204" s="249">
        <v>24.11</v>
      </c>
      <c r="AP204" s="245" t="s">
        <v>204</v>
      </c>
      <c r="AQ204" s="245" t="s">
        <v>204</v>
      </c>
      <c r="AR204" s="245" t="s">
        <v>204</v>
      </c>
      <c r="AS204" s="197" t="s">
        <v>287</v>
      </c>
      <c r="AT204" s="197" t="s">
        <v>308</v>
      </c>
      <c r="AU204" s="197" t="s">
        <v>289</v>
      </c>
      <c r="AV204" s="197" t="s">
        <v>290</v>
      </c>
      <c r="AW204" s="197" t="s">
        <v>309</v>
      </c>
      <c r="AX204" s="197" t="s">
        <v>288</v>
      </c>
      <c r="AY204" s="197" t="s">
        <v>290</v>
      </c>
    </row>
    <row r="205" s="189" customFormat="1" ht="30.5" customHeight="1" spans="1:51">
      <c r="A205" s="248" t="s">
        <v>790</v>
      </c>
      <c r="B205" s="272"/>
      <c r="C205" s="248" t="s">
        <v>796</v>
      </c>
      <c r="D205" s="249">
        <v>3.39</v>
      </c>
      <c r="E205" s="249">
        <v>3.27</v>
      </c>
      <c r="F205" s="249">
        <v>3.47</v>
      </c>
      <c r="G205" s="249">
        <v>10.13</v>
      </c>
      <c r="H205" s="249">
        <v>3.38</v>
      </c>
      <c r="I205" s="249">
        <v>234.73</v>
      </c>
      <c r="J205" s="249">
        <v>14.18</v>
      </c>
      <c r="K205" s="249"/>
      <c r="L205" s="15">
        <v>6</v>
      </c>
      <c r="M205" s="67">
        <v>44008</v>
      </c>
      <c r="N205" s="67">
        <v>44013</v>
      </c>
      <c r="O205" s="67"/>
      <c r="P205" s="67">
        <v>44046</v>
      </c>
      <c r="Q205" s="67">
        <v>44110</v>
      </c>
      <c r="R205" s="290">
        <v>102</v>
      </c>
      <c r="S205" s="197" t="s">
        <v>315</v>
      </c>
      <c r="T205" s="197" t="s">
        <v>182</v>
      </c>
      <c r="U205" s="197" t="s">
        <v>283</v>
      </c>
      <c r="W205" s="197" t="s">
        <v>295</v>
      </c>
      <c r="X205" s="197" t="s">
        <v>193</v>
      </c>
      <c r="Y205" s="197" t="s">
        <v>766</v>
      </c>
      <c r="Z205" s="197" t="s">
        <v>715</v>
      </c>
      <c r="AA205" s="15">
        <v>2</v>
      </c>
      <c r="AB205" s="256"/>
      <c r="AC205" s="15">
        <v>0</v>
      </c>
      <c r="AD205" s="15">
        <v>0</v>
      </c>
      <c r="AE205" s="255"/>
      <c r="AF205" s="15">
        <v>0</v>
      </c>
      <c r="AG205" s="267">
        <v>65</v>
      </c>
      <c r="AH205" s="267">
        <v>18.7</v>
      </c>
      <c r="AI205" s="267">
        <v>2.4</v>
      </c>
      <c r="AJ205" s="267">
        <v>14</v>
      </c>
      <c r="AK205" s="267">
        <v>28.3</v>
      </c>
      <c r="AL205" s="267">
        <v>70.7</v>
      </c>
      <c r="AM205" s="267">
        <v>2.5</v>
      </c>
      <c r="AN205" s="249">
        <v>20.19</v>
      </c>
      <c r="AO205" s="249">
        <v>28.56</v>
      </c>
      <c r="AP205" s="249"/>
      <c r="AQ205" s="249"/>
      <c r="AR205" s="249"/>
      <c r="AS205" s="197" t="s">
        <v>287</v>
      </c>
      <c r="AT205" s="197" t="s">
        <v>288</v>
      </c>
      <c r="AU205" s="197" t="s">
        <v>296</v>
      </c>
      <c r="AV205" s="197" t="s">
        <v>290</v>
      </c>
      <c r="AW205" s="197" t="s">
        <v>773</v>
      </c>
      <c r="AX205" s="197" t="s">
        <v>370</v>
      </c>
      <c r="AY205" s="197" t="s">
        <v>290</v>
      </c>
    </row>
    <row r="206" s="189" customFormat="1" ht="30.5" customHeight="1" spans="1:51">
      <c r="A206" s="248" t="s">
        <v>790</v>
      </c>
      <c r="B206" s="272"/>
      <c r="C206" s="248" t="s">
        <v>797</v>
      </c>
      <c r="D206" s="249">
        <v>3.16</v>
      </c>
      <c r="E206" s="249">
        <v>3.34</v>
      </c>
      <c r="F206" s="249">
        <v>3.22</v>
      </c>
      <c r="G206" s="249">
        <v>9.71</v>
      </c>
      <c r="H206" s="249">
        <v>3.24</v>
      </c>
      <c r="I206" s="249">
        <v>224.88</v>
      </c>
      <c r="J206" s="249">
        <v>10.15</v>
      </c>
      <c r="K206" s="249"/>
      <c r="L206" s="15">
        <v>5</v>
      </c>
      <c r="M206" s="67">
        <v>43994</v>
      </c>
      <c r="N206" s="67">
        <v>43999</v>
      </c>
      <c r="O206" s="67"/>
      <c r="P206" s="67">
        <v>44033</v>
      </c>
      <c r="Q206" s="67">
        <v>44101</v>
      </c>
      <c r="R206" s="290">
        <v>107</v>
      </c>
      <c r="S206" s="197" t="s">
        <v>828</v>
      </c>
      <c r="T206" s="197" t="s">
        <v>182</v>
      </c>
      <c r="U206" s="197" t="s">
        <v>283</v>
      </c>
      <c r="W206" s="197" t="s">
        <v>295</v>
      </c>
      <c r="X206" s="197" t="s">
        <v>193</v>
      </c>
      <c r="Y206" s="197" t="s">
        <v>285</v>
      </c>
      <c r="Z206" s="197" t="s">
        <v>715</v>
      </c>
      <c r="AA206" s="15">
        <v>0</v>
      </c>
      <c r="AB206" s="295" t="s">
        <v>798</v>
      </c>
      <c r="AC206" s="15">
        <v>0</v>
      </c>
      <c r="AD206" s="15">
        <v>0</v>
      </c>
      <c r="AE206" s="15"/>
      <c r="AF206" s="15">
        <v>0</v>
      </c>
      <c r="AG206" s="267">
        <v>53</v>
      </c>
      <c r="AH206" s="267">
        <v>16.7</v>
      </c>
      <c r="AI206" s="267">
        <v>1.2</v>
      </c>
      <c r="AJ206" s="267">
        <v>12.8</v>
      </c>
      <c r="AK206" s="267">
        <v>25.7</v>
      </c>
      <c r="AL206" s="267">
        <v>69.6</v>
      </c>
      <c r="AM206" s="267">
        <v>2.7</v>
      </c>
      <c r="AN206" s="249">
        <v>18.4</v>
      </c>
      <c r="AO206" s="249">
        <v>26.2</v>
      </c>
      <c r="AP206" s="249">
        <v>0</v>
      </c>
      <c r="AQ206" s="249">
        <v>15</v>
      </c>
      <c r="AR206" s="249">
        <v>5</v>
      </c>
      <c r="AS206" s="197" t="s">
        <v>287</v>
      </c>
      <c r="AT206" s="14"/>
      <c r="AU206" s="197" t="s">
        <v>670</v>
      </c>
      <c r="AV206" s="197" t="s">
        <v>290</v>
      </c>
      <c r="AW206" s="197" t="s">
        <v>773</v>
      </c>
      <c r="AX206" s="197" t="s">
        <v>308</v>
      </c>
      <c r="AY206" s="197" t="s">
        <v>290</v>
      </c>
    </row>
    <row r="207" s="190" customFormat="1" ht="30.5" customHeight="1" spans="1:253">
      <c r="A207" s="248" t="s">
        <v>790</v>
      </c>
      <c r="B207" s="273"/>
      <c r="C207" s="251" t="s">
        <v>163</v>
      </c>
      <c r="D207" s="247">
        <f t="shared" ref="D207:F207" si="23">AVERAGE(D201:D206)</f>
        <v>3.29</v>
      </c>
      <c r="E207" s="247">
        <f t="shared" si="23"/>
        <v>3.29833333333333</v>
      </c>
      <c r="F207" s="247">
        <f t="shared" si="23"/>
        <v>3.27833333333333</v>
      </c>
      <c r="G207" s="247">
        <f>SUM(D207:F207)</f>
        <v>9.86666666666667</v>
      </c>
      <c r="H207" s="247">
        <f>G207/3</f>
        <v>3.28888888888889</v>
      </c>
      <c r="I207" s="247">
        <f>SUM(D201:F206)/18/9.6*666.7</f>
        <v>228.406481481482</v>
      </c>
      <c r="J207" s="247">
        <f>(I207-208.15)/208.15*100</f>
        <v>9.73167498509801</v>
      </c>
      <c r="K207" s="247"/>
      <c r="L207" s="259">
        <v>3</v>
      </c>
      <c r="M207" s="257" t="s">
        <v>589</v>
      </c>
      <c r="N207" s="257" t="s">
        <v>799</v>
      </c>
      <c r="O207" s="257"/>
      <c r="P207" s="257" t="s">
        <v>832</v>
      </c>
      <c r="Q207" s="257" t="s">
        <v>812</v>
      </c>
      <c r="R207" s="261">
        <v>105</v>
      </c>
      <c r="S207" s="241" t="s">
        <v>315</v>
      </c>
      <c r="T207" s="241" t="s">
        <v>182</v>
      </c>
      <c r="U207" s="241" t="s">
        <v>283</v>
      </c>
      <c r="W207" s="241" t="s">
        <v>295</v>
      </c>
      <c r="X207" s="241" t="s">
        <v>193</v>
      </c>
      <c r="Y207" s="241" t="s">
        <v>285</v>
      </c>
      <c r="Z207" s="241" t="s">
        <v>715</v>
      </c>
      <c r="AA207" s="259" t="s">
        <v>220</v>
      </c>
      <c r="AB207" s="259"/>
      <c r="AC207" s="296">
        <v>0</v>
      </c>
      <c r="AD207" s="296">
        <v>0</v>
      </c>
      <c r="AE207" s="296"/>
      <c r="AF207" s="296" t="s">
        <v>220</v>
      </c>
      <c r="AG207" s="266">
        <f t="shared" ref="AG207:AR207" si="24">AVERAGE(AG201:AG206)</f>
        <v>57.9166666666667</v>
      </c>
      <c r="AH207" s="266">
        <f t="shared" si="24"/>
        <v>13.5333333333333</v>
      </c>
      <c r="AI207" s="266">
        <f t="shared" si="24"/>
        <v>2.26666666666667</v>
      </c>
      <c r="AJ207" s="266">
        <f t="shared" si="24"/>
        <v>13.05</v>
      </c>
      <c r="AK207" s="266">
        <f t="shared" si="24"/>
        <v>34.45</v>
      </c>
      <c r="AL207" s="266">
        <f t="shared" si="24"/>
        <v>81.2833333333333</v>
      </c>
      <c r="AM207" s="266">
        <f t="shared" si="24"/>
        <v>2.45</v>
      </c>
      <c r="AN207" s="247">
        <f t="shared" si="24"/>
        <v>21.67</v>
      </c>
      <c r="AO207" s="247">
        <f t="shared" si="24"/>
        <v>26.535</v>
      </c>
      <c r="AP207" s="247">
        <f t="shared" si="24"/>
        <v>0.1</v>
      </c>
      <c r="AQ207" s="247">
        <f t="shared" si="24"/>
        <v>5.45333333333333</v>
      </c>
      <c r="AR207" s="247">
        <f t="shared" si="24"/>
        <v>1.83333333333333</v>
      </c>
      <c r="AS207" s="241" t="s">
        <v>287</v>
      </c>
      <c r="AT207" s="241" t="s">
        <v>308</v>
      </c>
      <c r="AU207" s="241" t="s">
        <v>289</v>
      </c>
      <c r="AV207" s="241" t="s">
        <v>290</v>
      </c>
      <c r="AW207" s="241" t="s">
        <v>309</v>
      </c>
      <c r="AX207" s="241" t="s">
        <v>288</v>
      </c>
      <c r="AY207" s="241" t="s">
        <v>290</v>
      </c>
      <c r="AZ207" s="189"/>
      <c r="BA207" s="189"/>
      <c r="BB207" s="189"/>
      <c r="BC207" s="189"/>
      <c r="BD207" s="189"/>
      <c r="BE207" s="189"/>
      <c r="BF207" s="189"/>
      <c r="BG207" s="189"/>
      <c r="BH207" s="189"/>
      <c r="BI207" s="189"/>
      <c r="BJ207" s="189"/>
      <c r="BK207" s="189"/>
      <c r="BL207" s="189"/>
      <c r="BM207" s="189"/>
      <c r="BN207" s="189"/>
      <c r="BO207" s="189"/>
      <c r="BP207" s="189"/>
      <c r="BQ207" s="189"/>
      <c r="BR207" s="189"/>
      <c r="BS207" s="189"/>
      <c r="BT207" s="189"/>
      <c r="BU207" s="189"/>
      <c r="BV207" s="189"/>
      <c r="BW207" s="189"/>
      <c r="BX207" s="189"/>
      <c r="BY207" s="189"/>
      <c r="BZ207" s="189"/>
      <c r="CA207" s="189"/>
      <c r="CB207" s="189"/>
      <c r="CC207" s="189"/>
      <c r="CD207" s="189"/>
      <c r="CE207" s="189"/>
      <c r="CF207" s="189"/>
      <c r="CG207" s="189"/>
      <c r="CH207" s="189"/>
      <c r="CI207" s="189"/>
      <c r="CJ207" s="189"/>
      <c r="CK207" s="189"/>
      <c r="CL207" s="189"/>
      <c r="CM207" s="189"/>
      <c r="CN207" s="189"/>
      <c r="CO207" s="189"/>
      <c r="CP207" s="189"/>
      <c r="CQ207" s="189"/>
      <c r="CR207" s="189"/>
      <c r="CS207" s="189"/>
      <c r="CT207" s="189"/>
      <c r="CU207" s="189"/>
      <c r="CV207" s="189"/>
      <c r="CW207" s="189"/>
      <c r="CX207" s="189"/>
      <c r="CY207" s="189"/>
      <c r="CZ207" s="189"/>
      <c r="DA207" s="189"/>
      <c r="DB207" s="189"/>
      <c r="DC207" s="189"/>
      <c r="DD207" s="189"/>
      <c r="DE207" s="189"/>
      <c r="DF207" s="189"/>
      <c r="DG207" s="189"/>
      <c r="DH207" s="189"/>
      <c r="DI207" s="189"/>
      <c r="DJ207" s="189"/>
      <c r="DK207" s="189"/>
      <c r="DL207" s="189"/>
      <c r="DM207" s="189"/>
      <c r="DN207" s="189"/>
      <c r="DO207" s="189"/>
      <c r="DP207" s="189"/>
      <c r="DQ207" s="189"/>
      <c r="DR207" s="189"/>
      <c r="DS207" s="189"/>
      <c r="DT207" s="189"/>
      <c r="DU207" s="189"/>
      <c r="DV207" s="189"/>
      <c r="DW207" s="189"/>
      <c r="DX207" s="189"/>
      <c r="DY207" s="189"/>
      <c r="DZ207" s="189"/>
      <c r="EA207" s="189"/>
      <c r="EB207" s="189"/>
      <c r="EC207" s="189"/>
      <c r="ED207" s="189"/>
      <c r="EE207" s="189"/>
      <c r="EF207" s="189"/>
      <c r="EG207" s="189"/>
      <c r="EH207" s="189"/>
      <c r="EI207" s="189"/>
      <c r="EJ207" s="189"/>
      <c r="EK207" s="189"/>
      <c r="EL207" s="189"/>
      <c r="EM207" s="189"/>
      <c r="EN207" s="189"/>
      <c r="EO207" s="189"/>
      <c r="EP207" s="189"/>
      <c r="EQ207" s="189"/>
      <c r="ER207" s="189"/>
      <c r="ES207" s="189"/>
      <c r="ET207" s="189"/>
      <c r="EU207" s="189"/>
      <c r="EV207" s="189"/>
      <c r="EW207" s="189"/>
      <c r="EX207" s="189"/>
      <c r="EY207" s="189"/>
      <c r="EZ207" s="189"/>
      <c r="FA207" s="189"/>
      <c r="FB207" s="189"/>
      <c r="FC207" s="189"/>
      <c r="FD207" s="189"/>
      <c r="FE207" s="189"/>
      <c r="FF207" s="189"/>
      <c r="FG207" s="189"/>
      <c r="FH207" s="189"/>
      <c r="FI207" s="189"/>
      <c r="FJ207" s="189"/>
      <c r="FK207" s="189"/>
      <c r="FL207" s="189"/>
      <c r="FM207" s="189"/>
      <c r="FN207" s="189"/>
      <c r="FO207" s="189"/>
      <c r="FP207" s="189"/>
      <c r="FQ207" s="189"/>
      <c r="FR207" s="189"/>
      <c r="FS207" s="189"/>
      <c r="FT207" s="189"/>
      <c r="FU207" s="189"/>
      <c r="FV207" s="189"/>
      <c r="FW207" s="189"/>
      <c r="FX207" s="189"/>
      <c r="FY207" s="189"/>
      <c r="FZ207" s="189"/>
      <c r="GA207" s="189"/>
      <c r="GB207" s="189"/>
      <c r="GC207" s="189"/>
      <c r="GD207" s="189"/>
      <c r="GE207" s="189"/>
      <c r="GF207" s="189"/>
      <c r="GG207" s="189"/>
      <c r="GH207" s="189"/>
      <c r="GI207" s="189"/>
      <c r="GJ207" s="189"/>
      <c r="GK207" s="189"/>
      <c r="GL207" s="189"/>
      <c r="GM207" s="189"/>
      <c r="GN207" s="189"/>
      <c r="GO207" s="189"/>
      <c r="GP207" s="189"/>
      <c r="GQ207" s="189"/>
      <c r="GR207" s="189"/>
      <c r="GS207" s="189"/>
      <c r="GT207" s="189"/>
      <c r="GU207" s="189"/>
      <c r="GV207" s="189"/>
      <c r="GW207" s="189"/>
      <c r="GX207" s="189"/>
      <c r="GY207" s="189"/>
      <c r="GZ207" s="189"/>
      <c r="HA207" s="189"/>
      <c r="HB207" s="189"/>
      <c r="HC207" s="189"/>
      <c r="HD207" s="189"/>
      <c r="HE207" s="189"/>
      <c r="HF207" s="189"/>
      <c r="HG207" s="189"/>
      <c r="HH207" s="189"/>
      <c r="HI207" s="189"/>
      <c r="HJ207" s="189"/>
      <c r="HK207" s="189"/>
      <c r="HL207" s="189"/>
      <c r="HM207" s="189"/>
      <c r="HN207" s="189"/>
      <c r="HO207" s="189"/>
      <c r="HP207" s="189"/>
      <c r="HQ207" s="189"/>
      <c r="HR207" s="189"/>
      <c r="HS207" s="189"/>
      <c r="HT207" s="189"/>
      <c r="HU207" s="189"/>
      <c r="HV207" s="189"/>
      <c r="HW207" s="189"/>
      <c r="HX207" s="189"/>
      <c r="HY207" s="189"/>
      <c r="HZ207" s="189"/>
      <c r="IA207" s="189"/>
      <c r="IB207" s="189"/>
      <c r="IC207" s="189"/>
      <c r="ID207" s="189"/>
      <c r="IE207" s="189"/>
      <c r="IF207" s="189"/>
      <c r="IG207" s="189"/>
      <c r="IH207" s="189"/>
      <c r="II207" s="189"/>
      <c r="IJ207" s="189"/>
      <c r="IK207" s="189"/>
      <c r="IL207" s="189"/>
      <c r="IM207" s="189"/>
      <c r="IN207" s="189"/>
      <c r="IO207" s="189"/>
      <c r="IP207" s="189"/>
      <c r="IQ207" s="189"/>
      <c r="IR207" s="189"/>
      <c r="IS207" s="189"/>
    </row>
    <row r="208" s="191" customFormat="1" ht="15.75" spans="1:51">
      <c r="A208" s="274" t="s">
        <v>347</v>
      </c>
      <c r="B208" s="275" t="s">
        <v>833</v>
      </c>
      <c r="C208" s="276" t="s">
        <v>764</v>
      </c>
      <c r="D208" s="277">
        <v>47.63</v>
      </c>
      <c r="E208" s="277">
        <v>47.18</v>
      </c>
      <c r="F208" s="277"/>
      <c r="G208" s="277">
        <v>94.81</v>
      </c>
      <c r="H208" s="277">
        <f t="shared" ref="H208:H215" si="25">G208/2</f>
        <v>47.405</v>
      </c>
      <c r="I208" s="277">
        <v>210.7</v>
      </c>
      <c r="J208" s="277">
        <f>(I208-191.3)/191.3*100</f>
        <v>10.1411395713539</v>
      </c>
      <c r="K208" s="277"/>
      <c r="L208" s="284">
        <v>2</v>
      </c>
      <c r="M208" s="285">
        <v>44369</v>
      </c>
      <c r="N208" s="285">
        <v>44373</v>
      </c>
      <c r="O208" s="285"/>
      <c r="P208" s="285">
        <v>44407</v>
      </c>
      <c r="Q208" s="285">
        <v>44467</v>
      </c>
      <c r="R208" s="284">
        <v>98</v>
      </c>
      <c r="S208" s="291" t="s">
        <v>315</v>
      </c>
      <c r="T208" s="291" t="s">
        <v>182</v>
      </c>
      <c r="U208" s="291" t="s">
        <v>283</v>
      </c>
      <c r="V208" s="291"/>
      <c r="W208" s="291" t="s">
        <v>295</v>
      </c>
      <c r="X208" s="291" t="s">
        <v>193</v>
      </c>
      <c r="Y208" s="291" t="s">
        <v>285</v>
      </c>
      <c r="Z208" s="291" t="s">
        <v>715</v>
      </c>
      <c r="AA208" s="297">
        <v>0</v>
      </c>
      <c r="AE208" s="298">
        <v>0</v>
      </c>
      <c r="AF208" s="298">
        <v>0</v>
      </c>
      <c r="AG208" s="309">
        <v>69.5</v>
      </c>
      <c r="AH208" s="309">
        <v>13.1</v>
      </c>
      <c r="AI208" s="309">
        <v>2.4</v>
      </c>
      <c r="AJ208" s="309">
        <v>13.2</v>
      </c>
      <c r="AK208" s="309">
        <v>35.1</v>
      </c>
      <c r="AL208" s="309">
        <v>76.9</v>
      </c>
      <c r="AM208" s="309">
        <v>2.2</v>
      </c>
      <c r="AN208" s="277">
        <v>19.63</v>
      </c>
      <c r="AO208" s="277">
        <v>25.84</v>
      </c>
      <c r="AS208" s="291" t="s">
        <v>287</v>
      </c>
      <c r="AT208" s="312" t="s">
        <v>308</v>
      </c>
      <c r="AU208" s="291" t="s">
        <v>289</v>
      </c>
      <c r="AV208" s="291" t="s">
        <v>290</v>
      </c>
      <c r="AW208" s="291" t="s">
        <v>309</v>
      </c>
      <c r="AX208" s="291" t="s">
        <v>288</v>
      </c>
      <c r="AY208" s="276" t="s">
        <v>290</v>
      </c>
    </row>
    <row r="209" s="191" customFormat="1" ht="15.75" spans="1:51">
      <c r="A209" s="274" t="s">
        <v>347</v>
      </c>
      <c r="B209" s="278"/>
      <c r="C209" s="276" t="s">
        <v>765</v>
      </c>
      <c r="D209" s="277">
        <v>44.96</v>
      </c>
      <c r="E209" s="277">
        <v>45.28</v>
      </c>
      <c r="F209" s="277"/>
      <c r="G209" s="277">
        <v>90.24</v>
      </c>
      <c r="H209" s="277">
        <f t="shared" si="25"/>
        <v>45.12</v>
      </c>
      <c r="I209" s="277">
        <v>200.54</v>
      </c>
      <c r="J209" s="277">
        <f>(I209-187.48)/187.48*100</f>
        <v>6.96607638148069</v>
      </c>
      <c r="K209" s="277"/>
      <c r="L209" s="284">
        <v>1</v>
      </c>
      <c r="M209" s="285">
        <v>44365</v>
      </c>
      <c r="N209" s="285">
        <v>44369</v>
      </c>
      <c r="O209" s="285"/>
      <c r="P209" s="285">
        <v>44406</v>
      </c>
      <c r="Q209" s="285">
        <v>44471</v>
      </c>
      <c r="R209" s="284">
        <v>106</v>
      </c>
      <c r="S209" s="291" t="s">
        <v>315</v>
      </c>
      <c r="T209" s="291" t="s">
        <v>182</v>
      </c>
      <c r="U209" s="291" t="s">
        <v>283</v>
      </c>
      <c r="V209" s="291"/>
      <c r="W209" s="291" t="s">
        <v>295</v>
      </c>
      <c r="X209" s="291" t="s">
        <v>193</v>
      </c>
      <c r="Y209" s="291" t="s">
        <v>285</v>
      </c>
      <c r="Z209" s="291" t="s">
        <v>715</v>
      </c>
      <c r="AA209" s="297">
        <v>1</v>
      </c>
      <c r="AE209" s="299" t="s">
        <v>204</v>
      </c>
      <c r="AF209" s="299" t="s">
        <v>204</v>
      </c>
      <c r="AG209" s="309">
        <v>74.6</v>
      </c>
      <c r="AH209" s="309">
        <v>19.2</v>
      </c>
      <c r="AI209" s="309">
        <v>2.8</v>
      </c>
      <c r="AJ209" s="309">
        <v>15.2</v>
      </c>
      <c r="AK209" s="309">
        <v>45.6</v>
      </c>
      <c r="AL209" s="309">
        <v>112</v>
      </c>
      <c r="AM209" s="309">
        <v>2.46</v>
      </c>
      <c r="AN209" s="277">
        <v>30.2</v>
      </c>
      <c r="AO209" s="277">
        <v>27.5</v>
      </c>
      <c r="AS209" s="291" t="s">
        <v>287</v>
      </c>
      <c r="AT209" s="312" t="s">
        <v>308</v>
      </c>
      <c r="AU209" s="291" t="s">
        <v>289</v>
      </c>
      <c r="AV209" s="291" t="s">
        <v>290</v>
      </c>
      <c r="AW209" s="291" t="s">
        <v>309</v>
      </c>
      <c r="AX209" s="291" t="s">
        <v>288</v>
      </c>
      <c r="AY209" s="276" t="s">
        <v>290</v>
      </c>
    </row>
    <row r="210" s="191" customFormat="1" ht="15.75" spans="1:51">
      <c r="A210" s="274" t="s">
        <v>347</v>
      </c>
      <c r="B210" s="278"/>
      <c r="C210" s="276" t="s">
        <v>767</v>
      </c>
      <c r="D210" s="277">
        <v>54.05</v>
      </c>
      <c r="E210" s="277">
        <v>48.2</v>
      </c>
      <c r="F210" s="277"/>
      <c r="G210" s="277">
        <v>102.25</v>
      </c>
      <c r="H210" s="277">
        <f t="shared" si="25"/>
        <v>51.125</v>
      </c>
      <c r="I210" s="277">
        <v>227.23</v>
      </c>
      <c r="J210" s="277">
        <f>(I210-213.41)/213.41*100</f>
        <v>6.47579776017993</v>
      </c>
      <c r="K210" s="277"/>
      <c r="L210" s="284">
        <v>3</v>
      </c>
      <c r="M210" s="285">
        <v>44369</v>
      </c>
      <c r="N210" s="285">
        <v>44374</v>
      </c>
      <c r="O210" s="285"/>
      <c r="P210" s="285">
        <v>44405</v>
      </c>
      <c r="Q210" s="285">
        <v>44474</v>
      </c>
      <c r="R210" s="284">
        <v>105</v>
      </c>
      <c r="S210" s="291" t="s">
        <v>181</v>
      </c>
      <c r="T210" s="291" t="s">
        <v>182</v>
      </c>
      <c r="U210" s="291" t="s">
        <v>283</v>
      </c>
      <c r="V210" s="291"/>
      <c r="W210" s="291" t="s">
        <v>295</v>
      </c>
      <c r="X210" s="291" t="s">
        <v>328</v>
      </c>
      <c r="Y210" s="291" t="s">
        <v>285</v>
      </c>
      <c r="Z210" s="291" t="s">
        <v>715</v>
      </c>
      <c r="AA210" s="300" t="s">
        <v>204</v>
      </c>
      <c r="AE210" s="299" t="s">
        <v>204</v>
      </c>
      <c r="AF210" s="299" t="s">
        <v>204</v>
      </c>
      <c r="AG210" s="309">
        <v>52.8</v>
      </c>
      <c r="AH210" s="309">
        <v>8.8</v>
      </c>
      <c r="AI210" s="309">
        <v>3</v>
      </c>
      <c r="AJ210" s="309">
        <v>12.7</v>
      </c>
      <c r="AK210" s="309">
        <v>34.6</v>
      </c>
      <c r="AL210" s="309">
        <v>70.1</v>
      </c>
      <c r="AM210" s="309">
        <v>2.03</v>
      </c>
      <c r="AN210" s="277">
        <v>20.2</v>
      </c>
      <c r="AO210" s="277">
        <v>28.8</v>
      </c>
      <c r="AS210" s="291" t="s">
        <v>287</v>
      </c>
      <c r="AT210" s="312" t="s">
        <v>306</v>
      </c>
      <c r="AU210" s="291" t="s">
        <v>289</v>
      </c>
      <c r="AV210" s="291" t="s">
        <v>290</v>
      </c>
      <c r="AW210" s="291" t="s">
        <v>309</v>
      </c>
      <c r="AX210" s="291" t="s">
        <v>288</v>
      </c>
      <c r="AY210" s="276" t="s">
        <v>290</v>
      </c>
    </row>
    <row r="211" s="191" customFormat="1" ht="15.75" spans="1:51">
      <c r="A211" s="274" t="s">
        <v>347</v>
      </c>
      <c r="B211" s="278"/>
      <c r="C211" s="276" t="s">
        <v>769</v>
      </c>
      <c r="D211" s="277">
        <v>47.16</v>
      </c>
      <c r="E211" s="277">
        <v>50.49</v>
      </c>
      <c r="F211" s="277"/>
      <c r="G211" s="277">
        <v>97.65</v>
      </c>
      <c r="H211" s="277">
        <f t="shared" si="25"/>
        <v>48.825</v>
      </c>
      <c r="I211" s="277">
        <v>217.01</v>
      </c>
      <c r="J211" s="277">
        <f>(I211-201.57)/201.57*100</f>
        <v>7.65987002034033</v>
      </c>
      <c r="K211" s="277"/>
      <c r="L211" s="284">
        <v>3</v>
      </c>
      <c r="M211" s="285">
        <v>44368</v>
      </c>
      <c r="N211" s="285">
        <v>44374</v>
      </c>
      <c r="O211" s="285"/>
      <c r="P211" s="285">
        <v>44408</v>
      </c>
      <c r="Q211" s="285">
        <v>44478</v>
      </c>
      <c r="R211" s="284">
        <v>110</v>
      </c>
      <c r="S211" s="291" t="s">
        <v>315</v>
      </c>
      <c r="T211" s="291" t="s">
        <v>182</v>
      </c>
      <c r="U211" s="291" t="s">
        <v>283</v>
      </c>
      <c r="V211" s="291"/>
      <c r="W211" s="291" t="s">
        <v>295</v>
      </c>
      <c r="X211" s="291" t="s">
        <v>193</v>
      </c>
      <c r="Y211" s="291" t="s">
        <v>285</v>
      </c>
      <c r="Z211" s="291" t="s">
        <v>715</v>
      </c>
      <c r="AA211" s="301"/>
      <c r="AE211" s="298"/>
      <c r="AF211" s="298"/>
      <c r="AG211" s="309">
        <v>54.2</v>
      </c>
      <c r="AH211" s="309">
        <v>11.2</v>
      </c>
      <c r="AI211" s="309">
        <v>3.4</v>
      </c>
      <c r="AJ211" s="309">
        <v>14.6</v>
      </c>
      <c r="AK211" s="309">
        <v>45</v>
      </c>
      <c r="AL211" s="309">
        <v>85.3</v>
      </c>
      <c r="AM211" s="309">
        <v>1.9</v>
      </c>
      <c r="AN211" s="277">
        <v>21.99</v>
      </c>
      <c r="AO211" s="277">
        <v>25.79</v>
      </c>
      <c r="AS211" s="291" t="s">
        <v>287</v>
      </c>
      <c r="AT211" s="312" t="s">
        <v>306</v>
      </c>
      <c r="AU211" s="291" t="s">
        <v>296</v>
      </c>
      <c r="AV211" s="291" t="s">
        <v>290</v>
      </c>
      <c r="AW211" s="291" t="s">
        <v>773</v>
      </c>
      <c r="AX211" s="291" t="s">
        <v>288</v>
      </c>
      <c r="AY211" s="276" t="s">
        <v>290</v>
      </c>
    </row>
    <row r="212" s="191" customFormat="1" ht="15.75" spans="1:51">
      <c r="A212" s="274" t="s">
        <v>347</v>
      </c>
      <c r="B212" s="278"/>
      <c r="C212" s="276" t="s">
        <v>768</v>
      </c>
      <c r="D212" s="277">
        <v>47.59</v>
      </c>
      <c r="E212" s="277">
        <v>47.36</v>
      </c>
      <c r="F212" s="277"/>
      <c r="G212" s="277">
        <v>94.95</v>
      </c>
      <c r="H212" s="277">
        <f t="shared" si="25"/>
        <v>47.475</v>
      </c>
      <c r="I212" s="277">
        <v>211.01</v>
      </c>
      <c r="J212" s="277">
        <f>(I212-203.1)/203.1*100</f>
        <v>3.89463318562284</v>
      </c>
      <c r="K212" s="277"/>
      <c r="L212" s="284">
        <v>3</v>
      </c>
      <c r="M212" s="285">
        <v>44370</v>
      </c>
      <c r="N212" s="285">
        <v>44374</v>
      </c>
      <c r="O212" s="285"/>
      <c r="P212" s="285">
        <v>44405</v>
      </c>
      <c r="Q212" s="285">
        <v>44471</v>
      </c>
      <c r="R212" s="284">
        <v>101</v>
      </c>
      <c r="S212" s="291" t="s">
        <v>315</v>
      </c>
      <c r="T212" s="291" t="s">
        <v>182</v>
      </c>
      <c r="U212" s="291" t="s">
        <v>183</v>
      </c>
      <c r="V212" s="291"/>
      <c r="W212" s="291" t="s">
        <v>295</v>
      </c>
      <c r="X212" s="291" t="s">
        <v>193</v>
      </c>
      <c r="Y212" s="291" t="s">
        <v>669</v>
      </c>
      <c r="Z212" s="291" t="s">
        <v>715</v>
      </c>
      <c r="AA212" s="297">
        <v>0</v>
      </c>
      <c r="AE212" s="302" t="s">
        <v>773</v>
      </c>
      <c r="AF212" s="302" t="s">
        <v>773</v>
      </c>
      <c r="AG212" s="309">
        <v>64.8</v>
      </c>
      <c r="AH212" s="309">
        <v>14</v>
      </c>
      <c r="AI212" s="309">
        <v>4.1</v>
      </c>
      <c r="AJ212" s="309">
        <v>15.4</v>
      </c>
      <c r="AK212" s="309">
        <v>49.4</v>
      </c>
      <c r="AL212" s="309">
        <v>103.9</v>
      </c>
      <c r="AM212" s="309">
        <v>2.11</v>
      </c>
      <c r="AN212" s="277">
        <v>26.25</v>
      </c>
      <c r="AO212" s="277">
        <v>25.61</v>
      </c>
      <c r="AS212" s="291" t="s">
        <v>287</v>
      </c>
      <c r="AT212" s="312" t="s">
        <v>288</v>
      </c>
      <c r="AU212" s="291" t="s">
        <v>289</v>
      </c>
      <c r="AV212" s="291" t="s">
        <v>290</v>
      </c>
      <c r="AW212" s="291" t="s">
        <v>773</v>
      </c>
      <c r="AX212" s="291" t="s">
        <v>288</v>
      </c>
      <c r="AY212" s="276" t="s">
        <v>290</v>
      </c>
    </row>
    <row r="213" s="191" customFormat="1" ht="15.75" spans="1:51">
      <c r="A213" s="274" t="s">
        <v>347</v>
      </c>
      <c r="B213" s="278"/>
      <c r="C213" s="276" t="s">
        <v>671</v>
      </c>
      <c r="D213" s="277">
        <v>44.89</v>
      </c>
      <c r="E213" s="277">
        <v>43</v>
      </c>
      <c r="F213" s="277"/>
      <c r="G213" s="277">
        <v>87.89</v>
      </c>
      <c r="H213" s="277">
        <f t="shared" si="25"/>
        <v>43.945</v>
      </c>
      <c r="I213" s="277">
        <v>195.32</v>
      </c>
      <c r="J213" s="277">
        <f>(I213-182.94)/182.94*100</f>
        <v>6.76724609161473</v>
      </c>
      <c r="K213" s="277"/>
      <c r="L213" s="284">
        <v>4</v>
      </c>
      <c r="M213" s="285">
        <v>44368</v>
      </c>
      <c r="N213" s="285">
        <v>44373</v>
      </c>
      <c r="O213" s="285"/>
      <c r="P213" s="285">
        <v>44407</v>
      </c>
      <c r="Q213" s="285">
        <v>44470</v>
      </c>
      <c r="R213" s="284">
        <v>102</v>
      </c>
      <c r="S213" s="291" t="s">
        <v>315</v>
      </c>
      <c r="T213" s="291" t="s">
        <v>182</v>
      </c>
      <c r="U213" s="291" t="s">
        <v>283</v>
      </c>
      <c r="V213" s="291"/>
      <c r="W213" s="291" t="s">
        <v>295</v>
      </c>
      <c r="X213" s="291" t="s">
        <v>328</v>
      </c>
      <c r="Y213" s="291" t="s">
        <v>285</v>
      </c>
      <c r="Z213" s="291" t="s">
        <v>715</v>
      </c>
      <c r="AA213" s="297">
        <v>1</v>
      </c>
      <c r="AE213" s="298">
        <v>0</v>
      </c>
      <c r="AF213" s="298">
        <v>1</v>
      </c>
      <c r="AG213" s="309">
        <v>62.3</v>
      </c>
      <c r="AH213" s="309">
        <v>11</v>
      </c>
      <c r="AI213" s="309">
        <v>3</v>
      </c>
      <c r="AJ213" s="309">
        <v>12.8</v>
      </c>
      <c r="AK213" s="309">
        <v>36.4</v>
      </c>
      <c r="AL213" s="309">
        <v>91</v>
      </c>
      <c r="AM213" s="309">
        <v>2.5</v>
      </c>
      <c r="AN213" s="277">
        <v>22.7</v>
      </c>
      <c r="AO213" s="277">
        <v>25.5</v>
      </c>
      <c r="AS213" s="291" t="s">
        <v>287</v>
      </c>
      <c r="AT213" s="312" t="s">
        <v>288</v>
      </c>
      <c r="AU213" s="291" t="s">
        <v>289</v>
      </c>
      <c r="AV213" s="291" t="s">
        <v>290</v>
      </c>
      <c r="AW213" s="291" t="s">
        <v>309</v>
      </c>
      <c r="AX213" s="291" t="s">
        <v>288</v>
      </c>
      <c r="AY213" s="276" t="s">
        <v>290</v>
      </c>
    </row>
    <row r="214" s="191" customFormat="1" ht="15.75" spans="1:51">
      <c r="A214" s="274" t="s">
        <v>347</v>
      </c>
      <c r="B214" s="279"/>
      <c r="C214" s="276" t="s">
        <v>771</v>
      </c>
      <c r="D214" s="277">
        <v>44.9</v>
      </c>
      <c r="E214" s="277">
        <v>45.7</v>
      </c>
      <c r="F214" s="277"/>
      <c r="G214" s="277">
        <v>90.6</v>
      </c>
      <c r="H214" s="277">
        <f t="shared" si="25"/>
        <v>45.3</v>
      </c>
      <c r="I214" s="277">
        <v>201.34</v>
      </c>
      <c r="J214" s="277">
        <f>(I214-191.57)/191.57*100</f>
        <v>5.09996345983192</v>
      </c>
      <c r="K214" s="277"/>
      <c r="L214" s="284">
        <v>4</v>
      </c>
      <c r="M214" s="285">
        <v>44361</v>
      </c>
      <c r="N214" s="285">
        <v>44366</v>
      </c>
      <c r="O214" s="285"/>
      <c r="P214" s="285">
        <v>44398</v>
      </c>
      <c r="Q214" s="285">
        <v>44463</v>
      </c>
      <c r="R214" s="284">
        <v>102</v>
      </c>
      <c r="S214" s="291" t="s">
        <v>315</v>
      </c>
      <c r="T214" s="291" t="s">
        <v>182</v>
      </c>
      <c r="U214" s="291" t="s">
        <v>183</v>
      </c>
      <c r="V214" s="291"/>
      <c r="W214" s="291" t="s">
        <v>295</v>
      </c>
      <c r="X214" s="291" t="s">
        <v>193</v>
      </c>
      <c r="Y214" s="291" t="s">
        <v>285</v>
      </c>
      <c r="Z214" s="291" t="s">
        <v>715</v>
      </c>
      <c r="AA214" s="297">
        <v>2</v>
      </c>
      <c r="AE214" s="298"/>
      <c r="AF214" s="303">
        <v>2</v>
      </c>
      <c r="AG214" s="309">
        <v>76.7</v>
      </c>
      <c r="AH214" s="309">
        <v>23.7</v>
      </c>
      <c r="AI214" s="309">
        <v>0.9</v>
      </c>
      <c r="AJ214" s="309">
        <v>14.3</v>
      </c>
      <c r="AK214" s="309">
        <v>30.8</v>
      </c>
      <c r="AL214" s="309">
        <v>65.2</v>
      </c>
      <c r="AM214" s="309">
        <v>2.1</v>
      </c>
      <c r="AN214" s="277">
        <v>17.2</v>
      </c>
      <c r="AO214" s="277">
        <v>26.4</v>
      </c>
      <c r="AS214" s="291" t="s">
        <v>287</v>
      </c>
      <c r="AT214" s="312" t="s">
        <v>308</v>
      </c>
      <c r="AU214" s="291" t="s">
        <v>670</v>
      </c>
      <c r="AV214" s="291" t="s">
        <v>290</v>
      </c>
      <c r="AW214" s="291" t="s">
        <v>773</v>
      </c>
      <c r="AX214" s="291" t="s">
        <v>308</v>
      </c>
      <c r="AY214" s="276" t="s">
        <v>290</v>
      </c>
    </row>
    <row r="215" s="191" customFormat="1" ht="15.75" spans="1:51">
      <c r="A215" s="274" t="s">
        <v>347</v>
      </c>
      <c r="B215" s="280"/>
      <c r="C215" s="281" t="s">
        <v>163</v>
      </c>
      <c r="D215" s="282">
        <f>AVERAGE(D208:D214)</f>
        <v>47.3114285714286</v>
      </c>
      <c r="E215" s="282">
        <f>AVERAGE(E208:E214)</f>
        <v>46.7442857142857</v>
      </c>
      <c r="F215" s="282"/>
      <c r="G215" s="283">
        <v>94.05</v>
      </c>
      <c r="H215" s="282">
        <f t="shared" si="25"/>
        <v>47.025</v>
      </c>
      <c r="I215" s="282">
        <f>SUM(D208:E214)/2100*666.7</f>
        <v>209.023149047619</v>
      </c>
      <c r="J215" s="287">
        <f>(209.02-195.91)/195.91*100</f>
        <v>6.69184829768772</v>
      </c>
      <c r="K215" s="287"/>
      <c r="L215" s="288">
        <v>3</v>
      </c>
      <c r="M215" s="289" t="s">
        <v>802</v>
      </c>
      <c r="N215" s="289" t="s">
        <v>803</v>
      </c>
      <c r="O215" s="289"/>
      <c r="P215" s="289" t="s">
        <v>834</v>
      </c>
      <c r="Q215" s="289" t="s">
        <v>835</v>
      </c>
      <c r="R215" s="292">
        <v>104</v>
      </c>
      <c r="S215" s="293" t="s">
        <v>315</v>
      </c>
      <c r="T215" s="293" t="s">
        <v>182</v>
      </c>
      <c r="U215" s="293" t="s">
        <v>283</v>
      </c>
      <c r="V215" s="293"/>
      <c r="W215" s="293" t="s">
        <v>295</v>
      </c>
      <c r="X215" s="293" t="s">
        <v>193</v>
      </c>
      <c r="Y215" s="293" t="s">
        <v>285</v>
      </c>
      <c r="Z215" s="293" t="s">
        <v>715</v>
      </c>
      <c r="AA215" s="304" t="s">
        <v>220</v>
      </c>
      <c r="AE215" s="305">
        <v>0</v>
      </c>
      <c r="AF215" s="306" t="s">
        <v>220</v>
      </c>
      <c r="AG215" s="310">
        <f t="shared" ref="AG215:AO215" si="26">AVERAGE(AG208:AG214)</f>
        <v>64.9857142857143</v>
      </c>
      <c r="AH215" s="310">
        <f t="shared" si="26"/>
        <v>14.4285714285714</v>
      </c>
      <c r="AI215" s="310">
        <f t="shared" si="26"/>
        <v>2.8</v>
      </c>
      <c r="AJ215" s="310">
        <f t="shared" si="26"/>
        <v>14.0285714285714</v>
      </c>
      <c r="AK215" s="310">
        <f t="shared" si="26"/>
        <v>39.5571428571429</v>
      </c>
      <c r="AL215" s="310">
        <f t="shared" si="26"/>
        <v>86.3428571428572</v>
      </c>
      <c r="AM215" s="310">
        <f t="shared" si="26"/>
        <v>2.18571428571429</v>
      </c>
      <c r="AN215" s="282">
        <f t="shared" si="26"/>
        <v>22.5957142857143</v>
      </c>
      <c r="AO215" s="282">
        <f t="shared" si="26"/>
        <v>26.4914285714286</v>
      </c>
      <c r="AS215" s="293" t="s">
        <v>287</v>
      </c>
      <c r="AT215" s="281" t="s">
        <v>308</v>
      </c>
      <c r="AU215" s="293" t="s">
        <v>289</v>
      </c>
      <c r="AV215" s="293" t="s">
        <v>290</v>
      </c>
      <c r="AW215" s="293" t="s">
        <v>309</v>
      </c>
      <c r="AX215" s="293" t="s">
        <v>288</v>
      </c>
      <c r="AY215" s="281" t="s">
        <v>290</v>
      </c>
    </row>
    <row r="216" s="1" customFormat="1" ht="12.75" spans="1:51">
      <c r="A216" s="14" t="s">
        <v>341</v>
      </c>
      <c r="B216" s="243" t="s">
        <v>836</v>
      </c>
      <c r="C216" s="244" t="s">
        <v>764</v>
      </c>
      <c r="D216" s="245">
        <v>2.71</v>
      </c>
      <c r="E216" s="245">
        <v>2.75</v>
      </c>
      <c r="F216" s="245">
        <v>2.83</v>
      </c>
      <c r="G216" s="245">
        <v>8.29</v>
      </c>
      <c r="H216" s="245">
        <v>2.76</v>
      </c>
      <c r="I216" s="245">
        <v>191.91</v>
      </c>
      <c r="J216" s="245">
        <v>4.02</v>
      </c>
      <c r="K216" s="245"/>
      <c r="L216" s="255">
        <v>10</v>
      </c>
      <c r="M216" s="256">
        <v>43637</v>
      </c>
      <c r="N216" s="256">
        <v>43641</v>
      </c>
      <c r="O216" s="256"/>
      <c r="P216" s="256">
        <v>43668</v>
      </c>
      <c r="Q216" s="256">
        <v>43734</v>
      </c>
      <c r="R216" s="255">
        <v>94</v>
      </c>
      <c r="S216" s="314" t="s">
        <v>315</v>
      </c>
      <c r="T216" s="314" t="s">
        <v>182</v>
      </c>
      <c r="U216" s="314" t="s">
        <v>283</v>
      </c>
      <c r="V216" s="260"/>
      <c r="W216" s="314" t="s">
        <v>327</v>
      </c>
      <c r="X216" s="314" t="s">
        <v>193</v>
      </c>
      <c r="Y216" s="314" t="s">
        <v>285</v>
      </c>
      <c r="Z216" s="314" t="s">
        <v>715</v>
      </c>
      <c r="AA216" s="255">
        <v>0</v>
      </c>
      <c r="AB216" s="260"/>
      <c r="AC216" s="260"/>
      <c r="AD216" s="255">
        <v>0</v>
      </c>
      <c r="AE216" s="260"/>
      <c r="AF216" s="255">
        <v>0</v>
      </c>
      <c r="AG216" s="264">
        <v>102.7</v>
      </c>
      <c r="AH216" s="264">
        <v>21.1</v>
      </c>
      <c r="AI216" s="264">
        <v>1.3</v>
      </c>
      <c r="AJ216" s="264">
        <v>21.8</v>
      </c>
      <c r="AK216" s="264">
        <v>38.6</v>
      </c>
      <c r="AL216" s="264">
        <v>84.9</v>
      </c>
      <c r="AM216" s="264">
        <v>2.2</v>
      </c>
      <c r="AN216" s="265">
        <v>17.72</v>
      </c>
      <c r="AO216" s="265">
        <v>21.12</v>
      </c>
      <c r="AP216" s="265">
        <v>0.35</v>
      </c>
      <c r="AQ216" s="265">
        <v>0.12</v>
      </c>
      <c r="AR216" s="265">
        <v>0.23</v>
      </c>
      <c r="AS216" s="197" t="s">
        <v>287</v>
      </c>
      <c r="AT216" s="197" t="s">
        <v>288</v>
      </c>
      <c r="AU216" s="197" t="s">
        <v>289</v>
      </c>
      <c r="AV216" s="197" t="s">
        <v>290</v>
      </c>
      <c r="AW216" s="197" t="s">
        <v>309</v>
      </c>
      <c r="AX216" s="197" t="s">
        <v>292</v>
      </c>
      <c r="AY216" s="197" t="s">
        <v>290</v>
      </c>
    </row>
    <row r="217" s="1" customFormat="1" ht="12.75" spans="1:51">
      <c r="A217" s="14" t="s">
        <v>341</v>
      </c>
      <c r="B217" s="246"/>
      <c r="C217" s="244" t="s">
        <v>765</v>
      </c>
      <c r="D217" s="245">
        <v>3.61</v>
      </c>
      <c r="E217" s="245">
        <v>3.58</v>
      </c>
      <c r="F217" s="245">
        <v>3.52</v>
      </c>
      <c r="G217" s="245">
        <v>10.71</v>
      </c>
      <c r="H217" s="245">
        <v>3.57</v>
      </c>
      <c r="I217" s="245">
        <v>247.93</v>
      </c>
      <c r="J217" s="245">
        <v>5.93</v>
      </c>
      <c r="K217" s="245"/>
      <c r="L217" s="255">
        <v>7</v>
      </c>
      <c r="M217" s="256">
        <v>43637</v>
      </c>
      <c r="N217" s="256">
        <v>43642</v>
      </c>
      <c r="O217" s="256"/>
      <c r="P217" s="256">
        <v>43671</v>
      </c>
      <c r="Q217" s="256">
        <v>43740</v>
      </c>
      <c r="R217" s="255">
        <v>99</v>
      </c>
      <c r="S217" s="314" t="s">
        <v>181</v>
      </c>
      <c r="T217" s="314" t="s">
        <v>182</v>
      </c>
      <c r="U217" s="314" t="s">
        <v>183</v>
      </c>
      <c r="V217" s="260"/>
      <c r="W217" s="314" t="s">
        <v>327</v>
      </c>
      <c r="X217" s="314" t="s">
        <v>193</v>
      </c>
      <c r="Y217" s="314" t="s">
        <v>766</v>
      </c>
      <c r="Z217" s="314" t="s">
        <v>715</v>
      </c>
      <c r="AA217" s="255">
        <v>1</v>
      </c>
      <c r="AB217" s="260"/>
      <c r="AC217" s="260"/>
      <c r="AD217" s="255">
        <v>0</v>
      </c>
      <c r="AE217" s="260"/>
      <c r="AF217" s="255">
        <v>1</v>
      </c>
      <c r="AG217" s="264">
        <v>96</v>
      </c>
      <c r="AH217" s="264">
        <v>15.6</v>
      </c>
      <c r="AI217" s="264">
        <v>1</v>
      </c>
      <c r="AJ217" s="264">
        <v>15.8</v>
      </c>
      <c r="AK217" s="264">
        <v>26.4</v>
      </c>
      <c r="AL217" s="264">
        <v>77.4</v>
      </c>
      <c r="AM217" s="264">
        <v>2.93</v>
      </c>
      <c r="AN217" s="265">
        <v>18.3</v>
      </c>
      <c r="AO217" s="265">
        <v>25.3</v>
      </c>
      <c r="AP217" s="269"/>
      <c r="AQ217" s="269"/>
      <c r="AR217" s="269"/>
      <c r="AS217" s="197" t="s">
        <v>287</v>
      </c>
      <c r="AT217" s="197" t="s">
        <v>308</v>
      </c>
      <c r="AU217" s="197" t="s">
        <v>289</v>
      </c>
      <c r="AV217" s="197" t="s">
        <v>290</v>
      </c>
      <c r="AW217" s="197" t="s">
        <v>309</v>
      </c>
      <c r="AX217" s="197" t="s">
        <v>306</v>
      </c>
      <c r="AY217" s="197" t="s">
        <v>290</v>
      </c>
    </row>
    <row r="218" s="1" customFormat="1" ht="12.75" spans="1:51">
      <c r="A218" s="14" t="s">
        <v>341</v>
      </c>
      <c r="B218" s="246"/>
      <c r="C218" s="244" t="s">
        <v>767</v>
      </c>
      <c r="D218" s="245">
        <v>3.15</v>
      </c>
      <c r="E218" s="245">
        <v>2.97</v>
      </c>
      <c r="F218" s="245">
        <v>2.9</v>
      </c>
      <c r="G218" s="245">
        <v>9.02</v>
      </c>
      <c r="H218" s="245">
        <v>3.01</v>
      </c>
      <c r="I218" s="245">
        <v>208.81</v>
      </c>
      <c r="J218" s="245">
        <v>3.09</v>
      </c>
      <c r="K218" s="245"/>
      <c r="L218" s="255">
        <v>10</v>
      </c>
      <c r="M218" s="256">
        <v>43634</v>
      </c>
      <c r="N218" s="256">
        <v>43639</v>
      </c>
      <c r="O218" s="256"/>
      <c r="P218" s="256">
        <v>43664</v>
      </c>
      <c r="Q218" s="256">
        <v>43737</v>
      </c>
      <c r="R218" s="255">
        <v>99</v>
      </c>
      <c r="S218" s="314" t="s">
        <v>289</v>
      </c>
      <c r="T218" s="314" t="s">
        <v>182</v>
      </c>
      <c r="U218" s="314" t="s">
        <v>283</v>
      </c>
      <c r="V218" s="260"/>
      <c r="W218" s="314" t="s">
        <v>773</v>
      </c>
      <c r="X218" s="314" t="s">
        <v>193</v>
      </c>
      <c r="Y218" s="314" t="s">
        <v>285</v>
      </c>
      <c r="Z218" s="314" t="s">
        <v>715</v>
      </c>
      <c r="AA218" s="255">
        <v>0</v>
      </c>
      <c r="AB218" s="260"/>
      <c r="AC218" s="260"/>
      <c r="AD218" s="255">
        <v>0</v>
      </c>
      <c r="AE218" s="260"/>
      <c r="AF218" s="255">
        <v>0</v>
      </c>
      <c r="AG218" s="264">
        <v>75</v>
      </c>
      <c r="AH218" s="264">
        <v>5.3</v>
      </c>
      <c r="AI218" s="264">
        <v>1.3</v>
      </c>
      <c r="AJ218" s="264">
        <v>13.8</v>
      </c>
      <c r="AK218" s="264">
        <v>24.3</v>
      </c>
      <c r="AL218" s="264">
        <v>59.8</v>
      </c>
      <c r="AM218" s="264">
        <v>2.5</v>
      </c>
      <c r="AN218" s="265">
        <v>16.77</v>
      </c>
      <c r="AO218" s="265">
        <v>27.5</v>
      </c>
      <c r="AP218" s="265">
        <v>0</v>
      </c>
      <c r="AQ218" s="265">
        <v>0.3</v>
      </c>
      <c r="AR218" s="265">
        <v>0.2</v>
      </c>
      <c r="AS218" s="197" t="s">
        <v>287</v>
      </c>
      <c r="AT218" s="197" t="s">
        <v>306</v>
      </c>
      <c r="AU218" s="197" t="s">
        <v>289</v>
      </c>
      <c r="AV218" s="197" t="s">
        <v>290</v>
      </c>
      <c r="AW218" s="197" t="s">
        <v>309</v>
      </c>
      <c r="AX218" s="197" t="s">
        <v>292</v>
      </c>
      <c r="AY218" s="197" t="s">
        <v>290</v>
      </c>
    </row>
    <row r="219" s="1" customFormat="1" ht="12.75" spans="1:51">
      <c r="A219" s="14" t="s">
        <v>341</v>
      </c>
      <c r="B219" s="246"/>
      <c r="C219" s="244" t="s">
        <v>768</v>
      </c>
      <c r="D219" s="245">
        <v>2.76</v>
      </c>
      <c r="E219" s="245">
        <v>2.87</v>
      </c>
      <c r="F219" s="245">
        <v>2.89</v>
      </c>
      <c r="G219" s="245">
        <v>8.52</v>
      </c>
      <c r="H219" s="245">
        <v>2.84</v>
      </c>
      <c r="I219" s="245">
        <v>179.32</v>
      </c>
      <c r="J219" s="245">
        <v>1.43</v>
      </c>
      <c r="K219" s="245"/>
      <c r="L219" s="255">
        <v>6</v>
      </c>
      <c r="M219" s="256">
        <v>43648</v>
      </c>
      <c r="N219" s="256">
        <v>43654</v>
      </c>
      <c r="O219" s="256"/>
      <c r="P219" s="256">
        <v>43678</v>
      </c>
      <c r="Q219" s="256">
        <v>43739</v>
      </c>
      <c r="R219" s="255">
        <v>86</v>
      </c>
      <c r="S219" s="314" t="s">
        <v>181</v>
      </c>
      <c r="T219" s="314" t="s">
        <v>182</v>
      </c>
      <c r="U219" s="314" t="s">
        <v>283</v>
      </c>
      <c r="V219" s="260"/>
      <c r="W219" s="314" t="s">
        <v>327</v>
      </c>
      <c r="X219" s="314" t="s">
        <v>193</v>
      </c>
      <c r="Y219" s="314" t="s">
        <v>669</v>
      </c>
      <c r="Z219" s="314" t="s">
        <v>715</v>
      </c>
      <c r="AA219" s="255">
        <v>0</v>
      </c>
      <c r="AB219" s="260"/>
      <c r="AC219" s="260"/>
      <c r="AD219" s="255">
        <v>0</v>
      </c>
      <c r="AE219" s="260"/>
      <c r="AF219" s="255">
        <v>0</v>
      </c>
      <c r="AG219" s="264">
        <v>87.9</v>
      </c>
      <c r="AH219" s="264">
        <v>9.7</v>
      </c>
      <c r="AI219" s="264">
        <v>0.3</v>
      </c>
      <c r="AJ219" s="264">
        <v>16.4</v>
      </c>
      <c r="AK219" s="264">
        <v>44.3</v>
      </c>
      <c r="AL219" s="264">
        <v>135.5</v>
      </c>
      <c r="AM219" s="264">
        <v>3.06</v>
      </c>
      <c r="AN219" s="265">
        <v>35.09</v>
      </c>
      <c r="AO219" s="265">
        <v>25.9</v>
      </c>
      <c r="AP219" s="265">
        <v>0</v>
      </c>
      <c r="AQ219" s="265">
        <v>0</v>
      </c>
      <c r="AR219" s="265">
        <v>0</v>
      </c>
      <c r="AS219" s="197" t="s">
        <v>287</v>
      </c>
      <c r="AT219" s="197" t="s">
        <v>306</v>
      </c>
      <c r="AU219" s="197" t="s">
        <v>181</v>
      </c>
      <c r="AV219" s="197" t="s">
        <v>290</v>
      </c>
      <c r="AW219" s="197" t="s">
        <v>295</v>
      </c>
      <c r="AX219" s="197" t="s">
        <v>292</v>
      </c>
      <c r="AY219" s="197" t="s">
        <v>210</v>
      </c>
    </row>
    <row r="220" s="1" customFormat="1" ht="12.75" spans="1:51">
      <c r="A220" s="14" t="s">
        <v>341</v>
      </c>
      <c r="B220" s="246"/>
      <c r="C220" s="244" t="s">
        <v>769</v>
      </c>
      <c r="D220" s="245">
        <v>3.31</v>
      </c>
      <c r="E220" s="245">
        <v>3.69</v>
      </c>
      <c r="F220" s="245">
        <v>3.12</v>
      </c>
      <c r="G220" s="245">
        <v>10.12</v>
      </c>
      <c r="H220" s="245">
        <v>3.37</v>
      </c>
      <c r="I220" s="245">
        <v>234.04</v>
      </c>
      <c r="J220" s="245">
        <v>9.77</v>
      </c>
      <c r="K220" s="245"/>
      <c r="L220" s="255">
        <v>3</v>
      </c>
      <c r="M220" s="256">
        <v>43648</v>
      </c>
      <c r="N220" s="256">
        <v>43652</v>
      </c>
      <c r="O220" s="256"/>
      <c r="P220" s="256">
        <v>43692</v>
      </c>
      <c r="Q220" s="256">
        <v>43754</v>
      </c>
      <c r="R220" s="255">
        <v>103</v>
      </c>
      <c r="S220" s="314" t="s">
        <v>315</v>
      </c>
      <c r="T220" s="314" t="s">
        <v>182</v>
      </c>
      <c r="U220" s="314" t="s">
        <v>283</v>
      </c>
      <c r="V220" s="260"/>
      <c r="W220" s="314" t="s">
        <v>327</v>
      </c>
      <c r="X220" s="314" t="s">
        <v>807</v>
      </c>
      <c r="Y220" s="314" t="s">
        <v>766</v>
      </c>
      <c r="Z220" s="314" t="s">
        <v>715</v>
      </c>
      <c r="AA220" s="255">
        <v>0</v>
      </c>
      <c r="AB220" s="260"/>
      <c r="AC220" s="260"/>
      <c r="AD220" s="255">
        <v>0</v>
      </c>
      <c r="AE220" s="260"/>
      <c r="AF220" s="255">
        <v>0</v>
      </c>
      <c r="AG220" s="264">
        <v>104.8</v>
      </c>
      <c r="AH220" s="264">
        <v>20.1</v>
      </c>
      <c r="AI220" s="264">
        <v>0.1</v>
      </c>
      <c r="AJ220" s="264">
        <v>17.4</v>
      </c>
      <c r="AK220" s="264">
        <v>33.9</v>
      </c>
      <c r="AL220" s="264">
        <v>98.6</v>
      </c>
      <c r="AM220" s="264">
        <v>2.9</v>
      </c>
      <c r="AN220" s="265">
        <v>24.28</v>
      </c>
      <c r="AO220" s="265">
        <v>24.62</v>
      </c>
      <c r="AP220" s="265"/>
      <c r="AQ220" s="265"/>
      <c r="AR220" s="265"/>
      <c r="AS220" s="197" t="s">
        <v>287</v>
      </c>
      <c r="AT220" s="197" t="s">
        <v>292</v>
      </c>
      <c r="AU220" s="197" t="s">
        <v>296</v>
      </c>
      <c r="AV220" s="197" t="s">
        <v>290</v>
      </c>
      <c r="AW220" s="197" t="s">
        <v>773</v>
      </c>
      <c r="AX220" s="197" t="s">
        <v>292</v>
      </c>
      <c r="AY220" s="197" t="s">
        <v>290</v>
      </c>
    </row>
    <row r="221" s="1" customFormat="1" ht="12.75" spans="1:51">
      <c r="A221" s="14" t="s">
        <v>341</v>
      </c>
      <c r="B221" s="246"/>
      <c r="C221" s="244" t="s">
        <v>771</v>
      </c>
      <c r="D221" s="245">
        <v>3.54</v>
      </c>
      <c r="E221" s="245">
        <v>3.52</v>
      </c>
      <c r="F221" s="245">
        <v>3.45</v>
      </c>
      <c r="G221" s="245">
        <v>10.51</v>
      </c>
      <c r="H221" s="245">
        <v>3.5</v>
      </c>
      <c r="I221" s="245">
        <v>243.34</v>
      </c>
      <c r="J221" s="245">
        <v>4.21</v>
      </c>
      <c r="K221" s="245"/>
      <c r="L221" s="255">
        <v>9</v>
      </c>
      <c r="M221" s="256">
        <v>43635</v>
      </c>
      <c r="N221" s="256">
        <v>43640</v>
      </c>
      <c r="O221" s="256"/>
      <c r="P221" s="256">
        <v>43664</v>
      </c>
      <c r="Q221" s="256">
        <v>43731</v>
      </c>
      <c r="R221" s="255">
        <v>92</v>
      </c>
      <c r="S221" s="314" t="s">
        <v>828</v>
      </c>
      <c r="T221" s="314" t="s">
        <v>182</v>
      </c>
      <c r="U221" s="314" t="s">
        <v>283</v>
      </c>
      <c r="V221" s="260"/>
      <c r="W221" s="314" t="s">
        <v>773</v>
      </c>
      <c r="X221" s="314" t="s">
        <v>193</v>
      </c>
      <c r="Y221" s="314" t="s">
        <v>285</v>
      </c>
      <c r="Z221" s="314" t="s">
        <v>715</v>
      </c>
      <c r="AA221" s="255">
        <v>0</v>
      </c>
      <c r="AB221" s="260"/>
      <c r="AC221" s="260"/>
      <c r="AD221" s="255">
        <v>1</v>
      </c>
      <c r="AE221" s="260"/>
      <c r="AF221" s="255">
        <v>2</v>
      </c>
      <c r="AG221" s="264">
        <v>110.2</v>
      </c>
      <c r="AH221" s="264">
        <v>12.6</v>
      </c>
      <c r="AI221" s="264">
        <v>0.9</v>
      </c>
      <c r="AJ221" s="264">
        <v>18.3</v>
      </c>
      <c r="AK221" s="264">
        <v>32.9</v>
      </c>
      <c r="AL221" s="264">
        <v>81.3</v>
      </c>
      <c r="AM221" s="264">
        <v>2.5</v>
      </c>
      <c r="AN221" s="265">
        <v>19.5</v>
      </c>
      <c r="AO221" s="265">
        <v>23.9</v>
      </c>
      <c r="AP221" s="265">
        <v>0</v>
      </c>
      <c r="AQ221" s="265">
        <v>0</v>
      </c>
      <c r="AR221" s="265">
        <v>0</v>
      </c>
      <c r="AS221" s="197" t="s">
        <v>287</v>
      </c>
      <c r="AT221" s="255"/>
      <c r="AU221" s="197" t="s">
        <v>670</v>
      </c>
      <c r="AV221" s="197" t="s">
        <v>290</v>
      </c>
      <c r="AW221" s="197" t="s">
        <v>773</v>
      </c>
      <c r="AX221" s="197" t="s">
        <v>288</v>
      </c>
      <c r="AY221" s="197" t="s">
        <v>290</v>
      </c>
    </row>
    <row r="222" s="1" customFormat="1" ht="12.75" spans="1:51">
      <c r="A222" s="14" t="s">
        <v>341</v>
      </c>
      <c r="B222" s="246"/>
      <c r="C222" s="244" t="s">
        <v>163</v>
      </c>
      <c r="D222" s="247">
        <f t="shared" ref="D222:F222" si="27">AVERAGE(D216:D221)</f>
        <v>3.18</v>
      </c>
      <c r="E222" s="247">
        <f t="shared" si="27"/>
        <v>3.23</v>
      </c>
      <c r="F222" s="247">
        <f t="shared" si="27"/>
        <v>3.11833333333333</v>
      </c>
      <c r="G222" s="247">
        <f>SUM(D222:F222)</f>
        <v>9.52833333333333</v>
      </c>
      <c r="H222" s="247">
        <f>G222/3</f>
        <v>3.17611111111111</v>
      </c>
      <c r="I222" s="247">
        <f>SUM(D216:F221)/18/9.6*666.7</f>
        <v>220.574299768519</v>
      </c>
      <c r="J222" s="245">
        <f>(I222-210.35)/210.35*100</f>
        <v>4.8606131535624</v>
      </c>
      <c r="K222" s="245"/>
      <c r="L222" s="255">
        <v>8</v>
      </c>
      <c r="M222" s="257" t="s">
        <v>778</v>
      </c>
      <c r="N222" s="257" t="s">
        <v>779</v>
      </c>
      <c r="O222" s="257"/>
      <c r="P222" s="257" t="s">
        <v>837</v>
      </c>
      <c r="Q222" s="257" t="s">
        <v>838</v>
      </c>
      <c r="R222" s="315">
        <f>AVERAGE(R216:R221)</f>
        <v>95.5</v>
      </c>
      <c r="S222" s="263" t="s">
        <v>315</v>
      </c>
      <c r="T222" s="263" t="s">
        <v>182</v>
      </c>
      <c r="U222" s="263" t="s">
        <v>283</v>
      </c>
      <c r="V222" s="260"/>
      <c r="W222" s="263" t="s">
        <v>327</v>
      </c>
      <c r="X222" s="263" t="s">
        <v>193</v>
      </c>
      <c r="Y222" s="241" t="s">
        <v>285</v>
      </c>
      <c r="Z222" s="241" t="s">
        <v>715</v>
      </c>
      <c r="AA222" s="259" t="s">
        <v>220</v>
      </c>
      <c r="AB222" s="260"/>
      <c r="AC222" s="260"/>
      <c r="AD222" s="259" t="s">
        <v>220</v>
      </c>
      <c r="AE222" s="260"/>
      <c r="AF222" s="259" t="s">
        <v>220</v>
      </c>
      <c r="AG222" s="266">
        <f t="shared" ref="AG222:AR222" si="28">AVERAGE(AG216:AG221)</f>
        <v>96.1</v>
      </c>
      <c r="AH222" s="266">
        <f t="shared" si="28"/>
        <v>14.0666666666667</v>
      </c>
      <c r="AI222" s="266">
        <f t="shared" si="28"/>
        <v>0.816666666666667</v>
      </c>
      <c r="AJ222" s="266">
        <f t="shared" si="28"/>
        <v>17.25</v>
      </c>
      <c r="AK222" s="266">
        <f t="shared" si="28"/>
        <v>33.4</v>
      </c>
      <c r="AL222" s="266">
        <f t="shared" si="28"/>
        <v>89.5833333333333</v>
      </c>
      <c r="AM222" s="266">
        <f t="shared" si="28"/>
        <v>2.68166666666667</v>
      </c>
      <c r="AN222" s="247">
        <f t="shared" si="28"/>
        <v>21.9433333333333</v>
      </c>
      <c r="AO222" s="247">
        <f t="shared" si="28"/>
        <v>24.7233333333333</v>
      </c>
      <c r="AP222" s="247">
        <f t="shared" si="28"/>
        <v>0.0875</v>
      </c>
      <c r="AQ222" s="247">
        <f t="shared" si="28"/>
        <v>0.105</v>
      </c>
      <c r="AR222" s="247">
        <f t="shared" si="28"/>
        <v>0.1075</v>
      </c>
      <c r="AS222" s="241" t="s">
        <v>287</v>
      </c>
      <c r="AT222" s="241" t="s">
        <v>288</v>
      </c>
      <c r="AU222" s="241" t="s">
        <v>289</v>
      </c>
      <c r="AV222" s="241" t="s">
        <v>290</v>
      </c>
      <c r="AW222" s="241" t="s">
        <v>309</v>
      </c>
      <c r="AX222" s="241" t="s">
        <v>292</v>
      </c>
      <c r="AY222" s="241" t="s">
        <v>290</v>
      </c>
    </row>
    <row r="223" s="189" customFormat="1" ht="30.5" customHeight="1" spans="1:51">
      <c r="A223" s="248" t="s">
        <v>790</v>
      </c>
      <c r="B223" s="271" t="s">
        <v>839</v>
      </c>
      <c r="C223" s="248" t="s">
        <v>792</v>
      </c>
      <c r="D223" s="249">
        <v>2.54</v>
      </c>
      <c r="E223" s="249">
        <v>2.59</v>
      </c>
      <c r="F223" s="249">
        <v>2.68</v>
      </c>
      <c r="G223" s="249">
        <v>7.81</v>
      </c>
      <c r="H223" s="249">
        <v>2.6</v>
      </c>
      <c r="I223" s="249">
        <v>180.8</v>
      </c>
      <c r="J223" s="249">
        <v>3.04</v>
      </c>
      <c r="K223" s="249"/>
      <c r="L223" s="15">
        <v>12</v>
      </c>
      <c r="M223" s="67">
        <v>43991</v>
      </c>
      <c r="N223" s="67">
        <v>43997</v>
      </c>
      <c r="O223" s="67"/>
      <c r="P223" s="67">
        <v>44035</v>
      </c>
      <c r="Q223" s="67">
        <v>44106</v>
      </c>
      <c r="R223" s="290">
        <v>115</v>
      </c>
      <c r="S223" s="197" t="s">
        <v>315</v>
      </c>
      <c r="T223" s="197" t="s">
        <v>182</v>
      </c>
      <c r="U223" s="197" t="s">
        <v>283</v>
      </c>
      <c r="W223" s="197" t="s">
        <v>327</v>
      </c>
      <c r="X223" s="197" t="s">
        <v>193</v>
      </c>
      <c r="Y223" s="197" t="s">
        <v>285</v>
      </c>
      <c r="Z223" s="197" t="s">
        <v>715</v>
      </c>
      <c r="AA223" s="15"/>
      <c r="AB223" s="67"/>
      <c r="AC223" s="14"/>
      <c r="AD223" s="14"/>
      <c r="AE223" s="14"/>
      <c r="AF223" s="14"/>
      <c r="AG223" s="267">
        <v>65.1</v>
      </c>
      <c r="AH223" s="267">
        <v>9.8</v>
      </c>
      <c r="AI223" s="267">
        <v>2.3</v>
      </c>
      <c r="AJ223" s="267">
        <v>17.2</v>
      </c>
      <c r="AK223" s="267">
        <v>38.9</v>
      </c>
      <c r="AL223" s="267">
        <v>85.6</v>
      </c>
      <c r="AM223" s="267">
        <v>2.2</v>
      </c>
      <c r="AN223" s="249">
        <v>17.54</v>
      </c>
      <c r="AO223" s="249">
        <v>21.75</v>
      </c>
      <c r="AP223" s="249">
        <v>0.77</v>
      </c>
      <c r="AQ223" s="249">
        <v>0</v>
      </c>
      <c r="AR223" s="249">
        <v>0</v>
      </c>
      <c r="AS223" s="197" t="s">
        <v>287</v>
      </c>
      <c r="AT223" s="197" t="s">
        <v>306</v>
      </c>
      <c r="AU223" s="197" t="s">
        <v>289</v>
      </c>
      <c r="AV223" s="197" t="s">
        <v>290</v>
      </c>
      <c r="AW223" s="197" t="s">
        <v>309</v>
      </c>
      <c r="AX223" s="197" t="s">
        <v>292</v>
      </c>
      <c r="AY223" s="197" t="s">
        <v>290</v>
      </c>
    </row>
    <row r="224" s="189" customFormat="1" ht="30.5" customHeight="1" spans="1:51">
      <c r="A224" s="248" t="s">
        <v>790</v>
      </c>
      <c r="B224" s="272"/>
      <c r="C224" s="248" t="s">
        <v>793</v>
      </c>
      <c r="D224" s="249">
        <v>3.26</v>
      </c>
      <c r="E224" s="249">
        <v>3.31</v>
      </c>
      <c r="F224" s="249">
        <v>3.27</v>
      </c>
      <c r="G224" s="249">
        <v>9.84</v>
      </c>
      <c r="H224" s="249">
        <v>3.28</v>
      </c>
      <c r="I224" s="249">
        <v>227.09</v>
      </c>
      <c r="J224" s="245">
        <v>-2.68</v>
      </c>
      <c r="K224" s="245"/>
      <c r="L224" s="15">
        <v>12</v>
      </c>
      <c r="M224" s="67">
        <v>44008</v>
      </c>
      <c r="N224" s="67">
        <v>44012</v>
      </c>
      <c r="O224" s="67"/>
      <c r="P224" s="67">
        <v>44044</v>
      </c>
      <c r="Q224" s="67">
        <v>44112</v>
      </c>
      <c r="R224" s="290">
        <v>104</v>
      </c>
      <c r="S224" s="197" t="s">
        <v>315</v>
      </c>
      <c r="T224" s="197" t="s">
        <v>182</v>
      </c>
      <c r="U224" s="197" t="s">
        <v>283</v>
      </c>
      <c r="W224" s="197" t="s">
        <v>327</v>
      </c>
      <c r="X224" s="197" t="s">
        <v>193</v>
      </c>
      <c r="Y224" s="197" t="s">
        <v>285</v>
      </c>
      <c r="Z224" s="197" t="s">
        <v>715</v>
      </c>
      <c r="AA224" s="15">
        <v>0</v>
      </c>
      <c r="AB224" s="67"/>
      <c r="AC224" s="15">
        <v>1</v>
      </c>
      <c r="AD224" s="15">
        <v>1</v>
      </c>
      <c r="AE224" s="15"/>
      <c r="AF224" s="15">
        <v>1</v>
      </c>
      <c r="AG224" s="267">
        <v>105.8</v>
      </c>
      <c r="AH224" s="267">
        <v>21</v>
      </c>
      <c r="AI224" s="267">
        <v>0.4</v>
      </c>
      <c r="AJ224" s="267">
        <v>15</v>
      </c>
      <c r="AK224" s="267">
        <v>25.6</v>
      </c>
      <c r="AL224" s="267">
        <v>65.4</v>
      </c>
      <c r="AM224" s="267">
        <v>2.6</v>
      </c>
      <c r="AN224" s="249">
        <v>20</v>
      </c>
      <c r="AO224" s="249">
        <v>26.1</v>
      </c>
      <c r="AP224" s="311"/>
      <c r="AQ224" s="311"/>
      <c r="AR224" s="311"/>
      <c r="AS224" s="197" t="s">
        <v>287</v>
      </c>
      <c r="AT224" s="197" t="s">
        <v>308</v>
      </c>
      <c r="AU224" s="197" t="s">
        <v>289</v>
      </c>
      <c r="AV224" s="197" t="s">
        <v>290</v>
      </c>
      <c r="AW224" s="197" t="s">
        <v>309</v>
      </c>
      <c r="AX224" s="197" t="s">
        <v>292</v>
      </c>
      <c r="AY224" s="197" t="s">
        <v>290</v>
      </c>
    </row>
    <row r="225" s="189" customFormat="1" ht="30.5" customHeight="1" spans="1:51">
      <c r="A225" s="248" t="s">
        <v>790</v>
      </c>
      <c r="B225" s="272"/>
      <c r="C225" s="248" t="s">
        <v>794</v>
      </c>
      <c r="D225" s="249">
        <v>3</v>
      </c>
      <c r="E225" s="249">
        <v>3.09</v>
      </c>
      <c r="F225" s="249">
        <v>3.18</v>
      </c>
      <c r="G225" s="249">
        <v>9.27</v>
      </c>
      <c r="H225" s="249">
        <v>3.09</v>
      </c>
      <c r="I225" s="249">
        <v>214.59</v>
      </c>
      <c r="J225" s="249">
        <v>3.34</v>
      </c>
      <c r="K225" s="249"/>
      <c r="L225" s="15">
        <v>11</v>
      </c>
      <c r="M225" s="67">
        <v>44003</v>
      </c>
      <c r="N225" s="67">
        <v>44007</v>
      </c>
      <c r="O225" s="67"/>
      <c r="P225" s="67">
        <v>44039</v>
      </c>
      <c r="Q225" s="67">
        <v>44109</v>
      </c>
      <c r="R225" s="290">
        <v>106</v>
      </c>
      <c r="S225" s="197" t="s">
        <v>289</v>
      </c>
      <c r="T225" s="197" t="s">
        <v>182</v>
      </c>
      <c r="U225" s="197" t="s">
        <v>283</v>
      </c>
      <c r="W225" s="197" t="s">
        <v>327</v>
      </c>
      <c r="X225" s="197" t="s">
        <v>328</v>
      </c>
      <c r="Y225" s="197" t="s">
        <v>285</v>
      </c>
      <c r="Z225" s="197" t="s">
        <v>715</v>
      </c>
      <c r="AA225" s="14"/>
      <c r="AB225" s="294"/>
      <c r="AC225" s="14"/>
      <c r="AD225" s="14"/>
      <c r="AE225" s="14"/>
      <c r="AF225" s="14"/>
      <c r="AG225" s="267">
        <v>75.6</v>
      </c>
      <c r="AH225" s="267">
        <v>6.2</v>
      </c>
      <c r="AI225" s="267">
        <v>1.5</v>
      </c>
      <c r="AJ225" s="267">
        <v>16</v>
      </c>
      <c r="AK225" s="267">
        <v>34.5</v>
      </c>
      <c r="AL225" s="267">
        <v>80.1</v>
      </c>
      <c r="AM225" s="267">
        <v>2.3</v>
      </c>
      <c r="AN225" s="249">
        <v>17.4</v>
      </c>
      <c r="AO225" s="249">
        <v>21.4</v>
      </c>
      <c r="AP225" s="249">
        <v>0</v>
      </c>
      <c r="AQ225" s="249">
        <v>0</v>
      </c>
      <c r="AR225" s="249">
        <v>0.2</v>
      </c>
      <c r="AS225" s="197" t="s">
        <v>287</v>
      </c>
      <c r="AT225" s="197" t="s">
        <v>306</v>
      </c>
      <c r="AU225" s="197" t="s">
        <v>289</v>
      </c>
      <c r="AV225" s="197" t="s">
        <v>290</v>
      </c>
      <c r="AW225" s="197" t="s">
        <v>309</v>
      </c>
      <c r="AX225" s="197" t="s">
        <v>292</v>
      </c>
      <c r="AY225" s="197" t="s">
        <v>290</v>
      </c>
    </row>
    <row r="226" s="189" customFormat="1" ht="30.5" customHeight="1" spans="1:51">
      <c r="A226" s="248" t="s">
        <v>790</v>
      </c>
      <c r="B226" s="272"/>
      <c r="C226" s="248" t="s">
        <v>795</v>
      </c>
      <c r="D226" s="249">
        <v>3.71</v>
      </c>
      <c r="E226" s="249">
        <v>3.65</v>
      </c>
      <c r="F226" s="249">
        <v>3.62</v>
      </c>
      <c r="G226" s="249">
        <v>10.98</v>
      </c>
      <c r="H226" s="249">
        <v>3.66</v>
      </c>
      <c r="I226" s="249">
        <v>254.29</v>
      </c>
      <c r="J226" s="249">
        <v>14.02</v>
      </c>
      <c r="K226" s="249"/>
      <c r="L226" s="15">
        <v>2</v>
      </c>
      <c r="M226" s="67">
        <v>44002</v>
      </c>
      <c r="N226" s="67">
        <v>44006</v>
      </c>
      <c r="O226" s="67"/>
      <c r="P226" s="67">
        <v>44034</v>
      </c>
      <c r="Q226" s="67">
        <v>44102</v>
      </c>
      <c r="R226" s="290">
        <v>100</v>
      </c>
      <c r="S226" s="197" t="s">
        <v>315</v>
      </c>
      <c r="T226" s="197" t="s">
        <v>182</v>
      </c>
      <c r="U226" s="197" t="s">
        <v>283</v>
      </c>
      <c r="W226" s="197" t="s">
        <v>327</v>
      </c>
      <c r="X226" s="197" t="s">
        <v>193</v>
      </c>
      <c r="Y226" s="197" t="s">
        <v>285</v>
      </c>
      <c r="Z226" s="197" t="s">
        <v>715</v>
      </c>
      <c r="AA226" s="15">
        <v>2</v>
      </c>
      <c r="AB226" s="294"/>
      <c r="AC226" s="14"/>
      <c r="AD226" s="14"/>
      <c r="AE226" s="14"/>
      <c r="AF226" s="14"/>
      <c r="AG226" s="267">
        <v>108.9</v>
      </c>
      <c r="AH226" s="267">
        <v>11.4</v>
      </c>
      <c r="AI226" s="267">
        <v>1.2</v>
      </c>
      <c r="AJ226" s="267">
        <v>17</v>
      </c>
      <c r="AK226" s="267">
        <v>49.9</v>
      </c>
      <c r="AL226" s="267">
        <v>139</v>
      </c>
      <c r="AM226" s="267">
        <v>2.8</v>
      </c>
      <c r="AN226" s="249">
        <v>26.2</v>
      </c>
      <c r="AO226" s="249">
        <v>18.85</v>
      </c>
      <c r="AP226" s="245" t="s">
        <v>204</v>
      </c>
      <c r="AQ226" s="245" t="s">
        <v>204</v>
      </c>
      <c r="AR226" s="245" t="s">
        <v>204</v>
      </c>
      <c r="AS226" s="197" t="s">
        <v>287</v>
      </c>
      <c r="AT226" s="197" t="s">
        <v>306</v>
      </c>
      <c r="AU226" s="197" t="s">
        <v>289</v>
      </c>
      <c r="AV226" s="197" t="s">
        <v>290</v>
      </c>
      <c r="AW226" s="197" t="s">
        <v>309</v>
      </c>
      <c r="AX226" s="197" t="s">
        <v>292</v>
      </c>
      <c r="AY226" s="197" t="s">
        <v>290</v>
      </c>
    </row>
    <row r="227" s="189" customFormat="1" ht="30.5" customHeight="1" spans="1:51">
      <c r="A227" s="248" t="s">
        <v>790</v>
      </c>
      <c r="B227" s="272"/>
      <c r="C227" s="248" t="s">
        <v>796</v>
      </c>
      <c r="D227" s="249">
        <v>2.96</v>
      </c>
      <c r="E227" s="249">
        <v>3.04</v>
      </c>
      <c r="F227" s="249">
        <v>2.99</v>
      </c>
      <c r="G227" s="249">
        <v>8.99</v>
      </c>
      <c r="H227" s="249">
        <v>3</v>
      </c>
      <c r="I227" s="249">
        <v>208.34</v>
      </c>
      <c r="J227" s="249">
        <v>1.35</v>
      </c>
      <c r="K227" s="249"/>
      <c r="L227" s="15">
        <v>11</v>
      </c>
      <c r="M227" s="67">
        <v>44008</v>
      </c>
      <c r="N227" s="67">
        <v>44013</v>
      </c>
      <c r="O227" s="67"/>
      <c r="P227" s="67">
        <v>44045</v>
      </c>
      <c r="Q227" s="67">
        <v>44112</v>
      </c>
      <c r="R227" s="290">
        <v>104</v>
      </c>
      <c r="S227" s="197" t="s">
        <v>315</v>
      </c>
      <c r="T227" s="197" t="s">
        <v>182</v>
      </c>
      <c r="U227" s="197" t="s">
        <v>283</v>
      </c>
      <c r="W227" s="197" t="s">
        <v>327</v>
      </c>
      <c r="X227" s="197" t="s">
        <v>193</v>
      </c>
      <c r="Y227" s="197" t="s">
        <v>766</v>
      </c>
      <c r="Z227" s="197" t="s">
        <v>715</v>
      </c>
      <c r="AA227" s="15">
        <v>0</v>
      </c>
      <c r="AB227" s="256"/>
      <c r="AC227" s="15">
        <v>0</v>
      </c>
      <c r="AD227" s="15">
        <v>0</v>
      </c>
      <c r="AE227" s="255"/>
      <c r="AF227" s="15">
        <v>0</v>
      </c>
      <c r="AG227" s="267">
        <v>82</v>
      </c>
      <c r="AH227" s="267">
        <v>16.4</v>
      </c>
      <c r="AI227" s="267">
        <v>1.6</v>
      </c>
      <c r="AJ227" s="267">
        <v>15.7</v>
      </c>
      <c r="AK227" s="267">
        <v>31.4</v>
      </c>
      <c r="AL227" s="267">
        <v>85.1</v>
      </c>
      <c r="AM227" s="267">
        <v>2.7</v>
      </c>
      <c r="AN227" s="249">
        <v>17.61</v>
      </c>
      <c r="AO227" s="249">
        <v>20.69</v>
      </c>
      <c r="AP227" s="249"/>
      <c r="AQ227" s="249"/>
      <c r="AR227" s="249"/>
      <c r="AS227" s="197" t="s">
        <v>287</v>
      </c>
      <c r="AT227" s="197" t="s">
        <v>306</v>
      </c>
      <c r="AU227" s="197" t="s">
        <v>670</v>
      </c>
      <c r="AV227" s="197" t="s">
        <v>290</v>
      </c>
      <c r="AW227" s="197" t="s">
        <v>309</v>
      </c>
      <c r="AX227" s="197" t="s">
        <v>288</v>
      </c>
      <c r="AY227" s="197" t="s">
        <v>290</v>
      </c>
    </row>
    <row r="228" s="189" customFormat="1" ht="30.5" customHeight="1" spans="1:51">
      <c r="A228" s="248" t="s">
        <v>790</v>
      </c>
      <c r="B228" s="272"/>
      <c r="C228" s="248" t="s">
        <v>797</v>
      </c>
      <c r="D228" s="249">
        <v>3.16</v>
      </c>
      <c r="E228" s="249">
        <v>3.31</v>
      </c>
      <c r="F228" s="249">
        <v>3.03</v>
      </c>
      <c r="G228" s="249">
        <v>9.49</v>
      </c>
      <c r="H228" s="249">
        <v>3.16</v>
      </c>
      <c r="I228" s="249">
        <v>219.88</v>
      </c>
      <c r="J228" s="249">
        <v>7.7</v>
      </c>
      <c r="K228" s="249"/>
      <c r="L228" s="15">
        <v>8</v>
      </c>
      <c r="M228" s="67">
        <v>43994</v>
      </c>
      <c r="N228" s="67">
        <v>43999</v>
      </c>
      <c r="O228" s="67"/>
      <c r="P228" s="67">
        <v>44028</v>
      </c>
      <c r="Q228" s="67">
        <v>44102</v>
      </c>
      <c r="R228" s="290">
        <v>108</v>
      </c>
      <c r="S228" s="197" t="s">
        <v>828</v>
      </c>
      <c r="T228" s="197" t="s">
        <v>182</v>
      </c>
      <c r="U228" s="197" t="s">
        <v>283</v>
      </c>
      <c r="W228" s="197" t="s">
        <v>295</v>
      </c>
      <c r="X228" s="197" t="s">
        <v>193</v>
      </c>
      <c r="Y228" s="197" t="s">
        <v>285</v>
      </c>
      <c r="Z228" s="197" t="s">
        <v>715</v>
      </c>
      <c r="AA228" s="15">
        <v>0</v>
      </c>
      <c r="AB228" s="295" t="s">
        <v>798</v>
      </c>
      <c r="AC228" s="15">
        <v>0</v>
      </c>
      <c r="AD228" s="15">
        <v>0</v>
      </c>
      <c r="AE228" s="15"/>
      <c r="AF228" s="15">
        <v>1</v>
      </c>
      <c r="AG228" s="267">
        <v>67.8</v>
      </c>
      <c r="AH228" s="267">
        <v>10.3</v>
      </c>
      <c r="AI228" s="267">
        <v>1.3</v>
      </c>
      <c r="AJ228" s="267">
        <v>14.9</v>
      </c>
      <c r="AK228" s="267">
        <v>27.9</v>
      </c>
      <c r="AL228" s="267">
        <v>72.2</v>
      </c>
      <c r="AM228" s="267">
        <v>2.6</v>
      </c>
      <c r="AN228" s="249">
        <v>17.7</v>
      </c>
      <c r="AO228" s="249">
        <v>24.3</v>
      </c>
      <c r="AP228" s="249">
        <v>0</v>
      </c>
      <c r="AQ228" s="249">
        <v>0</v>
      </c>
      <c r="AR228" s="249">
        <v>0</v>
      </c>
      <c r="AS228" s="197" t="s">
        <v>287</v>
      </c>
      <c r="AT228" s="14"/>
      <c r="AU228" s="197" t="s">
        <v>670</v>
      </c>
      <c r="AV228" s="197" t="s">
        <v>290</v>
      </c>
      <c r="AW228" s="197" t="s">
        <v>773</v>
      </c>
      <c r="AX228" s="197" t="s">
        <v>418</v>
      </c>
      <c r="AY228" s="197" t="s">
        <v>290</v>
      </c>
    </row>
    <row r="229" s="190" customFormat="1" ht="30.5" customHeight="1" spans="1:253">
      <c r="A229" s="248" t="s">
        <v>790</v>
      </c>
      <c r="B229" s="273"/>
      <c r="C229" s="251" t="s">
        <v>163</v>
      </c>
      <c r="D229" s="247">
        <f t="shared" ref="D229:F229" si="29">AVERAGE(D223:D228)</f>
        <v>3.105</v>
      </c>
      <c r="E229" s="247">
        <f t="shared" si="29"/>
        <v>3.165</v>
      </c>
      <c r="F229" s="247">
        <f t="shared" si="29"/>
        <v>3.12833333333333</v>
      </c>
      <c r="G229" s="247">
        <f>SUM(D229:F229)</f>
        <v>9.39833333333333</v>
      </c>
      <c r="H229" s="247">
        <f>G229/3</f>
        <v>3.13277777777778</v>
      </c>
      <c r="I229" s="247">
        <f>SUM(D223:F228)/18/9.6*666.7</f>
        <v>217.564890046296</v>
      </c>
      <c r="J229" s="247">
        <f>(I229-208.15)/208.15*100</f>
        <v>4.52312757448778</v>
      </c>
      <c r="K229" s="247"/>
      <c r="L229" s="259">
        <v>11</v>
      </c>
      <c r="M229" s="257" t="s">
        <v>589</v>
      </c>
      <c r="N229" s="257" t="s">
        <v>799</v>
      </c>
      <c r="O229" s="257"/>
      <c r="P229" s="257" t="s">
        <v>840</v>
      </c>
      <c r="Q229" s="257" t="s">
        <v>841</v>
      </c>
      <c r="R229" s="261">
        <v>107</v>
      </c>
      <c r="S229" s="241" t="s">
        <v>315</v>
      </c>
      <c r="T229" s="241" t="s">
        <v>182</v>
      </c>
      <c r="U229" s="241" t="s">
        <v>283</v>
      </c>
      <c r="W229" s="241" t="s">
        <v>327</v>
      </c>
      <c r="X229" s="241" t="s">
        <v>193</v>
      </c>
      <c r="Y229" s="241" t="s">
        <v>285</v>
      </c>
      <c r="Z229" s="241" t="s">
        <v>715</v>
      </c>
      <c r="AA229" s="259" t="s">
        <v>220</v>
      </c>
      <c r="AB229" s="259"/>
      <c r="AC229" s="296" t="s">
        <v>220</v>
      </c>
      <c r="AD229" s="296" t="s">
        <v>220</v>
      </c>
      <c r="AE229" s="296"/>
      <c r="AF229" s="296" t="s">
        <v>220</v>
      </c>
      <c r="AG229" s="266">
        <f t="shared" ref="AG229:AR229" si="30">AVERAGE(AG223:AG228)</f>
        <v>84.2</v>
      </c>
      <c r="AH229" s="266">
        <f t="shared" si="30"/>
        <v>12.5166666666667</v>
      </c>
      <c r="AI229" s="266">
        <f t="shared" si="30"/>
        <v>1.38333333333333</v>
      </c>
      <c r="AJ229" s="266">
        <f t="shared" si="30"/>
        <v>15.9666666666667</v>
      </c>
      <c r="AK229" s="266">
        <f t="shared" si="30"/>
        <v>34.7</v>
      </c>
      <c r="AL229" s="266">
        <f t="shared" si="30"/>
        <v>87.9</v>
      </c>
      <c r="AM229" s="266">
        <f t="shared" si="30"/>
        <v>2.53333333333333</v>
      </c>
      <c r="AN229" s="247">
        <f t="shared" si="30"/>
        <v>19.4083333333333</v>
      </c>
      <c r="AO229" s="247">
        <f t="shared" si="30"/>
        <v>22.1816666666667</v>
      </c>
      <c r="AP229" s="247">
        <f t="shared" si="30"/>
        <v>0.256666666666667</v>
      </c>
      <c r="AQ229" s="247">
        <f t="shared" si="30"/>
        <v>0</v>
      </c>
      <c r="AR229" s="247">
        <f t="shared" si="30"/>
        <v>0.0666666666666667</v>
      </c>
      <c r="AS229" s="241" t="s">
        <v>287</v>
      </c>
      <c r="AT229" s="241" t="s">
        <v>306</v>
      </c>
      <c r="AU229" s="241" t="s">
        <v>289</v>
      </c>
      <c r="AV229" s="241" t="s">
        <v>290</v>
      </c>
      <c r="AW229" s="241" t="s">
        <v>309</v>
      </c>
      <c r="AX229" s="241" t="s">
        <v>292</v>
      </c>
      <c r="AY229" s="241" t="s">
        <v>290</v>
      </c>
      <c r="AZ229" s="189"/>
      <c r="BA229" s="189"/>
      <c r="BB229" s="189"/>
      <c r="BC229" s="189"/>
      <c r="BD229" s="189"/>
      <c r="BE229" s="189"/>
      <c r="BF229" s="189"/>
      <c r="BG229" s="189"/>
      <c r="BH229" s="189"/>
      <c r="BI229" s="189"/>
      <c r="BJ229" s="189"/>
      <c r="BK229" s="189"/>
      <c r="BL229" s="189"/>
      <c r="BM229" s="189"/>
      <c r="BN229" s="189"/>
      <c r="BO229" s="189"/>
      <c r="BP229" s="189"/>
      <c r="BQ229" s="189"/>
      <c r="BR229" s="189"/>
      <c r="BS229" s="189"/>
      <c r="BT229" s="189"/>
      <c r="BU229" s="189"/>
      <c r="BV229" s="189"/>
      <c r="BW229" s="189"/>
      <c r="BX229" s="189"/>
      <c r="BY229" s="189"/>
      <c r="BZ229" s="189"/>
      <c r="CA229" s="189"/>
      <c r="CB229" s="189"/>
      <c r="CC229" s="189"/>
      <c r="CD229" s="189"/>
      <c r="CE229" s="189"/>
      <c r="CF229" s="189"/>
      <c r="CG229" s="189"/>
      <c r="CH229" s="189"/>
      <c r="CI229" s="189"/>
      <c r="CJ229" s="189"/>
      <c r="CK229" s="189"/>
      <c r="CL229" s="189"/>
      <c r="CM229" s="189"/>
      <c r="CN229" s="189"/>
      <c r="CO229" s="189"/>
      <c r="CP229" s="189"/>
      <c r="CQ229" s="189"/>
      <c r="CR229" s="189"/>
      <c r="CS229" s="189"/>
      <c r="CT229" s="189"/>
      <c r="CU229" s="189"/>
      <c r="CV229" s="189"/>
      <c r="CW229" s="189"/>
      <c r="CX229" s="189"/>
      <c r="CY229" s="189"/>
      <c r="CZ229" s="189"/>
      <c r="DA229" s="189"/>
      <c r="DB229" s="189"/>
      <c r="DC229" s="189"/>
      <c r="DD229" s="189"/>
      <c r="DE229" s="189"/>
      <c r="DF229" s="189"/>
      <c r="DG229" s="189"/>
      <c r="DH229" s="189"/>
      <c r="DI229" s="189"/>
      <c r="DJ229" s="189"/>
      <c r="DK229" s="189"/>
      <c r="DL229" s="189"/>
      <c r="DM229" s="189"/>
      <c r="DN229" s="189"/>
      <c r="DO229" s="189"/>
      <c r="DP229" s="189"/>
      <c r="DQ229" s="189"/>
      <c r="DR229" s="189"/>
      <c r="DS229" s="189"/>
      <c r="DT229" s="189"/>
      <c r="DU229" s="189"/>
      <c r="DV229" s="189"/>
      <c r="DW229" s="189"/>
      <c r="DX229" s="189"/>
      <c r="DY229" s="189"/>
      <c r="DZ229" s="189"/>
      <c r="EA229" s="189"/>
      <c r="EB229" s="189"/>
      <c r="EC229" s="189"/>
      <c r="ED229" s="189"/>
      <c r="EE229" s="189"/>
      <c r="EF229" s="189"/>
      <c r="EG229" s="189"/>
      <c r="EH229" s="189"/>
      <c r="EI229" s="189"/>
      <c r="EJ229" s="189"/>
      <c r="EK229" s="189"/>
      <c r="EL229" s="189"/>
      <c r="EM229" s="189"/>
      <c r="EN229" s="189"/>
      <c r="EO229" s="189"/>
      <c r="EP229" s="189"/>
      <c r="EQ229" s="189"/>
      <c r="ER229" s="189"/>
      <c r="ES229" s="189"/>
      <c r="ET229" s="189"/>
      <c r="EU229" s="189"/>
      <c r="EV229" s="189"/>
      <c r="EW229" s="189"/>
      <c r="EX229" s="189"/>
      <c r="EY229" s="189"/>
      <c r="EZ229" s="189"/>
      <c r="FA229" s="189"/>
      <c r="FB229" s="189"/>
      <c r="FC229" s="189"/>
      <c r="FD229" s="189"/>
      <c r="FE229" s="189"/>
      <c r="FF229" s="189"/>
      <c r="FG229" s="189"/>
      <c r="FH229" s="189"/>
      <c r="FI229" s="189"/>
      <c r="FJ229" s="189"/>
      <c r="FK229" s="189"/>
      <c r="FL229" s="189"/>
      <c r="FM229" s="189"/>
      <c r="FN229" s="189"/>
      <c r="FO229" s="189"/>
      <c r="FP229" s="189"/>
      <c r="FQ229" s="189"/>
      <c r="FR229" s="189"/>
      <c r="FS229" s="189"/>
      <c r="FT229" s="189"/>
      <c r="FU229" s="189"/>
      <c r="FV229" s="189"/>
      <c r="FW229" s="189"/>
      <c r="FX229" s="189"/>
      <c r="FY229" s="189"/>
      <c r="FZ229" s="189"/>
      <c r="GA229" s="189"/>
      <c r="GB229" s="189"/>
      <c r="GC229" s="189"/>
      <c r="GD229" s="189"/>
      <c r="GE229" s="189"/>
      <c r="GF229" s="189"/>
      <c r="GG229" s="189"/>
      <c r="GH229" s="189"/>
      <c r="GI229" s="189"/>
      <c r="GJ229" s="189"/>
      <c r="GK229" s="189"/>
      <c r="GL229" s="189"/>
      <c r="GM229" s="189"/>
      <c r="GN229" s="189"/>
      <c r="GO229" s="189"/>
      <c r="GP229" s="189"/>
      <c r="GQ229" s="189"/>
      <c r="GR229" s="189"/>
      <c r="GS229" s="189"/>
      <c r="GT229" s="189"/>
      <c r="GU229" s="189"/>
      <c r="GV229" s="189"/>
      <c r="GW229" s="189"/>
      <c r="GX229" s="189"/>
      <c r="GY229" s="189"/>
      <c r="GZ229" s="189"/>
      <c r="HA229" s="189"/>
      <c r="HB229" s="189"/>
      <c r="HC229" s="189"/>
      <c r="HD229" s="189"/>
      <c r="HE229" s="189"/>
      <c r="HF229" s="189"/>
      <c r="HG229" s="189"/>
      <c r="HH229" s="189"/>
      <c r="HI229" s="189"/>
      <c r="HJ229" s="189"/>
      <c r="HK229" s="189"/>
      <c r="HL229" s="189"/>
      <c r="HM229" s="189"/>
      <c r="HN229" s="189"/>
      <c r="HO229" s="189"/>
      <c r="HP229" s="189"/>
      <c r="HQ229" s="189"/>
      <c r="HR229" s="189"/>
      <c r="HS229" s="189"/>
      <c r="HT229" s="189"/>
      <c r="HU229" s="189"/>
      <c r="HV229" s="189"/>
      <c r="HW229" s="189"/>
      <c r="HX229" s="189"/>
      <c r="HY229" s="189"/>
      <c r="HZ229" s="189"/>
      <c r="IA229" s="189"/>
      <c r="IB229" s="189"/>
      <c r="IC229" s="189"/>
      <c r="ID229" s="189"/>
      <c r="IE229" s="189"/>
      <c r="IF229" s="189"/>
      <c r="IG229" s="189"/>
      <c r="IH229" s="189"/>
      <c r="II229" s="189"/>
      <c r="IJ229" s="189"/>
      <c r="IK229" s="189"/>
      <c r="IL229" s="189"/>
      <c r="IM229" s="189"/>
      <c r="IN229" s="189"/>
      <c r="IO229" s="189"/>
      <c r="IP229" s="189"/>
      <c r="IQ229" s="189"/>
      <c r="IR229" s="189"/>
      <c r="IS229" s="189"/>
    </row>
    <row r="230" s="191" customFormat="1" ht="15.75" spans="1:51">
      <c r="A230" s="274" t="s">
        <v>347</v>
      </c>
      <c r="B230" s="275" t="s">
        <v>842</v>
      </c>
      <c r="C230" s="276" t="s">
        <v>764</v>
      </c>
      <c r="D230" s="277">
        <v>45.82</v>
      </c>
      <c r="E230" s="277">
        <v>46.57</v>
      </c>
      <c r="F230" s="277"/>
      <c r="G230" s="277">
        <v>92.39</v>
      </c>
      <c r="H230" s="277">
        <f t="shared" ref="H230:H237" si="31">G230/2</f>
        <v>46.195</v>
      </c>
      <c r="I230" s="277">
        <v>205.32</v>
      </c>
      <c r="J230" s="277">
        <f>(I230-191.3)/191.3*100</f>
        <v>7.32880292733925</v>
      </c>
      <c r="K230" s="277"/>
      <c r="L230" s="284">
        <v>4</v>
      </c>
      <c r="M230" s="285">
        <v>44369</v>
      </c>
      <c r="N230" s="285">
        <v>44373</v>
      </c>
      <c r="O230" s="285"/>
      <c r="P230" s="285">
        <v>44405</v>
      </c>
      <c r="Q230" s="285">
        <v>44473</v>
      </c>
      <c r="R230" s="284">
        <v>104</v>
      </c>
      <c r="S230" s="291" t="s">
        <v>315</v>
      </c>
      <c r="T230" s="291" t="s">
        <v>182</v>
      </c>
      <c r="U230" s="291" t="s">
        <v>283</v>
      </c>
      <c r="V230" s="291"/>
      <c r="W230" s="291" t="s">
        <v>327</v>
      </c>
      <c r="X230" s="291" t="s">
        <v>193</v>
      </c>
      <c r="Y230" s="291" t="s">
        <v>285</v>
      </c>
      <c r="Z230" s="291" t="s">
        <v>715</v>
      </c>
      <c r="AA230" s="297">
        <v>1</v>
      </c>
      <c r="AE230" s="298">
        <v>0</v>
      </c>
      <c r="AF230" s="298">
        <v>0</v>
      </c>
      <c r="AG230" s="309">
        <v>85.1</v>
      </c>
      <c r="AH230" s="309">
        <v>17.6</v>
      </c>
      <c r="AI230" s="309">
        <v>2.2</v>
      </c>
      <c r="AJ230" s="309">
        <v>17.3</v>
      </c>
      <c r="AK230" s="309">
        <v>40.5</v>
      </c>
      <c r="AL230" s="309">
        <v>86.1</v>
      </c>
      <c r="AM230" s="309">
        <v>2.2</v>
      </c>
      <c r="AN230" s="277">
        <v>19.02</v>
      </c>
      <c r="AO230" s="277">
        <v>22.35</v>
      </c>
      <c r="AS230" s="291" t="s">
        <v>287</v>
      </c>
      <c r="AT230" s="312" t="s">
        <v>306</v>
      </c>
      <c r="AU230" s="291" t="s">
        <v>289</v>
      </c>
      <c r="AV230" s="291" t="s">
        <v>290</v>
      </c>
      <c r="AW230" s="291" t="s">
        <v>309</v>
      </c>
      <c r="AX230" s="291" t="s">
        <v>292</v>
      </c>
      <c r="AY230" s="276" t="s">
        <v>290</v>
      </c>
    </row>
    <row r="231" s="191" customFormat="1" ht="15.75" spans="1:51">
      <c r="A231" s="274" t="s">
        <v>347</v>
      </c>
      <c r="B231" s="278"/>
      <c r="C231" s="276" t="s">
        <v>765</v>
      </c>
      <c r="D231" s="277">
        <v>44.15</v>
      </c>
      <c r="E231" s="277">
        <v>44.97</v>
      </c>
      <c r="F231" s="277"/>
      <c r="G231" s="277">
        <v>89.12</v>
      </c>
      <c r="H231" s="277">
        <f t="shared" si="31"/>
        <v>44.56</v>
      </c>
      <c r="I231" s="277">
        <v>198.05</v>
      </c>
      <c r="J231" s="277">
        <f>(I231-187.48)/187.48*100</f>
        <v>5.63793471303607</v>
      </c>
      <c r="K231" s="277"/>
      <c r="L231" s="284">
        <v>3</v>
      </c>
      <c r="M231" s="285">
        <v>44365</v>
      </c>
      <c r="N231" s="285">
        <v>44369</v>
      </c>
      <c r="O231" s="285"/>
      <c r="P231" s="285">
        <v>44403</v>
      </c>
      <c r="Q231" s="285">
        <v>44473</v>
      </c>
      <c r="R231" s="284">
        <v>108</v>
      </c>
      <c r="S231" s="291" t="s">
        <v>315</v>
      </c>
      <c r="T231" s="291" t="s">
        <v>182</v>
      </c>
      <c r="U231" s="291" t="s">
        <v>283</v>
      </c>
      <c r="V231" s="291"/>
      <c r="W231" s="291" t="s">
        <v>327</v>
      </c>
      <c r="X231" s="291" t="s">
        <v>193</v>
      </c>
      <c r="Y231" s="291" t="s">
        <v>285</v>
      </c>
      <c r="Z231" s="291" t="s">
        <v>715</v>
      </c>
      <c r="AA231" s="297">
        <v>2</v>
      </c>
      <c r="AE231" s="299" t="s">
        <v>204</v>
      </c>
      <c r="AF231" s="299" t="s">
        <v>204</v>
      </c>
      <c r="AG231" s="309">
        <v>90.5</v>
      </c>
      <c r="AH231" s="309">
        <v>16.8</v>
      </c>
      <c r="AI231" s="309">
        <v>1.6</v>
      </c>
      <c r="AJ231" s="309">
        <v>15</v>
      </c>
      <c r="AK231" s="309">
        <v>38.4</v>
      </c>
      <c r="AL231" s="309">
        <v>97.2</v>
      </c>
      <c r="AM231" s="309">
        <v>2.53</v>
      </c>
      <c r="AN231" s="277">
        <v>27.5</v>
      </c>
      <c r="AO231" s="277">
        <v>25.3</v>
      </c>
      <c r="AS231" s="291" t="s">
        <v>287</v>
      </c>
      <c r="AT231" s="312" t="s">
        <v>306</v>
      </c>
      <c r="AU231" s="291" t="s">
        <v>289</v>
      </c>
      <c r="AV231" s="291" t="s">
        <v>290</v>
      </c>
      <c r="AW231" s="291" t="s">
        <v>309</v>
      </c>
      <c r="AX231" s="291" t="s">
        <v>292</v>
      </c>
      <c r="AY231" s="276" t="s">
        <v>290</v>
      </c>
    </row>
    <row r="232" s="191" customFormat="1" ht="15.75" spans="1:51">
      <c r="A232" s="274" t="s">
        <v>347</v>
      </c>
      <c r="B232" s="278"/>
      <c r="C232" s="276" t="s">
        <v>767</v>
      </c>
      <c r="D232" s="277">
        <v>51.2</v>
      </c>
      <c r="E232" s="277">
        <v>50.1</v>
      </c>
      <c r="F232" s="277"/>
      <c r="G232" s="277">
        <v>101.3</v>
      </c>
      <c r="H232" s="277">
        <f t="shared" si="31"/>
        <v>50.65</v>
      </c>
      <c r="I232" s="277">
        <v>225.12</v>
      </c>
      <c r="J232" s="277">
        <f>(I232-213.41)/213.41*100</f>
        <v>5.48709057682396</v>
      </c>
      <c r="K232" s="277"/>
      <c r="L232" s="286">
        <v>5</v>
      </c>
      <c r="M232" s="285">
        <v>44369</v>
      </c>
      <c r="N232" s="285">
        <v>44374</v>
      </c>
      <c r="O232" s="285"/>
      <c r="P232" s="285">
        <v>44401</v>
      </c>
      <c r="Q232" s="285">
        <v>44472</v>
      </c>
      <c r="R232" s="284">
        <v>103</v>
      </c>
      <c r="S232" s="291" t="s">
        <v>289</v>
      </c>
      <c r="T232" s="291" t="s">
        <v>182</v>
      </c>
      <c r="U232" s="291" t="s">
        <v>283</v>
      </c>
      <c r="V232" s="291"/>
      <c r="W232" s="291" t="s">
        <v>327</v>
      </c>
      <c r="X232" s="291" t="s">
        <v>328</v>
      </c>
      <c r="Y232" s="291" t="s">
        <v>285</v>
      </c>
      <c r="Z232" s="291" t="s">
        <v>715</v>
      </c>
      <c r="AA232" s="300" t="s">
        <v>204</v>
      </c>
      <c r="AE232" s="299" t="s">
        <v>204</v>
      </c>
      <c r="AF232" s="299" t="s">
        <v>204</v>
      </c>
      <c r="AG232" s="309">
        <v>69.9</v>
      </c>
      <c r="AH232" s="309">
        <v>9.5</v>
      </c>
      <c r="AI232" s="309">
        <v>1.9</v>
      </c>
      <c r="AJ232" s="309">
        <v>16</v>
      </c>
      <c r="AK232" s="309">
        <v>40.2</v>
      </c>
      <c r="AL232" s="309">
        <v>82</v>
      </c>
      <c r="AM232" s="309">
        <v>2.04</v>
      </c>
      <c r="AN232" s="277">
        <v>20</v>
      </c>
      <c r="AO232" s="277">
        <v>25.1</v>
      </c>
      <c r="AS232" s="291" t="s">
        <v>287</v>
      </c>
      <c r="AT232" s="312" t="s">
        <v>306</v>
      </c>
      <c r="AU232" s="291" t="s">
        <v>289</v>
      </c>
      <c r="AV232" s="291" t="s">
        <v>290</v>
      </c>
      <c r="AW232" s="291" t="s">
        <v>309</v>
      </c>
      <c r="AX232" s="291" t="s">
        <v>292</v>
      </c>
      <c r="AY232" s="276" t="s">
        <v>290</v>
      </c>
    </row>
    <row r="233" s="191" customFormat="1" ht="15.75" spans="1:51">
      <c r="A233" s="274" t="s">
        <v>347</v>
      </c>
      <c r="B233" s="278"/>
      <c r="C233" s="276" t="s">
        <v>769</v>
      </c>
      <c r="D233" s="277">
        <v>45.9</v>
      </c>
      <c r="E233" s="277">
        <v>47</v>
      </c>
      <c r="F233" s="277"/>
      <c r="G233" s="277">
        <v>92.9</v>
      </c>
      <c r="H233" s="277">
        <f t="shared" si="31"/>
        <v>46.45</v>
      </c>
      <c r="I233" s="277">
        <v>206.45</v>
      </c>
      <c r="J233" s="277">
        <f>(I233-201.57)/201.57*100</f>
        <v>2.42099518777596</v>
      </c>
      <c r="K233" s="277"/>
      <c r="L233" s="284">
        <v>5</v>
      </c>
      <c r="M233" s="285">
        <v>44368</v>
      </c>
      <c r="N233" s="285">
        <v>44374</v>
      </c>
      <c r="O233" s="285"/>
      <c r="P233" s="285">
        <v>44408</v>
      </c>
      <c r="Q233" s="285">
        <v>44473</v>
      </c>
      <c r="R233" s="284">
        <v>105</v>
      </c>
      <c r="S233" s="291" t="s">
        <v>181</v>
      </c>
      <c r="T233" s="291" t="s">
        <v>182</v>
      </c>
      <c r="U233" s="291" t="s">
        <v>283</v>
      </c>
      <c r="V233" s="291"/>
      <c r="W233" s="291" t="s">
        <v>327</v>
      </c>
      <c r="X233" s="291" t="s">
        <v>193</v>
      </c>
      <c r="Y233" s="291" t="s">
        <v>285</v>
      </c>
      <c r="Z233" s="291" t="s">
        <v>715</v>
      </c>
      <c r="AA233" s="301"/>
      <c r="AE233" s="298"/>
      <c r="AF233" s="298"/>
      <c r="AG233" s="309">
        <v>66.8</v>
      </c>
      <c r="AH233" s="309">
        <v>7.9</v>
      </c>
      <c r="AI233" s="309">
        <v>1.3</v>
      </c>
      <c r="AJ233" s="309">
        <v>18</v>
      </c>
      <c r="AK233" s="309">
        <v>37</v>
      </c>
      <c r="AL233" s="309">
        <v>81.9</v>
      </c>
      <c r="AM233" s="309">
        <v>2.21</v>
      </c>
      <c r="AN233" s="277">
        <v>18.2</v>
      </c>
      <c r="AO233" s="277">
        <v>22.22</v>
      </c>
      <c r="AS233" s="291" t="s">
        <v>287</v>
      </c>
      <c r="AT233" s="312" t="s">
        <v>306</v>
      </c>
      <c r="AU233" s="291" t="s">
        <v>296</v>
      </c>
      <c r="AV233" s="291" t="s">
        <v>290</v>
      </c>
      <c r="AW233" s="291" t="s">
        <v>309</v>
      </c>
      <c r="AX233" s="291" t="s">
        <v>306</v>
      </c>
      <c r="AY233" s="276" t="s">
        <v>290</v>
      </c>
    </row>
    <row r="234" s="191" customFormat="1" ht="15.75" spans="1:51">
      <c r="A234" s="274" t="s">
        <v>347</v>
      </c>
      <c r="B234" s="278"/>
      <c r="C234" s="276" t="s">
        <v>768</v>
      </c>
      <c r="D234" s="277">
        <v>47.76</v>
      </c>
      <c r="E234" s="277">
        <v>47.85</v>
      </c>
      <c r="F234" s="277"/>
      <c r="G234" s="277">
        <v>95.61</v>
      </c>
      <c r="H234" s="277">
        <f t="shared" si="31"/>
        <v>47.805</v>
      </c>
      <c r="I234" s="277">
        <v>212.48</v>
      </c>
      <c r="J234" s="277">
        <f>(I234-203.1)/203.1*100</f>
        <v>4.61841457410143</v>
      </c>
      <c r="K234" s="277"/>
      <c r="L234" s="284">
        <v>2</v>
      </c>
      <c r="M234" s="285">
        <v>44370</v>
      </c>
      <c r="N234" s="285">
        <v>44374</v>
      </c>
      <c r="O234" s="285"/>
      <c r="P234" s="285">
        <v>44402</v>
      </c>
      <c r="Q234" s="285">
        <v>44467</v>
      </c>
      <c r="R234" s="284">
        <v>97</v>
      </c>
      <c r="S234" s="291" t="s">
        <v>315</v>
      </c>
      <c r="T234" s="291" t="s">
        <v>182</v>
      </c>
      <c r="U234" s="291" t="s">
        <v>283</v>
      </c>
      <c r="V234" s="291"/>
      <c r="W234" s="291" t="s">
        <v>327</v>
      </c>
      <c r="X234" s="291" t="s">
        <v>328</v>
      </c>
      <c r="Y234" s="291" t="s">
        <v>669</v>
      </c>
      <c r="Z234" s="291" t="s">
        <v>715</v>
      </c>
      <c r="AA234" s="297">
        <v>0</v>
      </c>
      <c r="AE234" s="302" t="s">
        <v>773</v>
      </c>
      <c r="AF234" s="302" t="s">
        <v>773</v>
      </c>
      <c r="AG234" s="309">
        <v>71.5</v>
      </c>
      <c r="AH234" s="309">
        <v>8</v>
      </c>
      <c r="AI234" s="309">
        <v>2.2</v>
      </c>
      <c r="AJ234" s="309">
        <v>17.5</v>
      </c>
      <c r="AK234" s="309">
        <v>60.1</v>
      </c>
      <c r="AL234" s="309">
        <v>130.5</v>
      </c>
      <c r="AM234" s="309">
        <v>2.17</v>
      </c>
      <c r="AN234" s="277">
        <v>27.42</v>
      </c>
      <c r="AO234" s="277">
        <v>20.98</v>
      </c>
      <c r="AS234" s="291" t="s">
        <v>287</v>
      </c>
      <c r="AT234" s="312" t="s">
        <v>288</v>
      </c>
      <c r="AU234" s="291" t="s">
        <v>843</v>
      </c>
      <c r="AV234" s="291" t="s">
        <v>290</v>
      </c>
      <c r="AW234" s="291" t="s">
        <v>773</v>
      </c>
      <c r="AX234" s="291" t="s">
        <v>292</v>
      </c>
      <c r="AY234" s="276" t="s">
        <v>290</v>
      </c>
    </row>
    <row r="235" s="191" customFormat="1" ht="15.75" spans="1:51">
      <c r="A235" s="274" t="s">
        <v>347</v>
      </c>
      <c r="B235" s="278"/>
      <c r="C235" s="276" t="s">
        <v>671</v>
      </c>
      <c r="D235" s="277">
        <v>45.74</v>
      </c>
      <c r="E235" s="277">
        <v>42.56</v>
      </c>
      <c r="F235" s="277"/>
      <c r="G235" s="277">
        <v>88.3</v>
      </c>
      <c r="H235" s="277">
        <f t="shared" si="31"/>
        <v>44.15</v>
      </c>
      <c r="I235" s="277">
        <v>196.23</v>
      </c>
      <c r="J235" s="277">
        <f>(I235-182.94)/182.94*100</f>
        <v>7.26467694326008</v>
      </c>
      <c r="K235" s="277"/>
      <c r="L235" s="284">
        <v>3</v>
      </c>
      <c r="M235" s="285">
        <v>44368</v>
      </c>
      <c r="N235" s="285">
        <v>44373</v>
      </c>
      <c r="O235" s="285"/>
      <c r="P235" s="285">
        <v>44408</v>
      </c>
      <c r="Q235" s="285">
        <v>44470</v>
      </c>
      <c r="R235" s="284">
        <v>102</v>
      </c>
      <c r="S235" s="291" t="s">
        <v>181</v>
      </c>
      <c r="T235" s="291" t="s">
        <v>182</v>
      </c>
      <c r="U235" s="291" t="s">
        <v>283</v>
      </c>
      <c r="V235" s="291"/>
      <c r="W235" s="291" t="s">
        <v>327</v>
      </c>
      <c r="X235" s="291" t="s">
        <v>193</v>
      </c>
      <c r="Y235" s="291" t="s">
        <v>285</v>
      </c>
      <c r="Z235" s="291" t="s">
        <v>715</v>
      </c>
      <c r="AA235" s="297">
        <v>1</v>
      </c>
      <c r="AE235" s="303">
        <v>0</v>
      </c>
      <c r="AF235" s="298">
        <v>1</v>
      </c>
      <c r="AG235" s="309">
        <v>77.5</v>
      </c>
      <c r="AH235" s="309">
        <v>11</v>
      </c>
      <c r="AI235" s="309">
        <v>1.8</v>
      </c>
      <c r="AJ235" s="309">
        <v>14</v>
      </c>
      <c r="AK235" s="309">
        <v>40.6</v>
      </c>
      <c r="AL235" s="309">
        <v>101.5</v>
      </c>
      <c r="AM235" s="309">
        <v>2.5</v>
      </c>
      <c r="AN235" s="277">
        <v>22.6</v>
      </c>
      <c r="AO235" s="277">
        <v>23.3</v>
      </c>
      <c r="AS235" s="291" t="s">
        <v>287</v>
      </c>
      <c r="AT235" s="312" t="s">
        <v>306</v>
      </c>
      <c r="AU235" s="291" t="s">
        <v>289</v>
      </c>
      <c r="AV235" s="291" t="s">
        <v>290</v>
      </c>
      <c r="AW235" s="291" t="s">
        <v>309</v>
      </c>
      <c r="AX235" s="291" t="s">
        <v>292</v>
      </c>
      <c r="AY235" s="276" t="s">
        <v>290</v>
      </c>
    </row>
    <row r="236" s="191" customFormat="1" ht="15.75" spans="1:51">
      <c r="A236" s="274" t="s">
        <v>347</v>
      </c>
      <c r="B236" s="279"/>
      <c r="C236" s="276" t="s">
        <v>771</v>
      </c>
      <c r="D236" s="277">
        <v>46.8</v>
      </c>
      <c r="E236" s="277">
        <v>45.9</v>
      </c>
      <c r="F236" s="277"/>
      <c r="G236" s="277">
        <v>92.7</v>
      </c>
      <c r="H236" s="277">
        <f t="shared" si="31"/>
        <v>46.35</v>
      </c>
      <c r="I236" s="277">
        <v>206.01</v>
      </c>
      <c r="J236" s="277">
        <f>(I236-191.57)/191.57*100</f>
        <v>7.5377146734875</v>
      </c>
      <c r="K236" s="277"/>
      <c r="L236" s="284">
        <v>3</v>
      </c>
      <c r="M236" s="285">
        <v>44361</v>
      </c>
      <c r="N236" s="285">
        <v>44366</v>
      </c>
      <c r="O236" s="285"/>
      <c r="P236" s="285">
        <v>44394</v>
      </c>
      <c r="Q236" s="285">
        <v>44463</v>
      </c>
      <c r="R236" s="284">
        <v>102</v>
      </c>
      <c r="S236" s="291" t="s">
        <v>315</v>
      </c>
      <c r="T236" s="291" t="s">
        <v>182</v>
      </c>
      <c r="U236" s="291" t="s">
        <v>283</v>
      </c>
      <c r="V236" s="291"/>
      <c r="W236" s="291" t="s">
        <v>295</v>
      </c>
      <c r="X236" s="291" t="s">
        <v>193</v>
      </c>
      <c r="Y236" s="291" t="s">
        <v>285</v>
      </c>
      <c r="Z236" s="291" t="s">
        <v>715</v>
      </c>
      <c r="AA236" s="297">
        <v>2</v>
      </c>
      <c r="AE236" s="298"/>
      <c r="AF236" s="303">
        <v>1</v>
      </c>
      <c r="AG236" s="309">
        <v>105.6</v>
      </c>
      <c r="AH236" s="309">
        <v>15.6</v>
      </c>
      <c r="AI236" s="309">
        <v>0.3</v>
      </c>
      <c r="AJ236" s="309">
        <v>17.9</v>
      </c>
      <c r="AK236" s="309">
        <v>33.7</v>
      </c>
      <c r="AL236" s="309">
        <v>78.6</v>
      </c>
      <c r="AM236" s="309">
        <v>2.3</v>
      </c>
      <c r="AN236" s="277">
        <v>17.1</v>
      </c>
      <c r="AO236" s="277">
        <v>21.7</v>
      </c>
      <c r="AS236" s="291" t="s">
        <v>287</v>
      </c>
      <c r="AT236" s="312"/>
      <c r="AU236" s="291" t="s">
        <v>670</v>
      </c>
      <c r="AV236" s="291" t="s">
        <v>290</v>
      </c>
      <c r="AW236" s="291" t="s">
        <v>773</v>
      </c>
      <c r="AX236" s="291" t="s">
        <v>418</v>
      </c>
      <c r="AY236" s="276" t="s">
        <v>290</v>
      </c>
    </row>
    <row r="237" s="191" customFormat="1" ht="15.75" spans="1:51">
      <c r="A237" s="274" t="s">
        <v>347</v>
      </c>
      <c r="B237" s="280"/>
      <c r="C237" s="281" t="s">
        <v>163</v>
      </c>
      <c r="D237" s="282">
        <f>AVERAGE(D230:D236)</f>
        <v>46.7671428571429</v>
      </c>
      <c r="E237" s="282">
        <f>AVERAGE(E230:E236)</f>
        <v>46.4214285714286</v>
      </c>
      <c r="F237" s="282"/>
      <c r="G237" s="283">
        <v>93.19</v>
      </c>
      <c r="H237" s="282">
        <f t="shared" si="31"/>
        <v>46.595</v>
      </c>
      <c r="I237" s="282">
        <f>SUM(D230:E236)/2100*666.7</f>
        <v>207.096068571429</v>
      </c>
      <c r="J237" s="287">
        <f>(207.1-195.91)/195.91*100</f>
        <v>5.71180644173345</v>
      </c>
      <c r="K237" s="287"/>
      <c r="L237" s="288">
        <v>5</v>
      </c>
      <c r="M237" s="289" t="s">
        <v>802</v>
      </c>
      <c r="N237" s="289" t="s">
        <v>803</v>
      </c>
      <c r="O237" s="289"/>
      <c r="P237" s="289" t="s">
        <v>844</v>
      </c>
      <c r="Q237" s="289" t="s">
        <v>845</v>
      </c>
      <c r="R237" s="292">
        <v>103</v>
      </c>
      <c r="S237" s="293" t="s">
        <v>315</v>
      </c>
      <c r="T237" s="293" t="s">
        <v>182</v>
      </c>
      <c r="U237" s="293" t="s">
        <v>283</v>
      </c>
      <c r="V237" s="293"/>
      <c r="W237" s="293" t="s">
        <v>327</v>
      </c>
      <c r="X237" s="293" t="s">
        <v>193</v>
      </c>
      <c r="Y237" s="293" t="s">
        <v>285</v>
      </c>
      <c r="Z237" s="293" t="s">
        <v>715</v>
      </c>
      <c r="AA237" s="308">
        <v>1</v>
      </c>
      <c r="AE237" s="305">
        <v>0</v>
      </c>
      <c r="AF237" s="306" t="s">
        <v>220</v>
      </c>
      <c r="AG237" s="310">
        <f t="shared" ref="AG237:AO237" si="32">AVERAGE(AG230:AG236)</f>
        <v>80.9857142857143</v>
      </c>
      <c r="AH237" s="310">
        <f t="shared" si="32"/>
        <v>12.3428571428571</v>
      </c>
      <c r="AI237" s="310">
        <f t="shared" si="32"/>
        <v>1.61428571428571</v>
      </c>
      <c r="AJ237" s="310">
        <f t="shared" si="32"/>
        <v>16.5285714285714</v>
      </c>
      <c r="AK237" s="310">
        <f t="shared" si="32"/>
        <v>41.5</v>
      </c>
      <c r="AL237" s="310">
        <f t="shared" si="32"/>
        <v>93.9714285714286</v>
      </c>
      <c r="AM237" s="310">
        <f t="shared" si="32"/>
        <v>2.27857142857143</v>
      </c>
      <c r="AN237" s="282">
        <f t="shared" si="32"/>
        <v>21.6914285714286</v>
      </c>
      <c r="AO237" s="282">
        <f t="shared" si="32"/>
        <v>22.9928571428571</v>
      </c>
      <c r="AS237" s="293" t="s">
        <v>287</v>
      </c>
      <c r="AT237" s="281" t="s">
        <v>306</v>
      </c>
      <c r="AU237" s="293" t="s">
        <v>289</v>
      </c>
      <c r="AV237" s="293" t="s">
        <v>290</v>
      </c>
      <c r="AW237" s="293" t="s">
        <v>309</v>
      </c>
      <c r="AX237" s="293" t="s">
        <v>292</v>
      </c>
      <c r="AY237" s="281" t="s">
        <v>290</v>
      </c>
    </row>
  </sheetData>
  <mergeCells count="86">
    <mergeCell ref="A1:AW1"/>
    <mergeCell ref="D2:L2"/>
    <mergeCell ref="M2:AF2"/>
    <mergeCell ref="AG2:AY2"/>
    <mergeCell ref="D3:F3"/>
    <mergeCell ref="AA3:AB3"/>
    <mergeCell ref="AC3:AF3"/>
    <mergeCell ref="AC4:AD4"/>
    <mergeCell ref="AE4:AF4"/>
    <mergeCell ref="A2:A5"/>
    <mergeCell ref="B2:B5"/>
    <mergeCell ref="B6:B14"/>
    <mergeCell ref="B15:B21"/>
    <mergeCell ref="B22:B30"/>
    <mergeCell ref="B31:B39"/>
    <mergeCell ref="B40:B46"/>
    <mergeCell ref="B47:B55"/>
    <mergeCell ref="B56:B64"/>
    <mergeCell ref="B65:B71"/>
    <mergeCell ref="B72:B80"/>
    <mergeCell ref="B81:B89"/>
    <mergeCell ref="B90:B96"/>
    <mergeCell ref="B97:B105"/>
    <mergeCell ref="B106:B112"/>
    <mergeCell ref="B113:B119"/>
    <mergeCell ref="B120:B127"/>
    <mergeCell ref="B128:B134"/>
    <mergeCell ref="B135:B141"/>
    <mergeCell ref="B142:B149"/>
    <mergeCell ref="B150:B156"/>
    <mergeCell ref="B157:B163"/>
    <mergeCell ref="B164:B171"/>
    <mergeCell ref="B172:B178"/>
    <mergeCell ref="B179:B185"/>
    <mergeCell ref="B186:B193"/>
    <mergeCell ref="B194:B200"/>
    <mergeCell ref="B201:B207"/>
    <mergeCell ref="B208:B215"/>
    <mergeCell ref="B216:B222"/>
    <mergeCell ref="B223:B229"/>
    <mergeCell ref="B230:B237"/>
    <mergeCell ref="C2:C5"/>
    <mergeCell ref="D4:D5"/>
    <mergeCell ref="E4:E5"/>
    <mergeCell ref="F4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W3:W5"/>
    <mergeCell ref="X3:X5"/>
    <mergeCell ref="Y3:Y5"/>
    <mergeCell ref="Z3:Z5"/>
    <mergeCell ref="AA4:AA5"/>
    <mergeCell ref="AB4:AB5"/>
    <mergeCell ref="AG3:AG5"/>
    <mergeCell ref="AH3:AH5"/>
    <mergeCell ref="AI3:AI5"/>
    <mergeCell ref="AJ3:AJ5"/>
    <mergeCell ref="AK3:AK5"/>
    <mergeCell ref="AL3:AL5"/>
    <mergeCell ref="AM3:AM5"/>
    <mergeCell ref="AN3:AN5"/>
    <mergeCell ref="AO3:AO5"/>
    <mergeCell ref="AP3:AP5"/>
    <mergeCell ref="AQ3:AQ5"/>
    <mergeCell ref="AR3:AR5"/>
    <mergeCell ref="AS3:AS5"/>
    <mergeCell ref="AT3:AT5"/>
    <mergeCell ref="AU3:AU5"/>
    <mergeCell ref="AV3:AV5"/>
    <mergeCell ref="AW3:AW5"/>
    <mergeCell ref="AX3:AX5"/>
    <mergeCell ref="AY3:AY5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W232"/>
  <sheetViews>
    <sheetView topLeftCell="A204" workbookViewId="0">
      <selection activeCell="A225" sqref="$A225:$XFD225"/>
    </sheetView>
  </sheetViews>
  <sheetFormatPr defaultColWidth="9" defaultRowHeight="12.75"/>
  <cols>
    <col min="1" max="1" width="8.5" style="1" customWidth="1"/>
    <col min="2" max="2" width="10" style="1" customWidth="1"/>
    <col min="3" max="3" width="7.625" style="1" customWidth="1"/>
    <col min="4" max="6" width="5.25" style="1" customWidth="1"/>
    <col min="7" max="7" width="6.125" style="1" customWidth="1"/>
    <col min="8" max="8" width="5.25" style="1" customWidth="1"/>
    <col min="9" max="9" width="7" style="1" customWidth="1"/>
    <col min="10" max="10" width="8.75" style="1" customWidth="1"/>
    <col min="11" max="11" width="5" style="1" customWidth="1"/>
    <col min="12" max="13" width="14.125" style="1" customWidth="1"/>
    <col min="14" max="14" width="6.625" style="1" customWidth="1"/>
    <col min="15" max="16" width="14.125" style="1" customWidth="1"/>
    <col min="17" max="17" width="11.75" style="1" customWidth="1"/>
    <col min="18" max="19" width="5" style="1" customWidth="1"/>
    <col min="20" max="20" width="6.625" style="1" customWidth="1"/>
    <col min="21" max="21" width="8.25" style="1" customWidth="1"/>
    <col min="22" max="22" width="6.125" style="1" customWidth="1"/>
    <col min="23" max="24" width="6.625" style="1" customWidth="1"/>
    <col min="25" max="25" width="5" style="1" customWidth="1"/>
    <col min="26" max="26" width="6.125" style="1" customWidth="1"/>
    <col min="27" max="27" width="4.625" style="1" customWidth="1"/>
    <col min="28" max="28" width="5" style="1" customWidth="1"/>
    <col min="29" max="29" width="4.625" style="1" customWidth="1"/>
    <col min="30" max="30" width="5" style="1" customWidth="1"/>
    <col min="31" max="31" width="10.375" style="1" customWidth="1"/>
    <col min="32" max="32" width="14.125" style="1" customWidth="1"/>
    <col min="33" max="33" width="13.125" style="1" customWidth="1"/>
    <col min="34" max="34" width="11.25" style="1" customWidth="1"/>
    <col min="35" max="35" width="15" style="1" customWidth="1"/>
    <col min="36" max="36" width="13.625" style="1" customWidth="1"/>
    <col min="37" max="38" width="11.25" style="1" customWidth="1"/>
    <col min="39" max="39" width="9.375" style="1" customWidth="1"/>
    <col min="40" max="40" width="9.875" style="1" customWidth="1"/>
    <col min="41" max="42" width="9.5" style="1" customWidth="1"/>
    <col min="43" max="45" width="5" style="1" customWidth="1"/>
    <col min="46" max="46" width="6.625" style="1" customWidth="1"/>
    <col min="47" max="47" width="8.25" style="1" customWidth="1"/>
    <col min="48" max="49" width="6.625" style="1" customWidth="1"/>
    <col min="50" max="16384" width="9" style="1"/>
  </cols>
  <sheetData>
    <row r="1" s="1" customFormat="1" ht="41.1" customHeight="1" spans="1:49">
      <c r="A1" s="13" t="s">
        <v>846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</row>
    <row r="2" s="2" customFormat="1" ht="32.1" customHeight="1" spans="1:49">
      <c r="A2" s="14" t="s">
        <v>847</v>
      </c>
      <c r="B2" s="15" t="s">
        <v>848</v>
      </c>
      <c r="C2" s="15" t="s">
        <v>434</v>
      </c>
      <c r="D2" s="14" t="s">
        <v>849</v>
      </c>
      <c r="E2" s="14"/>
      <c r="F2" s="14"/>
      <c r="G2" s="14"/>
      <c r="H2" s="14"/>
      <c r="I2" s="14"/>
      <c r="J2" s="14"/>
      <c r="K2" s="14"/>
      <c r="L2" s="65" t="s">
        <v>850</v>
      </c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76"/>
      <c r="AE2" s="15" t="s">
        <v>851</v>
      </c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</row>
    <row r="3" s="2" customFormat="1" ht="20.1" customHeight="1" spans="1:49">
      <c r="A3" s="14"/>
      <c r="B3" s="15"/>
      <c r="C3" s="15"/>
      <c r="D3" s="15" t="s">
        <v>439</v>
      </c>
      <c r="E3" s="15"/>
      <c r="F3" s="15"/>
      <c r="G3" s="15" t="s">
        <v>440</v>
      </c>
      <c r="H3" s="15" t="s">
        <v>441</v>
      </c>
      <c r="I3" s="15" t="s">
        <v>442</v>
      </c>
      <c r="J3" s="15" t="s">
        <v>852</v>
      </c>
      <c r="K3" s="15" t="s">
        <v>444</v>
      </c>
      <c r="L3" s="67" t="s">
        <v>448</v>
      </c>
      <c r="M3" s="67" t="s">
        <v>449</v>
      </c>
      <c r="N3" s="15" t="s">
        <v>450</v>
      </c>
      <c r="O3" s="67" t="s">
        <v>451</v>
      </c>
      <c r="P3" s="67" t="s">
        <v>853</v>
      </c>
      <c r="Q3" s="67" t="s">
        <v>854</v>
      </c>
      <c r="R3" s="16" t="s">
        <v>454</v>
      </c>
      <c r="S3" s="16" t="s">
        <v>455</v>
      </c>
      <c r="T3" s="16" t="s">
        <v>456</v>
      </c>
      <c r="U3" s="16" t="s">
        <v>459</v>
      </c>
      <c r="V3" s="16" t="s">
        <v>458</v>
      </c>
      <c r="W3" s="16" t="s">
        <v>855</v>
      </c>
      <c r="X3" s="16" t="s">
        <v>856</v>
      </c>
      <c r="Y3" s="15" t="s">
        <v>460</v>
      </c>
      <c r="Z3" s="67"/>
      <c r="AA3" s="15" t="s">
        <v>461</v>
      </c>
      <c r="AB3" s="15"/>
      <c r="AC3" s="16"/>
      <c r="AD3" s="16"/>
      <c r="AE3" s="77" t="s">
        <v>857</v>
      </c>
      <c r="AF3" s="77" t="s">
        <v>858</v>
      </c>
      <c r="AG3" s="77" t="s">
        <v>859</v>
      </c>
      <c r="AH3" s="77" t="s">
        <v>860</v>
      </c>
      <c r="AI3" s="77" t="s">
        <v>861</v>
      </c>
      <c r="AJ3" s="77" t="s">
        <v>862</v>
      </c>
      <c r="AK3" s="77" t="s">
        <v>863</v>
      </c>
      <c r="AL3" s="77" t="s">
        <v>864</v>
      </c>
      <c r="AM3" s="77" t="s">
        <v>865</v>
      </c>
      <c r="AN3" s="77" t="s">
        <v>866</v>
      </c>
      <c r="AO3" s="77" t="s">
        <v>867</v>
      </c>
      <c r="AP3" s="77" t="s">
        <v>868</v>
      </c>
      <c r="AQ3" s="77" t="s">
        <v>869</v>
      </c>
      <c r="AR3" s="77" t="s">
        <v>870</v>
      </c>
      <c r="AS3" s="77" t="s">
        <v>871</v>
      </c>
      <c r="AT3" s="77" t="s">
        <v>872</v>
      </c>
      <c r="AU3" s="77" t="s">
        <v>873</v>
      </c>
      <c r="AV3" s="77" t="s">
        <v>874</v>
      </c>
      <c r="AW3" s="77" t="s">
        <v>875</v>
      </c>
    </row>
    <row r="4" s="2" customFormat="1" ht="17.1" customHeight="1" spans="1:49">
      <c r="A4" s="14"/>
      <c r="B4" s="15"/>
      <c r="C4" s="15"/>
      <c r="D4" s="15" t="s">
        <v>474</v>
      </c>
      <c r="E4" s="15" t="s">
        <v>475</v>
      </c>
      <c r="F4" s="15" t="s">
        <v>476</v>
      </c>
      <c r="G4" s="15"/>
      <c r="H4" s="15"/>
      <c r="I4" s="15"/>
      <c r="J4" s="15"/>
      <c r="K4" s="15"/>
      <c r="L4" s="67"/>
      <c r="M4" s="67"/>
      <c r="N4" s="15"/>
      <c r="O4" s="67"/>
      <c r="P4" s="67"/>
      <c r="Q4" s="67"/>
      <c r="R4" s="75"/>
      <c r="S4" s="75"/>
      <c r="T4" s="75"/>
      <c r="U4" s="75"/>
      <c r="V4" s="75"/>
      <c r="W4" s="75"/>
      <c r="X4" s="75"/>
      <c r="Y4" s="15"/>
      <c r="Z4" s="67"/>
      <c r="AA4" s="15" t="s">
        <v>479</v>
      </c>
      <c r="AB4" s="15"/>
      <c r="AC4" s="14" t="s">
        <v>876</v>
      </c>
      <c r="AD4" s="14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</row>
    <row r="5" s="2" customFormat="1" ht="32.1" customHeight="1" spans="1:49">
      <c r="A5" s="14"/>
      <c r="B5" s="15"/>
      <c r="C5" s="16"/>
      <c r="D5" s="16"/>
      <c r="E5" s="16"/>
      <c r="F5" s="16"/>
      <c r="G5" s="16"/>
      <c r="H5" s="16"/>
      <c r="I5" s="16"/>
      <c r="J5" s="16"/>
      <c r="K5" s="16"/>
      <c r="L5" s="68"/>
      <c r="M5" s="68"/>
      <c r="N5" s="16"/>
      <c r="O5" s="68"/>
      <c r="P5" s="68"/>
      <c r="Q5" s="68"/>
      <c r="R5" s="75"/>
      <c r="S5" s="75"/>
      <c r="T5" s="75"/>
      <c r="U5" s="75"/>
      <c r="V5" s="75"/>
      <c r="W5" s="75"/>
      <c r="X5" s="75"/>
      <c r="Y5" s="16" t="s">
        <v>477</v>
      </c>
      <c r="Z5" s="68" t="s">
        <v>478</v>
      </c>
      <c r="AA5" s="16" t="s">
        <v>877</v>
      </c>
      <c r="AB5" s="16" t="s">
        <v>878</v>
      </c>
      <c r="AC5" s="75" t="s">
        <v>877</v>
      </c>
      <c r="AD5" s="75" t="s">
        <v>878</v>
      </c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</row>
    <row r="6" s="3" customFormat="1" ht="21" customHeight="1" spans="1:49">
      <c r="A6" s="17" t="s">
        <v>879</v>
      </c>
      <c r="B6" s="18" t="s">
        <v>880</v>
      </c>
      <c r="C6" s="19" t="s">
        <v>682</v>
      </c>
      <c r="D6" s="20">
        <v>3.04</v>
      </c>
      <c r="E6" s="20">
        <v>2.78</v>
      </c>
      <c r="F6" s="20">
        <v>3.36</v>
      </c>
      <c r="G6" s="20">
        <v>9.18</v>
      </c>
      <c r="H6" s="20">
        <v>3.06</v>
      </c>
      <c r="I6" s="20">
        <v>203.9</v>
      </c>
      <c r="J6" s="20">
        <v>8.58</v>
      </c>
      <c r="K6" s="19">
        <v>2</v>
      </c>
      <c r="L6" s="69">
        <v>44374</v>
      </c>
      <c r="M6" s="69">
        <v>44382</v>
      </c>
      <c r="N6" s="19">
        <v>1</v>
      </c>
      <c r="O6" s="69">
        <v>44415</v>
      </c>
      <c r="P6" s="69">
        <v>44484</v>
      </c>
      <c r="Q6" s="19">
        <v>102</v>
      </c>
      <c r="R6" s="19" t="s">
        <v>181</v>
      </c>
      <c r="S6" s="19" t="s">
        <v>201</v>
      </c>
      <c r="T6" s="19" t="s">
        <v>696</v>
      </c>
      <c r="U6" s="19" t="s">
        <v>186</v>
      </c>
      <c r="V6" s="19" t="s">
        <v>211</v>
      </c>
      <c r="W6" s="19" t="s">
        <v>881</v>
      </c>
      <c r="X6" s="19" t="s">
        <v>673</v>
      </c>
      <c r="Y6" s="19">
        <v>0</v>
      </c>
      <c r="Z6" s="19">
        <v>0</v>
      </c>
      <c r="AA6" s="23" t="s">
        <v>519</v>
      </c>
      <c r="AB6" s="19" t="s">
        <v>519</v>
      </c>
      <c r="AC6" s="23" t="s">
        <v>519</v>
      </c>
      <c r="AD6" s="19" t="s">
        <v>519</v>
      </c>
      <c r="AE6" s="20">
        <v>69.53</v>
      </c>
      <c r="AF6" s="20">
        <v>25.8</v>
      </c>
      <c r="AG6" s="20">
        <v>3.47</v>
      </c>
      <c r="AH6" s="20">
        <v>16.07</v>
      </c>
      <c r="AI6" s="20">
        <v>55.47</v>
      </c>
      <c r="AJ6" s="20">
        <v>99.13</v>
      </c>
      <c r="AK6" s="20">
        <v>1.79</v>
      </c>
      <c r="AL6" s="20">
        <v>22.47</v>
      </c>
      <c r="AM6" s="20">
        <v>22.67</v>
      </c>
      <c r="AN6" s="20" t="s">
        <v>519</v>
      </c>
      <c r="AO6" s="20" t="s">
        <v>519</v>
      </c>
      <c r="AP6" s="20" t="s">
        <v>519</v>
      </c>
      <c r="AQ6" s="19" t="s">
        <v>882</v>
      </c>
      <c r="AR6" s="19" t="s">
        <v>306</v>
      </c>
      <c r="AS6" s="19" t="s">
        <v>699</v>
      </c>
      <c r="AT6" s="19" t="s">
        <v>290</v>
      </c>
      <c r="AU6" s="19" t="s">
        <v>297</v>
      </c>
      <c r="AV6" s="19" t="s">
        <v>288</v>
      </c>
      <c r="AW6" s="19" t="s">
        <v>290</v>
      </c>
    </row>
    <row r="7" s="4" customFormat="1" ht="21" hidden="1" customHeight="1" spans="1:49">
      <c r="A7" s="21"/>
      <c r="B7" s="22"/>
      <c r="C7" s="23" t="s">
        <v>883</v>
      </c>
      <c r="D7" s="24">
        <v>3.39</v>
      </c>
      <c r="E7" s="24">
        <v>3.75</v>
      </c>
      <c r="F7" s="24">
        <v>3.86</v>
      </c>
      <c r="G7" s="24">
        <v>11</v>
      </c>
      <c r="H7" s="24">
        <v>3.67</v>
      </c>
      <c r="I7" s="24">
        <v>244.46</v>
      </c>
      <c r="J7" s="24">
        <v>1.99</v>
      </c>
      <c r="K7" s="23">
        <v>4</v>
      </c>
      <c r="L7" s="70">
        <v>44368</v>
      </c>
      <c r="M7" s="70">
        <v>44373</v>
      </c>
      <c r="N7" s="23" t="s">
        <v>297</v>
      </c>
      <c r="O7" s="70">
        <v>44413</v>
      </c>
      <c r="P7" s="70">
        <v>44484</v>
      </c>
      <c r="Q7" s="23">
        <v>111</v>
      </c>
      <c r="R7" s="23" t="s">
        <v>519</v>
      </c>
      <c r="S7" s="23" t="s">
        <v>201</v>
      </c>
      <c r="T7" s="23" t="s">
        <v>183</v>
      </c>
      <c r="U7" s="23" t="s">
        <v>408</v>
      </c>
      <c r="V7" s="23" t="s">
        <v>211</v>
      </c>
      <c r="W7" s="23" t="s">
        <v>881</v>
      </c>
      <c r="X7" s="23" t="s">
        <v>673</v>
      </c>
      <c r="Y7" s="23">
        <v>0</v>
      </c>
      <c r="Z7" s="23">
        <v>0</v>
      </c>
      <c r="AA7" s="23" t="s">
        <v>519</v>
      </c>
      <c r="AB7" s="23">
        <v>0</v>
      </c>
      <c r="AC7" s="23" t="s">
        <v>519</v>
      </c>
      <c r="AD7" s="23" t="s">
        <v>519</v>
      </c>
      <c r="AE7" s="24">
        <v>91.2</v>
      </c>
      <c r="AF7" s="24">
        <v>6.6</v>
      </c>
      <c r="AG7" s="24">
        <v>4.4</v>
      </c>
      <c r="AH7" s="24">
        <v>16.4</v>
      </c>
      <c r="AI7" s="24">
        <v>77</v>
      </c>
      <c r="AJ7" s="24">
        <v>168</v>
      </c>
      <c r="AK7" s="24">
        <v>2.2</v>
      </c>
      <c r="AL7" s="24">
        <v>53.64</v>
      </c>
      <c r="AM7" s="24">
        <v>31.4</v>
      </c>
      <c r="AN7" s="24">
        <v>1.3</v>
      </c>
      <c r="AO7" s="24">
        <v>0.4</v>
      </c>
      <c r="AP7" s="24">
        <v>0.5</v>
      </c>
      <c r="AQ7" s="23" t="s">
        <v>287</v>
      </c>
      <c r="AR7" s="23" t="s">
        <v>288</v>
      </c>
      <c r="AS7" s="23" t="s">
        <v>289</v>
      </c>
      <c r="AT7" s="23" t="s">
        <v>290</v>
      </c>
      <c r="AU7" s="23" t="s">
        <v>291</v>
      </c>
      <c r="AV7" s="23" t="s">
        <v>288</v>
      </c>
      <c r="AW7" s="23" t="s">
        <v>290</v>
      </c>
    </row>
    <row r="8" s="4" customFormat="1" ht="21" hidden="1" customHeight="1" spans="1:49">
      <c r="A8" s="21"/>
      <c r="B8" s="22"/>
      <c r="C8" s="23" t="s">
        <v>675</v>
      </c>
      <c r="D8" s="24">
        <v>2.67</v>
      </c>
      <c r="E8" s="24">
        <v>2.59</v>
      </c>
      <c r="F8" s="24">
        <v>2.79</v>
      </c>
      <c r="G8" s="24">
        <v>8.05</v>
      </c>
      <c r="H8" s="24">
        <v>2.68</v>
      </c>
      <c r="I8" s="24">
        <v>178.9</v>
      </c>
      <c r="J8" s="24">
        <v>-5.52</v>
      </c>
      <c r="K8" s="23">
        <v>10</v>
      </c>
      <c r="L8" s="70">
        <v>44363</v>
      </c>
      <c r="M8" s="70">
        <v>44369</v>
      </c>
      <c r="N8" s="23">
        <v>1</v>
      </c>
      <c r="O8" s="70">
        <v>44410</v>
      </c>
      <c r="P8" s="70">
        <v>44475</v>
      </c>
      <c r="Q8" s="23">
        <v>106</v>
      </c>
      <c r="R8" s="23" t="s">
        <v>289</v>
      </c>
      <c r="S8" s="23" t="s">
        <v>201</v>
      </c>
      <c r="T8" s="23" t="s">
        <v>696</v>
      </c>
      <c r="U8" s="23" t="s">
        <v>186</v>
      </c>
      <c r="V8" s="23" t="s">
        <v>211</v>
      </c>
      <c r="W8" s="23" t="s">
        <v>669</v>
      </c>
      <c r="X8" s="23" t="s">
        <v>286</v>
      </c>
      <c r="Y8" s="23" t="s">
        <v>237</v>
      </c>
      <c r="Z8" s="23" t="s">
        <v>726</v>
      </c>
      <c r="AA8" s="23" t="s">
        <v>519</v>
      </c>
      <c r="AB8" s="23" t="s">
        <v>237</v>
      </c>
      <c r="AC8" s="23" t="s">
        <v>519</v>
      </c>
      <c r="AD8" s="23">
        <v>2</v>
      </c>
      <c r="AE8" s="24">
        <v>98.3</v>
      </c>
      <c r="AF8" s="24">
        <v>26.8</v>
      </c>
      <c r="AG8" s="24">
        <v>4.2</v>
      </c>
      <c r="AH8" s="24">
        <v>21.4</v>
      </c>
      <c r="AI8" s="24">
        <v>51.7</v>
      </c>
      <c r="AJ8" s="24">
        <v>107.1</v>
      </c>
      <c r="AK8" s="24">
        <v>2.07</v>
      </c>
      <c r="AL8" s="24">
        <v>24.8</v>
      </c>
      <c r="AM8" s="24">
        <v>24.3</v>
      </c>
      <c r="AN8" s="24">
        <v>5.5</v>
      </c>
      <c r="AO8" s="24">
        <v>4.8</v>
      </c>
      <c r="AP8" s="24">
        <v>8.2</v>
      </c>
      <c r="AQ8" s="23" t="s">
        <v>287</v>
      </c>
      <c r="AR8" s="23" t="s">
        <v>306</v>
      </c>
      <c r="AS8" s="23" t="s">
        <v>699</v>
      </c>
      <c r="AT8" s="23" t="s">
        <v>290</v>
      </c>
      <c r="AU8" s="23" t="s">
        <v>297</v>
      </c>
      <c r="AV8" s="23" t="s">
        <v>288</v>
      </c>
      <c r="AW8" s="23" t="s">
        <v>290</v>
      </c>
    </row>
    <row r="9" s="4" customFormat="1" ht="21" hidden="1" customHeight="1" spans="1:49">
      <c r="A9" s="21"/>
      <c r="B9" s="22"/>
      <c r="C9" s="23" t="s">
        <v>884</v>
      </c>
      <c r="D9" s="24">
        <v>3.09</v>
      </c>
      <c r="E9" s="24">
        <v>3.13</v>
      </c>
      <c r="F9" s="24">
        <v>2.82</v>
      </c>
      <c r="G9" s="24">
        <v>9.04</v>
      </c>
      <c r="H9" s="24">
        <v>3.01</v>
      </c>
      <c r="I9" s="24">
        <v>200.9</v>
      </c>
      <c r="J9" s="24">
        <v>29.89</v>
      </c>
      <c r="K9" s="23">
        <v>2</v>
      </c>
      <c r="L9" s="70">
        <v>44375</v>
      </c>
      <c r="M9" s="70">
        <v>44380</v>
      </c>
      <c r="N9" s="23">
        <v>2</v>
      </c>
      <c r="O9" s="70">
        <v>44414</v>
      </c>
      <c r="P9" s="70">
        <v>44478</v>
      </c>
      <c r="Q9" s="23">
        <v>98</v>
      </c>
      <c r="R9" s="23" t="s">
        <v>181</v>
      </c>
      <c r="S9" s="23" t="s">
        <v>201</v>
      </c>
      <c r="T9" s="23" t="s">
        <v>183</v>
      </c>
      <c r="U9" s="23" t="s">
        <v>186</v>
      </c>
      <c r="V9" s="23" t="s">
        <v>328</v>
      </c>
      <c r="W9" s="23" t="s">
        <v>681</v>
      </c>
      <c r="X9" s="23" t="s">
        <v>286</v>
      </c>
      <c r="Y9" s="23">
        <v>1</v>
      </c>
      <c r="Z9" s="23" t="s">
        <v>519</v>
      </c>
      <c r="AA9" s="23" t="s">
        <v>519</v>
      </c>
      <c r="AB9" s="23" t="s">
        <v>519</v>
      </c>
      <c r="AC9" s="23" t="s">
        <v>519</v>
      </c>
      <c r="AD9" s="23">
        <v>0</v>
      </c>
      <c r="AE9" s="24">
        <v>83.8</v>
      </c>
      <c r="AF9" s="24">
        <v>8</v>
      </c>
      <c r="AG9" s="24">
        <v>3.7</v>
      </c>
      <c r="AH9" s="24">
        <v>16</v>
      </c>
      <c r="AI9" s="24">
        <v>50.1</v>
      </c>
      <c r="AJ9" s="24">
        <v>89.8</v>
      </c>
      <c r="AK9" s="24">
        <v>1.79</v>
      </c>
      <c r="AL9" s="24">
        <v>25.72</v>
      </c>
      <c r="AM9" s="24">
        <v>28.64</v>
      </c>
      <c r="AN9" s="24">
        <v>0.3</v>
      </c>
      <c r="AO9" s="24">
        <v>0.5</v>
      </c>
      <c r="AP9" s="24">
        <v>0.2</v>
      </c>
      <c r="AQ9" s="23" t="s">
        <v>519</v>
      </c>
      <c r="AR9" s="23" t="s">
        <v>519</v>
      </c>
      <c r="AS9" s="23" t="s">
        <v>519</v>
      </c>
      <c r="AT9" s="23" t="s">
        <v>519</v>
      </c>
      <c r="AU9" s="23" t="s">
        <v>519</v>
      </c>
      <c r="AV9" s="23" t="s">
        <v>519</v>
      </c>
      <c r="AW9" s="23" t="s">
        <v>519</v>
      </c>
    </row>
    <row r="10" s="4" customFormat="1" ht="21" hidden="1" customHeight="1" spans="1:49">
      <c r="A10" s="21"/>
      <c r="B10" s="22"/>
      <c r="C10" s="23" t="s">
        <v>885</v>
      </c>
      <c r="D10" s="24">
        <v>3.74</v>
      </c>
      <c r="E10" s="24">
        <v>3.8</v>
      </c>
      <c r="F10" s="24">
        <v>3.68</v>
      </c>
      <c r="G10" s="24">
        <v>11.22</v>
      </c>
      <c r="H10" s="24">
        <v>3.74</v>
      </c>
      <c r="I10" s="24">
        <v>249.32</v>
      </c>
      <c r="J10" s="24">
        <v>16.31</v>
      </c>
      <c r="K10" s="23">
        <v>2</v>
      </c>
      <c r="L10" s="70">
        <v>44369</v>
      </c>
      <c r="M10" s="70">
        <v>44378</v>
      </c>
      <c r="N10" s="23" t="s">
        <v>297</v>
      </c>
      <c r="O10" s="70">
        <v>44410</v>
      </c>
      <c r="P10" s="70">
        <v>44476</v>
      </c>
      <c r="Q10" s="23">
        <v>98</v>
      </c>
      <c r="R10" s="23" t="s">
        <v>181</v>
      </c>
      <c r="S10" s="23" t="s">
        <v>886</v>
      </c>
      <c r="T10" s="23" t="s">
        <v>183</v>
      </c>
      <c r="U10" s="23" t="s">
        <v>408</v>
      </c>
      <c r="V10" s="23" t="s">
        <v>193</v>
      </c>
      <c r="W10" s="23" t="s">
        <v>285</v>
      </c>
      <c r="X10" s="23" t="s">
        <v>519</v>
      </c>
      <c r="Y10" s="23" t="s">
        <v>519</v>
      </c>
      <c r="Z10" s="23" t="s">
        <v>519</v>
      </c>
      <c r="AA10" s="23" t="s">
        <v>519</v>
      </c>
      <c r="AB10" s="23" t="s">
        <v>519</v>
      </c>
      <c r="AC10" s="23" t="s">
        <v>519</v>
      </c>
      <c r="AD10" s="23" t="s">
        <v>519</v>
      </c>
      <c r="AE10" s="24">
        <v>88.5</v>
      </c>
      <c r="AF10" s="24">
        <v>11.67</v>
      </c>
      <c r="AG10" s="24">
        <v>2.83</v>
      </c>
      <c r="AH10" s="24">
        <v>15.17</v>
      </c>
      <c r="AI10" s="24">
        <v>49</v>
      </c>
      <c r="AJ10" s="24">
        <v>109.17</v>
      </c>
      <c r="AK10" s="24">
        <v>2.23</v>
      </c>
      <c r="AL10" s="24">
        <v>26.65</v>
      </c>
      <c r="AM10" s="24">
        <v>24.42</v>
      </c>
      <c r="AN10" s="24" t="s">
        <v>519</v>
      </c>
      <c r="AO10" s="24" t="s">
        <v>519</v>
      </c>
      <c r="AP10" s="24" t="s">
        <v>519</v>
      </c>
      <c r="AQ10" s="23" t="s">
        <v>519</v>
      </c>
      <c r="AR10" s="23" t="s">
        <v>306</v>
      </c>
      <c r="AS10" s="23" t="s">
        <v>289</v>
      </c>
      <c r="AT10" s="23" t="s">
        <v>290</v>
      </c>
      <c r="AU10" s="23" t="s">
        <v>305</v>
      </c>
      <c r="AV10" s="23" t="s">
        <v>290</v>
      </c>
      <c r="AW10" s="23" t="s">
        <v>290</v>
      </c>
    </row>
    <row r="11" s="5" customFormat="1" ht="21" hidden="1" customHeight="1" spans="1:49">
      <c r="A11" s="25"/>
      <c r="B11" s="26"/>
      <c r="C11" s="27" t="s">
        <v>163</v>
      </c>
      <c r="D11" s="28">
        <v>3.19</v>
      </c>
      <c r="E11" s="28">
        <v>3.21</v>
      </c>
      <c r="F11" s="28">
        <v>3.3</v>
      </c>
      <c r="G11" s="28">
        <v>9.7</v>
      </c>
      <c r="H11" s="28">
        <v>3.23</v>
      </c>
      <c r="I11" s="28">
        <v>215.5</v>
      </c>
      <c r="J11" s="28">
        <v>9.29</v>
      </c>
      <c r="K11" s="27">
        <v>2</v>
      </c>
      <c r="L11" s="27" t="s">
        <v>887</v>
      </c>
      <c r="M11" s="27" t="s">
        <v>541</v>
      </c>
      <c r="N11" s="27">
        <v>1</v>
      </c>
      <c r="O11" s="27" t="s">
        <v>888</v>
      </c>
      <c r="P11" s="27" t="s">
        <v>889</v>
      </c>
      <c r="Q11" s="27">
        <v>103</v>
      </c>
      <c r="R11" s="27" t="s">
        <v>181</v>
      </c>
      <c r="S11" s="27" t="s">
        <v>201</v>
      </c>
      <c r="T11" s="27" t="s">
        <v>183</v>
      </c>
      <c r="U11" s="27" t="s">
        <v>186</v>
      </c>
      <c r="V11" s="27" t="s">
        <v>211</v>
      </c>
      <c r="W11" s="27" t="s">
        <v>285</v>
      </c>
      <c r="X11" s="27" t="s">
        <v>286</v>
      </c>
      <c r="Y11" s="27">
        <v>1</v>
      </c>
      <c r="Z11" s="27" t="s">
        <v>519</v>
      </c>
      <c r="AA11" s="49" t="s">
        <v>519</v>
      </c>
      <c r="AB11" s="27">
        <v>1</v>
      </c>
      <c r="AC11" s="49" t="s">
        <v>519</v>
      </c>
      <c r="AD11" s="27">
        <v>1</v>
      </c>
      <c r="AE11" s="28">
        <v>86.27</v>
      </c>
      <c r="AF11" s="28">
        <v>15.77</v>
      </c>
      <c r="AG11" s="28">
        <v>3.72</v>
      </c>
      <c r="AH11" s="28">
        <v>17.01</v>
      </c>
      <c r="AI11" s="28">
        <v>56.65</v>
      </c>
      <c r="AJ11" s="28">
        <v>114.64</v>
      </c>
      <c r="AK11" s="28">
        <v>2.02</v>
      </c>
      <c r="AL11" s="28">
        <v>30.66</v>
      </c>
      <c r="AM11" s="28">
        <v>26.29</v>
      </c>
      <c r="AN11" s="28">
        <v>2.37</v>
      </c>
      <c r="AO11" s="28">
        <v>1.9</v>
      </c>
      <c r="AP11" s="28">
        <v>2.97</v>
      </c>
      <c r="AQ11" s="27" t="s">
        <v>882</v>
      </c>
      <c r="AR11" s="27" t="s">
        <v>306</v>
      </c>
      <c r="AS11" s="27" t="s">
        <v>699</v>
      </c>
      <c r="AT11" s="27" t="s">
        <v>290</v>
      </c>
      <c r="AU11" s="27" t="s">
        <v>297</v>
      </c>
      <c r="AV11" s="27" t="s">
        <v>288</v>
      </c>
      <c r="AW11" s="27" t="s">
        <v>290</v>
      </c>
    </row>
    <row r="12" s="2" customFormat="1" ht="21" hidden="1" customHeight="1" spans="1:49">
      <c r="A12" s="14" t="s">
        <v>890</v>
      </c>
      <c r="B12" s="22"/>
      <c r="C12" s="29" t="s">
        <v>891</v>
      </c>
      <c r="D12" s="30">
        <v>3.15</v>
      </c>
      <c r="E12" s="30">
        <v>3.12</v>
      </c>
      <c r="F12" s="30">
        <v>2.88</v>
      </c>
      <c r="G12" s="30">
        <v>9.15</v>
      </c>
      <c r="H12" s="30">
        <v>3.05</v>
      </c>
      <c r="I12" s="30">
        <v>203.34</v>
      </c>
      <c r="J12" s="30">
        <v>9.71</v>
      </c>
      <c r="K12" s="29">
        <v>1</v>
      </c>
      <c r="L12" s="71" t="s">
        <v>519</v>
      </c>
      <c r="M12" s="71">
        <v>44735</v>
      </c>
      <c r="N12" s="61" t="s">
        <v>297</v>
      </c>
      <c r="O12" s="71">
        <v>44772</v>
      </c>
      <c r="P12" s="71">
        <v>44845</v>
      </c>
      <c r="Q12" s="61">
        <v>115</v>
      </c>
      <c r="R12" s="61" t="s">
        <v>289</v>
      </c>
      <c r="S12" s="61" t="s">
        <v>201</v>
      </c>
      <c r="T12" s="61" t="s">
        <v>183</v>
      </c>
      <c r="U12" s="61" t="s">
        <v>186</v>
      </c>
      <c r="V12" s="61" t="s">
        <v>211</v>
      </c>
      <c r="W12" s="61" t="s">
        <v>285</v>
      </c>
      <c r="X12" s="61" t="s">
        <v>715</v>
      </c>
      <c r="Y12" s="61" t="s">
        <v>344</v>
      </c>
      <c r="Z12" s="61" t="s">
        <v>519</v>
      </c>
      <c r="AA12" s="61" t="s">
        <v>519</v>
      </c>
      <c r="AB12" s="23" t="s">
        <v>519</v>
      </c>
      <c r="AC12" s="61" t="s">
        <v>519</v>
      </c>
      <c r="AD12" s="23" t="s">
        <v>519</v>
      </c>
      <c r="AE12" s="62">
        <v>88.7</v>
      </c>
      <c r="AF12" s="62">
        <v>21.3</v>
      </c>
      <c r="AG12" s="62">
        <v>3.2</v>
      </c>
      <c r="AH12" s="62">
        <v>17.6</v>
      </c>
      <c r="AI12" s="62">
        <v>45.5</v>
      </c>
      <c r="AJ12" s="62" t="s">
        <v>519</v>
      </c>
      <c r="AK12" s="62">
        <v>2.1</v>
      </c>
      <c r="AL12" s="62">
        <v>22.7</v>
      </c>
      <c r="AM12" s="62">
        <v>21.8</v>
      </c>
      <c r="AN12" s="62">
        <v>3.1</v>
      </c>
      <c r="AO12" s="62">
        <v>4.4</v>
      </c>
      <c r="AP12" s="62">
        <v>1.2</v>
      </c>
      <c r="AQ12" s="61" t="s">
        <v>287</v>
      </c>
      <c r="AR12" s="61" t="s">
        <v>292</v>
      </c>
      <c r="AS12" s="61" t="s">
        <v>296</v>
      </c>
      <c r="AT12" s="61" t="s">
        <v>290</v>
      </c>
      <c r="AU12" s="61" t="s">
        <v>291</v>
      </c>
      <c r="AV12" s="61" t="s">
        <v>288</v>
      </c>
      <c r="AW12" s="61" t="s">
        <v>290</v>
      </c>
    </row>
    <row r="13" s="2" customFormat="1" ht="21" hidden="1" customHeight="1" spans="1:49">
      <c r="A13" s="14"/>
      <c r="B13" s="22"/>
      <c r="C13" s="31" t="s">
        <v>884</v>
      </c>
      <c r="D13" s="32">
        <v>3.69</v>
      </c>
      <c r="E13" s="32">
        <v>3.95</v>
      </c>
      <c r="F13" s="32">
        <v>3.59</v>
      </c>
      <c r="G13" s="32">
        <v>11.23</v>
      </c>
      <c r="H13" s="32">
        <v>3.74</v>
      </c>
      <c r="I13" s="32">
        <v>249.57</v>
      </c>
      <c r="J13" s="32">
        <v>16.74</v>
      </c>
      <c r="K13" s="31">
        <v>2</v>
      </c>
      <c r="L13" s="70">
        <v>44736</v>
      </c>
      <c r="M13" s="70">
        <v>44740</v>
      </c>
      <c r="N13" s="23" t="s">
        <v>297</v>
      </c>
      <c r="O13" s="70">
        <v>44778</v>
      </c>
      <c r="P13" s="70">
        <v>44836</v>
      </c>
      <c r="Q13" s="23">
        <v>96</v>
      </c>
      <c r="R13" s="23" t="s">
        <v>181</v>
      </c>
      <c r="S13" s="23" t="s">
        <v>201</v>
      </c>
      <c r="T13" s="23" t="s">
        <v>183</v>
      </c>
      <c r="U13" s="23" t="s">
        <v>186</v>
      </c>
      <c r="V13" s="23" t="s">
        <v>770</v>
      </c>
      <c r="W13" s="23" t="s">
        <v>892</v>
      </c>
      <c r="X13" s="23" t="s">
        <v>715</v>
      </c>
      <c r="Y13" s="23">
        <v>1</v>
      </c>
      <c r="Z13" s="23" t="s">
        <v>519</v>
      </c>
      <c r="AA13" s="23" t="s">
        <v>519</v>
      </c>
      <c r="AB13" s="23" t="s">
        <v>519</v>
      </c>
      <c r="AC13" s="23" t="s">
        <v>519</v>
      </c>
      <c r="AD13" s="23" t="s">
        <v>519</v>
      </c>
      <c r="AE13" s="24">
        <v>89.5</v>
      </c>
      <c r="AF13" s="24">
        <v>10.1</v>
      </c>
      <c r="AG13" s="24">
        <v>3.9</v>
      </c>
      <c r="AH13" s="24">
        <v>16.2</v>
      </c>
      <c r="AI13" s="24">
        <v>54.2</v>
      </c>
      <c r="AJ13" s="24">
        <v>99.6</v>
      </c>
      <c r="AK13" s="24">
        <v>1.8</v>
      </c>
      <c r="AL13" s="24">
        <v>23.4</v>
      </c>
      <c r="AM13" s="24">
        <v>23.5</v>
      </c>
      <c r="AN13" s="24">
        <v>0</v>
      </c>
      <c r="AO13" s="24">
        <v>0</v>
      </c>
      <c r="AP13" s="24">
        <v>0</v>
      </c>
      <c r="AQ13" s="23" t="s">
        <v>287</v>
      </c>
      <c r="AR13" s="23" t="s">
        <v>308</v>
      </c>
      <c r="AS13" s="23" t="s">
        <v>296</v>
      </c>
      <c r="AT13" s="23" t="s">
        <v>290</v>
      </c>
      <c r="AU13" s="23" t="s">
        <v>291</v>
      </c>
      <c r="AV13" s="23" t="s">
        <v>308</v>
      </c>
      <c r="AW13" s="23" t="s">
        <v>290</v>
      </c>
    </row>
    <row r="14" s="2" customFormat="1" ht="21" hidden="1" customHeight="1" spans="1:49">
      <c r="A14" s="14"/>
      <c r="B14" s="22"/>
      <c r="C14" s="31" t="s">
        <v>671</v>
      </c>
      <c r="D14" s="32">
        <v>3.39</v>
      </c>
      <c r="E14" s="32">
        <v>3.46</v>
      </c>
      <c r="F14" s="32">
        <v>3.64</v>
      </c>
      <c r="G14" s="32">
        <v>10.5</v>
      </c>
      <c r="H14" s="32">
        <v>3.5</v>
      </c>
      <c r="I14" s="32">
        <v>233.35</v>
      </c>
      <c r="J14" s="32">
        <v>10.11</v>
      </c>
      <c r="K14" s="31">
        <v>4</v>
      </c>
      <c r="L14" s="70">
        <v>44734</v>
      </c>
      <c r="M14" s="70">
        <v>44740</v>
      </c>
      <c r="N14" s="23" t="s">
        <v>297</v>
      </c>
      <c r="O14" s="70">
        <v>44780</v>
      </c>
      <c r="P14" s="70">
        <v>44843</v>
      </c>
      <c r="Q14" s="23">
        <v>109</v>
      </c>
      <c r="R14" s="23" t="s">
        <v>181</v>
      </c>
      <c r="S14" s="23" t="s">
        <v>201</v>
      </c>
      <c r="T14" s="23" t="s">
        <v>183</v>
      </c>
      <c r="U14" s="23" t="s">
        <v>284</v>
      </c>
      <c r="V14" s="23" t="s">
        <v>211</v>
      </c>
      <c r="W14" s="23" t="s">
        <v>892</v>
      </c>
      <c r="X14" s="23" t="s">
        <v>714</v>
      </c>
      <c r="Y14" s="23">
        <v>0</v>
      </c>
      <c r="Z14" s="23">
        <v>0</v>
      </c>
      <c r="AA14" s="23">
        <v>0</v>
      </c>
      <c r="AB14" s="23">
        <v>0</v>
      </c>
      <c r="AC14" s="23">
        <v>0</v>
      </c>
      <c r="AD14" s="23">
        <v>0</v>
      </c>
      <c r="AE14" s="24">
        <v>77</v>
      </c>
      <c r="AF14" s="24">
        <v>22.5</v>
      </c>
      <c r="AG14" s="24">
        <v>2.8</v>
      </c>
      <c r="AH14" s="24">
        <v>16.4</v>
      </c>
      <c r="AI14" s="24">
        <v>43.2</v>
      </c>
      <c r="AJ14" s="24">
        <v>87.4</v>
      </c>
      <c r="AK14" s="24">
        <v>2</v>
      </c>
      <c r="AL14" s="24">
        <v>24</v>
      </c>
      <c r="AM14" s="24">
        <v>28.3</v>
      </c>
      <c r="AN14" s="24">
        <v>0.5</v>
      </c>
      <c r="AO14" s="24">
        <v>0</v>
      </c>
      <c r="AP14" s="24">
        <v>2.1</v>
      </c>
      <c r="AQ14" s="23" t="s">
        <v>287</v>
      </c>
      <c r="AR14" s="23" t="s">
        <v>292</v>
      </c>
      <c r="AS14" s="23" t="s">
        <v>352</v>
      </c>
      <c r="AT14" s="23" t="s">
        <v>290</v>
      </c>
      <c r="AU14" s="23" t="s">
        <v>291</v>
      </c>
      <c r="AV14" s="23" t="s">
        <v>288</v>
      </c>
      <c r="AW14" s="23" t="s">
        <v>290</v>
      </c>
    </row>
    <row r="15" s="2" customFormat="1" ht="21" hidden="1" customHeight="1" spans="1:49">
      <c r="A15" s="14"/>
      <c r="B15" s="22"/>
      <c r="C15" s="31" t="s">
        <v>885</v>
      </c>
      <c r="D15" s="32">
        <v>3.2</v>
      </c>
      <c r="E15" s="32">
        <v>3.2</v>
      </c>
      <c r="F15" s="32">
        <v>3.4</v>
      </c>
      <c r="G15" s="32">
        <v>9.8</v>
      </c>
      <c r="H15" s="32">
        <v>3.27</v>
      </c>
      <c r="I15" s="32">
        <v>217.79</v>
      </c>
      <c r="J15" s="32">
        <v>15.98</v>
      </c>
      <c r="K15" s="31">
        <v>2</v>
      </c>
      <c r="L15" s="70">
        <v>44729</v>
      </c>
      <c r="M15" s="70">
        <v>44733</v>
      </c>
      <c r="N15" s="23" t="s">
        <v>297</v>
      </c>
      <c r="O15" s="70">
        <v>44775</v>
      </c>
      <c r="P15" s="70">
        <v>44840</v>
      </c>
      <c r="Q15" s="23">
        <v>107</v>
      </c>
      <c r="R15" s="23" t="s">
        <v>181</v>
      </c>
      <c r="S15" s="23" t="s">
        <v>201</v>
      </c>
      <c r="T15" s="23" t="s">
        <v>183</v>
      </c>
      <c r="U15" s="23" t="s">
        <v>186</v>
      </c>
      <c r="V15" s="23" t="s">
        <v>193</v>
      </c>
      <c r="W15" s="23" t="s">
        <v>285</v>
      </c>
      <c r="X15" s="23" t="s">
        <v>519</v>
      </c>
      <c r="Y15" s="23" t="s">
        <v>519</v>
      </c>
      <c r="Z15" s="23" t="s">
        <v>519</v>
      </c>
      <c r="AA15" s="23" t="s">
        <v>519</v>
      </c>
      <c r="AB15" s="23" t="s">
        <v>519</v>
      </c>
      <c r="AC15" s="23" t="s">
        <v>519</v>
      </c>
      <c r="AD15" s="23" t="s">
        <v>519</v>
      </c>
      <c r="AE15" s="24">
        <v>71.6</v>
      </c>
      <c r="AF15" s="24">
        <v>13.1</v>
      </c>
      <c r="AG15" s="24">
        <v>4.8</v>
      </c>
      <c r="AH15" s="24">
        <v>16.8</v>
      </c>
      <c r="AI15" s="24">
        <v>50.5</v>
      </c>
      <c r="AJ15" s="24">
        <v>113.8</v>
      </c>
      <c r="AK15" s="24">
        <v>2.3</v>
      </c>
      <c r="AL15" s="24">
        <v>26.2</v>
      </c>
      <c r="AM15" s="24">
        <v>21.1</v>
      </c>
      <c r="AN15" s="24" t="s">
        <v>519</v>
      </c>
      <c r="AO15" s="24" t="s">
        <v>519</v>
      </c>
      <c r="AP15" s="24" t="s">
        <v>519</v>
      </c>
      <c r="AQ15" s="23" t="s">
        <v>287</v>
      </c>
      <c r="AR15" s="23" t="s">
        <v>308</v>
      </c>
      <c r="AS15" s="23" t="s">
        <v>289</v>
      </c>
      <c r="AT15" s="23" t="s">
        <v>290</v>
      </c>
      <c r="AU15" s="23" t="s">
        <v>305</v>
      </c>
      <c r="AV15" s="23" t="s">
        <v>308</v>
      </c>
      <c r="AW15" s="23" t="s">
        <v>290</v>
      </c>
    </row>
    <row r="16" s="2" customFormat="1" ht="21" hidden="1" customHeight="1" spans="1:49">
      <c r="A16" s="14"/>
      <c r="B16" s="22"/>
      <c r="C16" s="31" t="s">
        <v>675</v>
      </c>
      <c r="D16" s="32">
        <v>2.89</v>
      </c>
      <c r="E16" s="32">
        <v>2.76</v>
      </c>
      <c r="F16" s="32">
        <v>2.91</v>
      </c>
      <c r="G16" s="32">
        <v>8.56</v>
      </c>
      <c r="H16" s="32">
        <v>2.85</v>
      </c>
      <c r="I16" s="32">
        <v>190.23</v>
      </c>
      <c r="J16" s="32">
        <v>12.78</v>
      </c>
      <c r="K16" s="31">
        <v>2</v>
      </c>
      <c r="L16" s="70" t="s">
        <v>519</v>
      </c>
      <c r="M16" s="70">
        <v>44733</v>
      </c>
      <c r="N16" s="23" t="s">
        <v>297</v>
      </c>
      <c r="O16" s="70">
        <v>44772</v>
      </c>
      <c r="P16" s="70">
        <v>44842</v>
      </c>
      <c r="Q16" s="23">
        <v>114</v>
      </c>
      <c r="R16" s="23" t="s">
        <v>289</v>
      </c>
      <c r="S16" s="23" t="s">
        <v>201</v>
      </c>
      <c r="T16" s="23" t="s">
        <v>183</v>
      </c>
      <c r="U16" s="23" t="s">
        <v>186</v>
      </c>
      <c r="V16" s="23" t="s">
        <v>211</v>
      </c>
      <c r="W16" s="23" t="s">
        <v>285</v>
      </c>
      <c r="X16" s="23" t="s">
        <v>715</v>
      </c>
      <c r="Y16" s="23" t="s">
        <v>344</v>
      </c>
      <c r="Z16" s="23" t="s">
        <v>519</v>
      </c>
      <c r="AA16" s="23" t="s">
        <v>519</v>
      </c>
      <c r="AB16" s="23" t="s">
        <v>519</v>
      </c>
      <c r="AC16" s="23" t="s">
        <v>519</v>
      </c>
      <c r="AD16" s="23" t="s">
        <v>519</v>
      </c>
      <c r="AE16" s="24">
        <v>115.2</v>
      </c>
      <c r="AF16" s="24">
        <v>18.8</v>
      </c>
      <c r="AG16" s="24">
        <v>4.1</v>
      </c>
      <c r="AH16" s="24">
        <v>18.4</v>
      </c>
      <c r="AI16" s="24">
        <v>41.1</v>
      </c>
      <c r="AJ16" s="24">
        <v>88</v>
      </c>
      <c r="AK16" s="24">
        <v>2.1</v>
      </c>
      <c r="AL16" s="24">
        <v>22.9</v>
      </c>
      <c r="AM16" s="24">
        <v>24.1</v>
      </c>
      <c r="AN16" s="24">
        <v>5.4</v>
      </c>
      <c r="AO16" s="24">
        <v>4.2</v>
      </c>
      <c r="AP16" s="24">
        <v>3.2</v>
      </c>
      <c r="AQ16" s="23" t="s">
        <v>287</v>
      </c>
      <c r="AR16" s="23" t="s">
        <v>308</v>
      </c>
      <c r="AS16" s="23" t="s">
        <v>289</v>
      </c>
      <c r="AT16" s="23" t="s">
        <v>290</v>
      </c>
      <c r="AU16" s="23" t="s">
        <v>345</v>
      </c>
      <c r="AV16" s="23" t="s">
        <v>308</v>
      </c>
      <c r="AW16" s="23" t="s">
        <v>290</v>
      </c>
    </row>
    <row r="17" s="2" customFormat="1" ht="21" hidden="1" customHeight="1" spans="1:49">
      <c r="A17" s="14"/>
      <c r="B17" s="22"/>
      <c r="C17" s="33" t="s">
        <v>717</v>
      </c>
      <c r="D17" s="34">
        <v>3.35</v>
      </c>
      <c r="E17" s="34">
        <v>2.92</v>
      </c>
      <c r="F17" s="34">
        <v>3.05</v>
      </c>
      <c r="G17" s="34">
        <v>9.32</v>
      </c>
      <c r="H17" s="34">
        <v>3.11</v>
      </c>
      <c r="I17" s="34">
        <v>207.12</v>
      </c>
      <c r="J17" s="34">
        <v>21.04</v>
      </c>
      <c r="K17" s="33">
        <v>2</v>
      </c>
      <c r="L17" s="72">
        <v>44733</v>
      </c>
      <c r="M17" s="72">
        <v>44738</v>
      </c>
      <c r="N17" s="73" t="s">
        <v>297</v>
      </c>
      <c r="O17" s="72">
        <v>44775</v>
      </c>
      <c r="P17" s="72">
        <v>44840</v>
      </c>
      <c r="Q17" s="73">
        <v>103</v>
      </c>
      <c r="R17" s="73" t="s">
        <v>181</v>
      </c>
      <c r="S17" s="73" t="s">
        <v>201</v>
      </c>
      <c r="T17" s="73" t="s">
        <v>183</v>
      </c>
      <c r="U17" s="73" t="s">
        <v>186</v>
      </c>
      <c r="V17" s="73" t="s">
        <v>211</v>
      </c>
      <c r="W17" s="73" t="s">
        <v>285</v>
      </c>
      <c r="X17" s="73" t="s">
        <v>715</v>
      </c>
      <c r="Y17" s="73">
        <v>0</v>
      </c>
      <c r="Z17" s="73" t="s">
        <v>519</v>
      </c>
      <c r="AA17" s="73" t="s">
        <v>519</v>
      </c>
      <c r="AB17" s="23" t="s">
        <v>519</v>
      </c>
      <c r="AC17" s="73" t="s">
        <v>519</v>
      </c>
      <c r="AD17" s="23" t="s">
        <v>519</v>
      </c>
      <c r="AE17" s="78">
        <v>74</v>
      </c>
      <c r="AF17" s="78">
        <v>8.2</v>
      </c>
      <c r="AG17" s="78">
        <v>2.8</v>
      </c>
      <c r="AH17" s="78">
        <v>15.1</v>
      </c>
      <c r="AI17" s="78">
        <v>44.9</v>
      </c>
      <c r="AJ17" s="78">
        <v>95.9</v>
      </c>
      <c r="AK17" s="78">
        <v>2.1</v>
      </c>
      <c r="AL17" s="78">
        <v>21.6</v>
      </c>
      <c r="AM17" s="78">
        <v>23.1</v>
      </c>
      <c r="AN17" s="78">
        <v>6.6</v>
      </c>
      <c r="AO17" s="78">
        <v>0.2</v>
      </c>
      <c r="AP17" s="78">
        <v>0.3</v>
      </c>
      <c r="AQ17" s="73" t="s">
        <v>519</v>
      </c>
      <c r="AR17" s="73" t="s">
        <v>288</v>
      </c>
      <c r="AS17" s="73" t="s">
        <v>289</v>
      </c>
      <c r="AT17" s="73" t="s">
        <v>290</v>
      </c>
      <c r="AU17" s="73" t="s">
        <v>291</v>
      </c>
      <c r="AV17" s="73" t="s">
        <v>308</v>
      </c>
      <c r="AW17" s="73" t="s">
        <v>290</v>
      </c>
    </row>
    <row r="18" s="2" customFormat="1" ht="21" hidden="1" customHeight="1" spans="1:49">
      <c r="A18" s="14"/>
      <c r="B18" s="22"/>
      <c r="C18" s="33" t="s">
        <v>682</v>
      </c>
      <c r="D18" s="34">
        <v>3.42</v>
      </c>
      <c r="E18" s="34">
        <v>3.79</v>
      </c>
      <c r="F18" s="34">
        <v>3.64</v>
      </c>
      <c r="G18" s="34">
        <v>10.85</v>
      </c>
      <c r="H18" s="34">
        <v>3.62</v>
      </c>
      <c r="I18" s="34">
        <v>241.02</v>
      </c>
      <c r="J18" s="34">
        <v>13.99</v>
      </c>
      <c r="K18" s="33">
        <v>6</v>
      </c>
      <c r="L18" s="72">
        <v>44721</v>
      </c>
      <c r="M18" s="72">
        <v>44726</v>
      </c>
      <c r="N18" s="73" t="s">
        <v>297</v>
      </c>
      <c r="O18" s="72">
        <v>44763</v>
      </c>
      <c r="P18" s="72">
        <v>44831</v>
      </c>
      <c r="Q18" s="73">
        <v>105</v>
      </c>
      <c r="R18" s="73" t="s">
        <v>181</v>
      </c>
      <c r="S18" s="73" t="s">
        <v>519</v>
      </c>
      <c r="T18" s="73" t="s">
        <v>519</v>
      </c>
      <c r="U18" s="73" t="s">
        <v>186</v>
      </c>
      <c r="V18" s="73" t="s">
        <v>193</v>
      </c>
      <c r="W18" s="73" t="s">
        <v>285</v>
      </c>
      <c r="X18" s="73" t="s">
        <v>519</v>
      </c>
      <c r="Y18" s="73" t="s">
        <v>519</v>
      </c>
      <c r="Z18" s="73" t="s">
        <v>519</v>
      </c>
      <c r="AA18" s="73" t="s">
        <v>519</v>
      </c>
      <c r="AB18" s="23" t="s">
        <v>519</v>
      </c>
      <c r="AC18" s="73" t="s">
        <v>519</v>
      </c>
      <c r="AD18" s="23" t="s">
        <v>519</v>
      </c>
      <c r="AE18" s="78">
        <v>80.2</v>
      </c>
      <c r="AF18" s="78">
        <v>8.4</v>
      </c>
      <c r="AG18" s="78">
        <v>5.8</v>
      </c>
      <c r="AH18" s="78">
        <v>17.2</v>
      </c>
      <c r="AI18" s="78">
        <v>63.8</v>
      </c>
      <c r="AJ18" s="78">
        <v>129</v>
      </c>
      <c r="AK18" s="78">
        <v>2</v>
      </c>
      <c r="AL18" s="78">
        <v>32</v>
      </c>
      <c r="AM18" s="78">
        <v>26.4</v>
      </c>
      <c r="AN18" s="78" t="s">
        <v>519</v>
      </c>
      <c r="AO18" s="78" t="s">
        <v>519</v>
      </c>
      <c r="AP18" s="78" t="s">
        <v>519</v>
      </c>
      <c r="AQ18" s="73" t="s">
        <v>519</v>
      </c>
      <c r="AR18" s="73" t="s">
        <v>306</v>
      </c>
      <c r="AS18" s="73" t="s">
        <v>519</v>
      </c>
      <c r="AT18" s="73" t="s">
        <v>290</v>
      </c>
      <c r="AU18" s="73" t="s">
        <v>305</v>
      </c>
      <c r="AV18" s="73" t="s">
        <v>308</v>
      </c>
      <c r="AW18" s="73" t="s">
        <v>290</v>
      </c>
    </row>
    <row r="19" s="6" customFormat="1" ht="21" hidden="1" customHeight="1" spans="1:49">
      <c r="A19" s="35"/>
      <c r="B19" s="26"/>
      <c r="C19" s="36" t="s">
        <v>163</v>
      </c>
      <c r="D19" s="37">
        <v>3.3</v>
      </c>
      <c r="E19" s="37">
        <v>3.31</v>
      </c>
      <c r="F19" s="37">
        <v>3.3</v>
      </c>
      <c r="G19" s="37">
        <v>9.92</v>
      </c>
      <c r="H19" s="37">
        <v>3.31</v>
      </c>
      <c r="I19" s="37">
        <v>220.35</v>
      </c>
      <c r="J19" s="37">
        <v>14.25</v>
      </c>
      <c r="K19" s="36">
        <v>1</v>
      </c>
      <c r="L19" s="42" t="s">
        <v>893</v>
      </c>
      <c r="M19" s="42" t="s">
        <v>894</v>
      </c>
      <c r="N19" s="42" t="s">
        <v>297</v>
      </c>
      <c r="O19" s="42" t="s">
        <v>895</v>
      </c>
      <c r="P19" s="42" t="s">
        <v>896</v>
      </c>
      <c r="Q19" s="42">
        <v>107</v>
      </c>
      <c r="R19" s="42" t="s">
        <v>181</v>
      </c>
      <c r="S19" s="42" t="s">
        <v>201</v>
      </c>
      <c r="T19" s="42" t="s">
        <v>183</v>
      </c>
      <c r="U19" s="42" t="s">
        <v>186</v>
      </c>
      <c r="V19" s="42" t="s">
        <v>211</v>
      </c>
      <c r="W19" s="42" t="s">
        <v>285</v>
      </c>
      <c r="X19" s="42" t="s">
        <v>715</v>
      </c>
      <c r="Y19" s="42" t="s">
        <v>344</v>
      </c>
      <c r="Z19" s="42" t="s">
        <v>519</v>
      </c>
      <c r="AA19" s="42" t="s">
        <v>519</v>
      </c>
      <c r="AB19" s="49" t="s">
        <v>519</v>
      </c>
      <c r="AC19" s="42" t="s">
        <v>519</v>
      </c>
      <c r="AD19" s="49" t="s">
        <v>519</v>
      </c>
      <c r="AE19" s="43">
        <v>85.2</v>
      </c>
      <c r="AF19" s="43">
        <v>14.6</v>
      </c>
      <c r="AG19" s="43">
        <v>3.9</v>
      </c>
      <c r="AH19" s="43">
        <v>16.8</v>
      </c>
      <c r="AI19" s="43">
        <v>49</v>
      </c>
      <c r="AJ19" s="43">
        <v>102.3</v>
      </c>
      <c r="AK19" s="43">
        <v>2.1</v>
      </c>
      <c r="AL19" s="43">
        <v>24.7</v>
      </c>
      <c r="AM19" s="43">
        <v>24</v>
      </c>
      <c r="AN19" s="43">
        <v>3.1</v>
      </c>
      <c r="AO19" s="43">
        <v>1.8</v>
      </c>
      <c r="AP19" s="43">
        <v>1.4</v>
      </c>
      <c r="AQ19" s="42" t="s">
        <v>287</v>
      </c>
      <c r="AR19" s="42" t="s">
        <v>308</v>
      </c>
      <c r="AS19" s="42" t="s">
        <v>289</v>
      </c>
      <c r="AT19" s="42" t="s">
        <v>290</v>
      </c>
      <c r="AU19" s="42" t="s">
        <v>291</v>
      </c>
      <c r="AV19" s="42" t="s">
        <v>308</v>
      </c>
      <c r="AW19" s="42" t="s">
        <v>290</v>
      </c>
    </row>
    <row r="20" s="3" customFormat="1" ht="21" hidden="1" customHeight="1" spans="1:49">
      <c r="A20" s="38" t="s">
        <v>230</v>
      </c>
      <c r="B20" s="22"/>
      <c r="C20" s="19" t="s">
        <v>891</v>
      </c>
      <c r="D20" s="20">
        <v>43.46</v>
      </c>
      <c r="E20" s="20">
        <v>44.17</v>
      </c>
      <c r="F20" s="39"/>
      <c r="G20" s="39">
        <v>87.63</v>
      </c>
      <c r="H20" s="20">
        <v>43.82</v>
      </c>
      <c r="I20" s="20">
        <v>194.74</v>
      </c>
      <c r="J20" s="20">
        <v>12.77</v>
      </c>
      <c r="K20" s="19">
        <v>1</v>
      </c>
      <c r="L20" s="69" t="s">
        <v>519</v>
      </c>
      <c r="M20" s="69">
        <v>44735</v>
      </c>
      <c r="N20" s="19" t="s">
        <v>297</v>
      </c>
      <c r="O20" s="69">
        <v>44772</v>
      </c>
      <c r="P20" s="69">
        <v>44845</v>
      </c>
      <c r="Q20" s="19">
        <v>115</v>
      </c>
      <c r="R20" s="19" t="s">
        <v>289</v>
      </c>
      <c r="S20" s="19" t="s">
        <v>201</v>
      </c>
      <c r="T20" s="19" t="s">
        <v>183</v>
      </c>
      <c r="U20" s="19" t="s">
        <v>186</v>
      </c>
      <c r="V20" s="19" t="s">
        <v>345</v>
      </c>
      <c r="W20" s="19" t="s">
        <v>669</v>
      </c>
      <c r="X20" s="19" t="s">
        <v>715</v>
      </c>
      <c r="Y20" s="19" t="s">
        <v>344</v>
      </c>
      <c r="Z20" s="23" t="s">
        <v>519</v>
      </c>
      <c r="AA20" s="23" t="s">
        <v>519</v>
      </c>
      <c r="AB20" s="23" t="s">
        <v>519</v>
      </c>
      <c r="AC20" s="23" t="s">
        <v>519</v>
      </c>
      <c r="AD20" s="19" t="s">
        <v>351</v>
      </c>
      <c r="AE20" s="20">
        <v>98.2</v>
      </c>
      <c r="AF20" s="20">
        <v>21.4</v>
      </c>
      <c r="AG20" s="20">
        <v>2.8</v>
      </c>
      <c r="AH20" s="20">
        <v>18.6</v>
      </c>
      <c r="AI20" s="20">
        <v>47.2</v>
      </c>
      <c r="AJ20" s="20">
        <v>91.7</v>
      </c>
      <c r="AK20" s="20">
        <v>2.1</v>
      </c>
      <c r="AL20" s="20">
        <v>23.4</v>
      </c>
      <c r="AM20" s="20">
        <v>25.3</v>
      </c>
      <c r="AN20" s="20">
        <v>8.3</v>
      </c>
      <c r="AO20" s="20">
        <v>4.2</v>
      </c>
      <c r="AP20" s="20">
        <v>5.5</v>
      </c>
      <c r="AQ20" s="19" t="s">
        <v>287</v>
      </c>
      <c r="AR20" s="19" t="s">
        <v>308</v>
      </c>
      <c r="AS20" s="19" t="s">
        <v>289</v>
      </c>
      <c r="AT20" s="19" t="s">
        <v>290</v>
      </c>
      <c r="AU20" s="19" t="s">
        <v>297</v>
      </c>
      <c r="AV20" s="19" t="s">
        <v>288</v>
      </c>
      <c r="AW20" s="19" t="s">
        <v>290</v>
      </c>
    </row>
    <row r="21" s="4" customFormat="1" ht="21" hidden="1" customHeight="1" spans="1:49">
      <c r="A21" s="14"/>
      <c r="B21" s="22"/>
      <c r="C21" s="23" t="s">
        <v>682</v>
      </c>
      <c r="D21" s="24">
        <v>51.35</v>
      </c>
      <c r="E21" s="24">
        <v>53.45</v>
      </c>
      <c r="F21" s="40"/>
      <c r="G21" s="39">
        <v>104.8</v>
      </c>
      <c r="H21" s="24">
        <v>52.4</v>
      </c>
      <c r="I21" s="24">
        <v>232.9</v>
      </c>
      <c r="J21" s="24">
        <v>12.06</v>
      </c>
      <c r="K21" s="23">
        <v>2</v>
      </c>
      <c r="L21" s="70">
        <v>44721</v>
      </c>
      <c r="M21" s="70">
        <v>44726</v>
      </c>
      <c r="N21" s="23" t="s">
        <v>297</v>
      </c>
      <c r="O21" s="70">
        <v>44763</v>
      </c>
      <c r="P21" s="70">
        <v>44831</v>
      </c>
      <c r="Q21" s="23">
        <v>105</v>
      </c>
      <c r="R21" s="23" t="s">
        <v>181</v>
      </c>
      <c r="S21" s="23" t="s">
        <v>201</v>
      </c>
      <c r="T21" s="23" t="s">
        <v>183</v>
      </c>
      <c r="U21" s="23" t="s">
        <v>186</v>
      </c>
      <c r="V21" s="23" t="s">
        <v>193</v>
      </c>
      <c r="W21" s="23" t="s">
        <v>669</v>
      </c>
      <c r="X21" s="23" t="s">
        <v>519</v>
      </c>
      <c r="Y21" s="23" t="s">
        <v>519</v>
      </c>
      <c r="Z21" s="23" t="s">
        <v>519</v>
      </c>
      <c r="AA21" s="23" t="s">
        <v>519</v>
      </c>
      <c r="AB21" s="23" t="s">
        <v>519</v>
      </c>
      <c r="AC21" s="23" t="s">
        <v>519</v>
      </c>
      <c r="AD21" s="23" t="s">
        <v>519</v>
      </c>
      <c r="AE21" s="24">
        <v>93.1</v>
      </c>
      <c r="AF21" s="24">
        <v>7</v>
      </c>
      <c r="AG21" s="24">
        <v>4.8</v>
      </c>
      <c r="AH21" s="24">
        <v>17.5</v>
      </c>
      <c r="AI21" s="24">
        <v>58.6</v>
      </c>
      <c r="AJ21" s="24">
        <v>117</v>
      </c>
      <c r="AK21" s="24">
        <v>1.9</v>
      </c>
      <c r="AL21" s="24">
        <v>29.4</v>
      </c>
      <c r="AM21" s="24">
        <v>26.9</v>
      </c>
      <c r="AN21" s="24" t="s">
        <v>519</v>
      </c>
      <c r="AO21" s="24" t="s">
        <v>519</v>
      </c>
      <c r="AP21" s="24" t="s">
        <v>519</v>
      </c>
      <c r="AQ21" s="23" t="s">
        <v>519</v>
      </c>
      <c r="AR21" s="23" t="s">
        <v>306</v>
      </c>
      <c r="AS21" s="23" t="s">
        <v>519</v>
      </c>
      <c r="AT21" s="23" t="s">
        <v>290</v>
      </c>
      <c r="AU21" s="23" t="s">
        <v>309</v>
      </c>
      <c r="AV21" s="23" t="s">
        <v>308</v>
      </c>
      <c r="AW21" s="23" t="s">
        <v>290</v>
      </c>
    </row>
    <row r="22" s="4" customFormat="1" ht="21" hidden="1" customHeight="1" spans="1:49">
      <c r="A22" s="14"/>
      <c r="B22" s="22"/>
      <c r="C22" s="23" t="s">
        <v>675</v>
      </c>
      <c r="D22" s="24">
        <v>42.2</v>
      </c>
      <c r="E22" s="24">
        <v>43.9</v>
      </c>
      <c r="F22" s="40"/>
      <c r="G22" s="39">
        <v>86.1</v>
      </c>
      <c r="H22" s="24">
        <v>43.05</v>
      </c>
      <c r="I22" s="24">
        <v>191.34</v>
      </c>
      <c r="J22" s="24">
        <v>7.09</v>
      </c>
      <c r="K22" s="23">
        <v>1</v>
      </c>
      <c r="L22" s="70" t="s">
        <v>519</v>
      </c>
      <c r="M22" s="70">
        <v>44735</v>
      </c>
      <c r="N22" s="23" t="s">
        <v>297</v>
      </c>
      <c r="O22" s="70">
        <v>44772</v>
      </c>
      <c r="P22" s="70">
        <v>44843</v>
      </c>
      <c r="Q22" s="23">
        <v>109</v>
      </c>
      <c r="R22" s="23" t="s">
        <v>289</v>
      </c>
      <c r="S22" s="23" t="s">
        <v>201</v>
      </c>
      <c r="T22" s="23" t="s">
        <v>183</v>
      </c>
      <c r="U22" s="23" t="s">
        <v>186</v>
      </c>
      <c r="V22" s="23" t="s">
        <v>345</v>
      </c>
      <c r="W22" s="23" t="s">
        <v>669</v>
      </c>
      <c r="X22" s="23" t="s">
        <v>715</v>
      </c>
      <c r="Y22" s="23" t="s">
        <v>344</v>
      </c>
      <c r="Z22" s="23" t="s">
        <v>519</v>
      </c>
      <c r="AA22" s="23" t="s">
        <v>519</v>
      </c>
      <c r="AB22" s="23" t="s">
        <v>519</v>
      </c>
      <c r="AC22" s="23" t="s">
        <v>519</v>
      </c>
      <c r="AD22" s="23" t="s">
        <v>351</v>
      </c>
      <c r="AE22" s="24">
        <v>77.3</v>
      </c>
      <c r="AF22" s="24">
        <v>19.3</v>
      </c>
      <c r="AG22" s="24">
        <v>3.1</v>
      </c>
      <c r="AH22" s="24">
        <v>19.5</v>
      </c>
      <c r="AI22" s="24">
        <v>45.2</v>
      </c>
      <c r="AJ22" s="24">
        <v>93.1</v>
      </c>
      <c r="AK22" s="24">
        <v>2</v>
      </c>
      <c r="AL22" s="24">
        <v>23.4</v>
      </c>
      <c r="AM22" s="24">
        <v>22.4</v>
      </c>
      <c r="AN22" s="24">
        <v>7.5</v>
      </c>
      <c r="AO22" s="24">
        <v>4.2</v>
      </c>
      <c r="AP22" s="24">
        <v>5.5</v>
      </c>
      <c r="AQ22" s="23" t="s">
        <v>287</v>
      </c>
      <c r="AR22" s="23" t="s">
        <v>308</v>
      </c>
      <c r="AS22" s="23" t="s">
        <v>289</v>
      </c>
      <c r="AT22" s="23" t="s">
        <v>290</v>
      </c>
      <c r="AU22" s="23" t="s">
        <v>297</v>
      </c>
      <c r="AV22" s="23" t="s">
        <v>288</v>
      </c>
      <c r="AW22" s="23" t="s">
        <v>290</v>
      </c>
    </row>
    <row r="23" s="4" customFormat="1" ht="21" hidden="1" customHeight="1" spans="1:49">
      <c r="A23" s="14"/>
      <c r="B23" s="22"/>
      <c r="C23" s="23" t="s">
        <v>884</v>
      </c>
      <c r="D23" s="24">
        <v>57.68</v>
      </c>
      <c r="E23" s="24">
        <v>53.64</v>
      </c>
      <c r="F23" s="40"/>
      <c r="G23" s="39">
        <v>111.32</v>
      </c>
      <c r="H23" s="24">
        <v>55.66</v>
      </c>
      <c r="I23" s="24">
        <v>247.39</v>
      </c>
      <c r="J23" s="24">
        <v>14.72</v>
      </c>
      <c r="K23" s="23">
        <v>1</v>
      </c>
      <c r="L23" s="70">
        <v>44736</v>
      </c>
      <c r="M23" s="70">
        <v>44740</v>
      </c>
      <c r="N23" s="23" t="s">
        <v>297</v>
      </c>
      <c r="O23" s="70">
        <v>44775</v>
      </c>
      <c r="P23" s="70">
        <v>44835</v>
      </c>
      <c r="Q23" s="23">
        <v>94</v>
      </c>
      <c r="R23" s="23" t="s">
        <v>181</v>
      </c>
      <c r="S23" s="23" t="s">
        <v>201</v>
      </c>
      <c r="T23" s="23" t="s">
        <v>183</v>
      </c>
      <c r="U23" s="23" t="s">
        <v>186</v>
      </c>
      <c r="V23" s="23" t="s">
        <v>328</v>
      </c>
      <c r="W23" s="23" t="s">
        <v>715</v>
      </c>
      <c r="X23" s="23" t="s">
        <v>704</v>
      </c>
      <c r="Y23" s="23">
        <v>0</v>
      </c>
      <c r="Z23" s="23" t="s">
        <v>519</v>
      </c>
      <c r="AA23" s="23" t="s">
        <v>519</v>
      </c>
      <c r="AB23" s="23" t="s">
        <v>519</v>
      </c>
      <c r="AC23" s="23" t="s">
        <v>519</v>
      </c>
      <c r="AD23" s="23" t="s">
        <v>519</v>
      </c>
      <c r="AE23" s="24">
        <v>88.4</v>
      </c>
      <c r="AF23" s="24">
        <v>10.7</v>
      </c>
      <c r="AG23" s="24">
        <v>4.4</v>
      </c>
      <c r="AH23" s="24">
        <v>16.2</v>
      </c>
      <c r="AI23" s="24">
        <v>59.2</v>
      </c>
      <c r="AJ23" s="24">
        <v>99.2</v>
      </c>
      <c r="AK23" s="24">
        <v>1.7</v>
      </c>
      <c r="AL23" s="24">
        <v>23.5</v>
      </c>
      <c r="AM23" s="24">
        <v>23.7</v>
      </c>
      <c r="AN23" s="24">
        <v>0</v>
      </c>
      <c r="AO23" s="24">
        <v>0</v>
      </c>
      <c r="AP23" s="24">
        <v>0</v>
      </c>
      <c r="AQ23" s="23" t="s">
        <v>287</v>
      </c>
      <c r="AR23" s="23" t="s">
        <v>183</v>
      </c>
      <c r="AS23" s="23" t="s">
        <v>296</v>
      </c>
      <c r="AT23" s="23" t="s">
        <v>290</v>
      </c>
      <c r="AU23" s="23" t="s">
        <v>297</v>
      </c>
      <c r="AV23" s="23" t="s">
        <v>308</v>
      </c>
      <c r="AW23" s="23" t="s">
        <v>290</v>
      </c>
    </row>
    <row r="24" s="4" customFormat="1" ht="21" hidden="1" customHeight="1" spans="1:49">
      <c r="A24" s="14"/>
      <c r="B24" s="22"/>
      <c r="C24" s="23" t="s">
        <v>717</v>
      </c>
      <c r="D24" s="24">
        <v>43.39</v>
      </c>
      <c r="E24" s="24">
        <v>54.39</v>
      </c>
      <c r="F24" s="40"/>
      <c r="G24" s="39">
        <v>97.78</v>
      </c>
      <c r="H24" s="24">
        <v>48.89</v>
      </c>
      <c r="I24" s="24">
        <v>217.3</v>
      </c>
      <c r="J24" s="24">
        <v>14.63</v>
      </c>
      <c r="K24" s="23">
        <v>1</v>
      </c>
      <c r="L24" s="70">
        <v>44733</v>
      </c>
      <c r="M24" s="70">
        <v>44738</v>
      </c>
      <c r="N24" s="23" t="s">
        <v>297</v>
      </c>
      <c r="O24" s="70">
        <v>44773</v>
      </c>
      <c r="P24" s="70">
        <v>44838</v>
      </c>
      <c r="Q24" s="23">
        <v>101</v>
      </c>
      <c r="R24" s="23" t="s">
        <v>181</v>
      </c>
      <c r="S24" s="23" t="s">
        <v>201</v>
      </c>
      <c r="T24" s="23" t="s">
        <v>183</v>
      </c>
      <c r="U24" s="23" t="s">
        <v>186</v>
      </c>
      <c r="V24" s="23" t="s">
        <v>211</v>
      </c>
      <c r="W24" s="23" t="s">
        <v>669</v>
      </c>
      <c r="X24" s="23" t="s">
        <v>715</v>
      </c>
      <c r="Y24" s="23">
        <v>0</v>
      </c>
      <c r="Z24" s="23" t="s">
        <v>519</v>
      </c>
      <c r="AA24" s="23" t="s">
        <v>519</v>
      </c>
      <c r="AB24" s="23" t="s">
        <v>519</v>
      </c>
      <c r="AC24" s="23" t="s">
        <v>519</v>
      </c>
      <c r="AD24" s="23" t="s">
        <v>519</v>
      </c>
      <c r="AE24" s="24">
        <v>74.8</v>
      </c>
      <c r="AF24" s="24">
        <v>8.5</v>
      </c>
      <c r="AG24" s="24">
        <v>3.1</v>
      </c>
      <c r="AH24" s="24">
        <v>16.9</v>
      </c>
      <c r="AI24" s="24">
        <v>45.2</v>
      </c>
      <c r="AJ24" s="24">
        <v>98.8</v>
      </c>
      <c r="AK24" s="24">
        <v>2.2</v>
      </c>
      <c r="AL24" s="24">
        <v>21.2</v>
      </c>
      <c r="AM24" s="24">
        <v>23</v>
      </c>
      <c r="AN24" s="24">
        <v>4.3</v>
      </c>
      <c r="AO24" s="24">
        <v>0</v>
      </c>
      <c r="AP24" s="24">
        <v>1</v>
      </c>
      <c r="AQ24" s="23" t="s">
        <v>519</v>
      </c>
      <c r="AR24" s="23" t="s">
        <v>306</v>
      </c>
      <c r="AS24" s="23" t="s">
        <v>289</v>
      </c>
      <c r="AT24" s="23" t="s">
        <v>290</v>
      </c>
      <c r="AU24" s="23" t="s">
        <v>297</v>
      </c>
      <c r="AV24" s="23" t="s">
        <v>288</v>
      </c>
      <c r="AW24" s="23" t="s">
        <v>290</v>
      </c>
    </row>
    <row r="25" s="4" customFormat="1" ht="21" hidden="1" customHeight="1" spans="1:49">
      <c r="A25" s="14"/>
      <c r="B25" s="22"/>
      <c r="C25" s="23" t="s">
        <v>885</v>
      </c>
      <c r="D25" s="24">
        <v>57.6</v>
      </c>
      <c r="E25" s="24">
        <v>58.05</v>
      </c>
      <c r="F25" s="40"/>
      <c r="G25" s="39">
        <v>115.65</v>
      </c>
      <c r="H25" s="24">
        <v>57.83</v>
      </c>
      <c r="I25" s="24">
        <v>257.01</v>
      </c>
      <c r="J25" s="24">
        <v>25.88</v>
      </c>
      <c r="K25" s="23">
        <v>1</v>
      </c>
      <c r="L25" s="70">
        <v>44729</v>
      </c>
      <c r="M25" s="70">
        <v>44736</v>
      </c>
      <c r="N25" s="23" t="s">
        <v>297</v>
      </c>
      <c r="O25" s="70">
        <v>44777</v>
      </c>
      <c r="P25" s="70">
        <v>44843</v>
      </c>
      <c r="Q25" s="23">
        <v>107</v>
      </c>
      <c r="R25" s="23" t="s">
        <v>181</v>
      </c>
      <c r="S25" s="23" t="s">
        <v>201</v>
      </c>
      <c r="T25" s="23" t="s">
        <v>183</v>
      </c>
      <c r="U25" s="23" t="s">
        <v>186</v>
      </c>
      <c r="V25" s="23" t="s">
        <v>193</v>
      </c>
      <c r="W25" s="23" t="s">
        <v>669</v>
      </c>
      <c r="X25" s="23" t="s">
        <v>715</v>
      </c>
      <c r="Y25" s="23" t="s">
        <v>519</v>
      </c>
      <c r="Z25" s="23" t="s">
        <v>519</v>
      </c>
      <c r="AA25" s="23" t="s">
        <v>519</v>
      </c>
      <c r="AB25" s="23" t="s">
        <v>519</v>
      </c>
      <c r="AC25" s="23" t="s">
        <v>519</v>
      </c>
      <c r="AD25" s="23" t="s">
        <v>519</v>
      </c>
      <c r="AE25" s="24">
        <v>71.6</v>
      </c>
      <c r="AF25" s="24">
        <v>13.1</v>
      </c>
      <c r="AG25" s="24">
        <v>4.8</v>
      </c>
      <c r="AH25" s="24">
        <v>16.8</v>
      </c>
      <c r="AI25" s="24">
        <v>50.5</v>
      </c>
      <c r="AJ25" s="24">
        <v>113.8</v>
      </c>
      <c r="AK25" s="24">
        <v>2.3</v>
      </c>
      <c r="AL25" s="24">
        <v>26.2</v>
      </c>
      <c r="AM25" s="24">
        <v>21.1</v>
      </c>
      <c r="AN25" s="24" t="s">
        <v>519</v>
      </c>
      <c r="AO25" s="24" t="s">
        <v>519</v>
      </c>
      <c r="AP25" s="24" t="s">
        <v>519</v>
      </c>
      <c r="AQ25" s="23" t="s">
        <v>287</v>
      </c>
      <c r="AR25" s="23" t="s">
        <v>306</v>
      </c>
      <c r="AS25" s="23" t="s">
        <v>289</v>
      </c>
      <c r="AT25" s="23" t="s">
        <v>290</v>
      </c>
      <c r="AU25" s="23" t="s">
        <v>309</v>
      </c>
      <c r="AV25" s="23" t="s">
        <v>308</v>
      </c>
      <c r="AW25" s="23" t="s">
        <v>290</v>
      </c>
    </row>
    <row r="26" s="4" customFormat="1" ht="21" hidden="1" customHeight="1" spans="1:49">
      <c r="A26" s="14"/>
      <c r="B26" s="22"/>
      <c r="C26" s="23" t="s">
        <v>671</v>
      </c>
      <c r="D26" s="24">
        <v>55.31</v>
      </c>
      <c r="E26" s="24">
        <v>56.72</v>
      </c>
      <c r="F26" s="40"/>
      <c r="G26" s="39">
        <v>112.03</v>
      </c>
      <c r="H26" s="24">
        <v>56.02</v>
      </c>
      <c r="I26" s="24">
        <v>248.97</v>
      </c>
      <c r="J26" s="24">
        <v>11.16</v>
      </c>
      <c r="K26" s="23">
        <v>1</v>
      </c>
      <c r="L26" s="70">
        <v>44734</v>
      </c>
      <c r="M26" s="70">
        <v>44741</v>
      </c>
      <c r="N26" s="23" t="s">
        <v>297</v>
      </c>
      <c r="O26" s="70">
        <v>44777</v>
      </c>
      <c r="P26" s="70">
        <v>44839</v>
      </c>
      <c r="Q26" s="23">
        <v>104</v>
      </c>
      <c r="R26" s="23" t="s">
        <v>181</v>
      </c>
      <c r="S26" s="23" t="s">
        <v>201</v>
      </c>
      <c r="T26" s="23" t="s">
        <v>183</v>
      </c>
      <c r="U26" s="23" t="s">
        <v>408</v>
      </c>
      <c r="V26" s="23" t="s">
        <v>193</v>
      </c>
      <c r="W26" s="23" t="s">
        <v>669</v>
      </c>
      <c r="X26" s="23" t="s">
        <v>714</v>
      </c>
      <c r="Y26" s="23">
        <v>0</v>
      </c>
      <c r="Z26" s="23" t="s">
        <v>519</v>
      </c>
      <c r="AA26" s="23" t="s">
        <v>519</v>
      </c>
      <c r="AB26" s="23">
        <v>0</v>
      </c>
      <c r="AC26" s="23" t="s">
        <v>519</v>
      </c>
      <c r="AD26" s="23">
        <v>0</v>
      </c>
      <c r="AE26" s="24">
        <v>69.1</v>
      </c>
      <c r="AF26" s="24">
        <v>7.8</v>
      </c>
      <c r="AG26" s="24">
        <v>5.4</v>
      </c>
      <c r="AH26" s="24">
        <v>16.2</v>
      </c>
      <c r="AI26" s="24">
        <v>63.8</v>
      </c>
      <c r="AJ26" s="24">
        <v>133.8</v>
      </c>
      <c r="AK26" s="24">
        <v>2.1</v>
      </c>
      <c r="AL26" s="24">
        <v>32.8</v>
      </c>
      <c r="AM26" s="24">
        <v>25.4</v>
      </c>
      <c r="AN26" s="24">
        <v>0.4</v>
      </c>
      <c r="AO26" s="24">
        <v>0</v>
      </c>
      <c r="AP26" s="24">
        <v>0.7</v>
      </c>
      <c r="AQ26" s="23" t="s">
        <v>287</v>
      </c>
      <c r="AR26" s="23" t="s">
        <v>311</v>
      </c>
      <c r="AS26" s="23" t="s">
        <v>289</v>
      </c>
      <c r="AT26" s="23" t="s">
        <v>290</v>
      </c>
      <c r="AU26" s="23" t="s">
        <v>309</v>
      </c>
      <c r="AV26" s="23" t="s">
        <v>290</v>
      </c>
      <c r="AW26" s="23" t="s">
        <v>290</v>
      </c>
    </row>
    <row r="27" s="5" customFormat="1" ht="21" hidden="1" customHeight="1" spans="1:49">
      <c r="A27" s="41"/>
      <c r="B27" s="26"/>
      <c r="C27" s="42" t="s">
        <v>163</v>
      </c>
      <c r="D27" s="43">
        <v>50.14</v>
      </c>
      <c r="E27" s="43">
        <v>52.04</v>
      </c>
      <c r="F27" s="44"/>
      <c r="G27" s="45">
        <v>102.18</v>
      </c>
      <c r="H27" s="43">
        <v>51.09</v>
      </c>
      <c r="I27" s="43">
        <v>227.09</v>
      </c>
      <c r="J27" s="43">
        <v>14.15</v>
      </c>
      <c r="K27" s="42">
        <v>1</v>
      </c>
      <c r="L27" s="42" t="s">
        <v>893</v>
      </c>
      <c r="M27" s="42" t="s">
        <v>897</v>
      </c>
      <c r="N27" s="42" t="s">
        <v>297</v>
      </c>
      <c r="O27" s="42" t="s">
        <v>832</v>
      </c>
      <c r="P27" s="42" t="s">
        <v>896</v>
      </c>
      <c r="Q27" s="42">
        <v>105</v>
      </c>
      <c r="R27" s="42" t="s">
        <v>181</v>
      </c>
      <c r="S27" s="42" t="s">
        <v>201</v>
      </c>
      <c r="T27" s="42" t="s">
        <v>183</v>
      </c>
      <c r="U27" s="42" t="s">
        <v>186</v>
      </c>
      <c r="V27" s="42" t="s">
        <v>193</v>
      </c>
      <c r="W27" s="42" t="s">
        <v>669</v>
      </c>
      <c r="X27" s="42" t="s">
        <v>715</v>
      </c>
      <c r="Y27" s="42" t="s">
        <v>344</v>
      </c>
      <c r="Z27" s="73" t="s">
        <v>519</v>
      </c>
      <c r="AA27" s="73" t="s">
        <v>519</v>
      </c>
      <c r="AB27" s="73" t="s">
        <v>519</v>
      </c>
      <c r="AC27" s="73" t="s">
        <v>519</v>
      </c>
      <c r="AD27" s="42" t="s">
        <v>351</v>
      </c>
      <c r="AE27" s="43">
        <v>81.8</v>
      </c>
      <c r="AF27" s="43">
        <v>12.5</v>
      </c>
      <c r="AG27" s="43">
        <v>4.1</v>
      </c>
      <c r="AH27" s="43">
        <v>17.4</v>
      </c>
      <c r="AI27" s="43">
        <v>52.8</v>
      </c>
      <c r="AJ27" s="43">
        <v>106.8</v>
      </c>
      <c r="AK27" s="43">
        <v>2</v>
      </c>
      <c r="AL27" s="43">
        <v>25.7</v>
      </c>
      <c r="AM27" s="43">
        <v>24</v>
      </c>
      <c r="AN27" s="43">
        <v>4.1</v>
      </c>
      <c r="AO27" s="43">
        <v>1.7</v>
      </c>
      <c r="AP27" s="43">
        <v>2.5</v>
      </c>
      <c r="AQ27" s="42" t="s">
        <v>287</v>
      </c>
      <c r="AR27" s="42" t="s">
        <v>306</v>
      </c>
      <c r="AS27" s="42" t="s">
        <v>289</v>
      </c>
      <c r="AT27" s="42" t="s">
        <v>290</v>
      </c>
      <c r="AU27" s="42" t="s">
        <v>297</v>
      </c>
      <c r="AV27" s="42" t="s">
        <v>308</v>
      </c>
      <c r="AW27" s="42" t="s">
        <v>290</v>
      </c>
    </row>
    <row r="28" s="2" customFormat="1" ht="21" hidden="1" customHeight="1" spans="1:49">
      <c r="A28" s="14" t="s">
        <v>879</v>
      </c>
      <c r="B28" s="46" t="s">
        <v>349</v>
      </c>
      <c r="C28" s="23" t="s">
        <v>682</v>
      </c>
      <c r="D28" s="24">
        <v>2.8</v>
      </c>
      <c r="E28" s="24">
        <v>2.69</v>
      </c>
      <c r="F28" s="24">
        <v>3.1</v>
      </c>
      <c r="G28" s="24">
        <v>8.59</v>
      </c>
      <c r="H28" s="24">
        <v>2.86</v>
      </c>
      <c r="I28" s="24">
        <v>190.84</v>
      </c>
      <c r="J28" s="24">
        <v>1.63</v>
      </c>
      <c r="K28" s="23">
        <v>7</v>
      </c>
      <c r="L28" s="70">
        <v>44739</v>
      </c>
      <c r="M28" s="70">
        <v>44747</v>
      </c>
      <c r="N28" s="23">
        <v>1</v>
      </c>
      <c r="O28" s="70">
        <v>44780</v>
      </c>
      <c r="P28" s="70">
        <v>44866</v>
      </c>
      <c r="Q28" s="23">
        <v>119</v>
      </c>
      <c r="R28" s="23" t="s">
        <v>181</v>
      </c>
      <c r="S28" s="23" t="s">
        <v>201</v>
      </c>
      <c r="T28" s="23" t="s">
        <v>183</v>
      </c>
      <c r="U28" s="23" t="s">
        <v>186</v>
      </c>
      <c r="V28" s="23" t="s">
        <v>211</v>
      </c>
      <c r="W28" s="23" t="s">
        <v>881</v>
      </c>
      <c r="X28" s="23" t="s">
        <v>673</v>
      </c>
      <c r="Y28" s="23">
        <v>0</v>
      </c>
      <c r="Z28" s="23">
        <v>0</v>
      </c>
      <c r="AA28" s="23"/>
      <c r="AB28" s="49" t="s">
        <v>519</v>
      </c>
      <c r="AC28" s="23"/>
      <c r="AD28" s="49" t="s">
        <v>519</v>
      </c>
      <c r="AE28" s="24">
        <v>63.07</v>
      </c>
      <c r="AF28" s="24">
        <v>18.6</v>
      </c>
      <c r="AG28" s="24">
        <v>1.73</v>
      </c>
      <c r="AH28" s="24">
        <v>13.02</v>
      </c>
      <c r="AI28" s="24">
        <v>40.07</v>
      </c>
      <c r="AJ28" s="24">
        <v>96.05</v>
      </c>
      <c r="AK28" s="24">
        <v>2.4</v>
      </c>
      <c r="AL28" s="24">
        <v>20.49</v>
      </c>
      <c r="AM28" s="24">
        <v>21.33</v>
      </c>
      <c r="AN28" s="24" t="s">
        <v>519</v>
      </c>
      <c r="AO28" s="24" t="s">
        <v>519</v>
      </c>
      <c r="AP28" s="24" t="s">
        <v>519</v>
      </c>
      <c r="AQ28" s="23" t="s">
        <v>882</v>
      </c>
      <c r="AR28" s="23" t="s">
        <v>308</v>
      </c>
      <c r="AS28" s="23" t="s">
        <v>289</v>
      </c>
      <c r="AT28" s="23" t="s">
        <v>290</v>
      </c>
      <c r="AU28" s="23" t="s">
        <v>297</v>
      </c>
      <c r="AV28" s="23" t="s">
        <v>288</v>
      </c>
      <c r="AW28" s="23" t="s">
        <v>290</v>
      </c>
    </row>
    <row r="29" s="2" customFormat="1" ht="21" hidden="1" customHeight="1" spans="1:49">
      <c r="A29" s="14"/>
      <c r="B29" s="47"/>
      <c r="C29" s="23" t="s">
        <v>883</v>
      </c>
      <c r="D29" s="24">
        <v>3.96</v>
      </c>
      <c r="E29" s="24">
        <v>3.57</v>
      </c>
      <c r="F29" s="24">
        <v>3.54</v>
      </c>
      <c r="G29" s="24">
        <v>11.07</v>
      </c>
      <c r="H29" s="24">
        <v>3.69</v>
      </c>
      <c r="I29" s="24">
        <v>246.04</v>
      </c>
      <c r="J29" s="24">
        <v>2.65</v>
      </c>
      <c r="K29" s="23">
        <v>2</v>
      </c>
      <c r="L29" s="70">
        <v>44733</v>
      </c>
      <c r="M29" s="70">
        <v>44738</v>
      </c>
      <c r="N29" s="23" t="s">
        <v>297</v>
      </c>
      <c r="O29" s="70">
        <v>44776</v>
      </c>
      <c r="P29" s="70">
        <v>44842</v>
      </c>
      <c r="Q29" s="23">
        <v>104</v>
      </c>
      <c r="R29" s="23" t="s">
        <v>519</v>
      </c>
      <c r="S29" s="23" t="s">
        <v>201</v>
      </c>
      <c r="T29" s="23" t="s">
        <v>183</v>
      </c>
      <c r="U29" s="23" t="s">
        <v>408</v>
      </c>
      <c r="V29" s="23" t="s">
        <v>211</v>
      </c>
      <c r="W29" s="23" t="s">
        <v>881</v>
      </c>
      <c r="X29" s="23" t="s">
        <v>673</v>
      </c>
      <c r="Y29" s="23">
        <v>0</v>
      </c>
      <c r="Z29" s="70">
        <v>0</v>
      </c>
      <c r="AA29" s="23"/>
      <c r="AB29" s="49">
        <v>0</v>
      </c>
      <c r="AC29" s="23"/>
      <c r="AD29" s="49" t="s">
        <v>519</v>
      </c>
      <c r="AE29" s="24">
        <v>54.7</v>
      </c>
      <c r="AF29" s="24">
        <v>3.1</v>
      </c>
      <c r="AG29" s="24">
        <v>3.2</v>
      </c>
      <c r="AH29" s="24">
        <v>13.4</v>
      </c>
      <c r="AI29" s="24">
        <v>58</v>
      </c>
      <c r="AJ29" s="24">
        <v>141.4</v>
      </c>
      <c r="AK29" s="24">
        <v>2.4</v>
      </c>
      <c r="AL29" s="24">
        <v>34.4</v>
      </c>
      <c r="AM29" s="24">
        <v>24.4</v>
      </c>
      <c r="AN29" s="24">
        <v>0</v>
      </c>
      <c r="AO29" s="24">
        <v>0.4</v>
      </c>
      <c r="AP29" s="24">
        <v>0.3</v>
      </c>
      <c r="AQ29" s="23" t="s">
        <v>287</v>
      </c>
      <c r="AR29" s="23" t="s">
        <v>308</v>
      </c>
      <c r="AS29" s="23" t="s">
        <v>289</v>
      </c>
      <c r="AT29" s="23" t="s">
        <v>290</v>
      </c>
      <c r="AU29" s="23" t="s">
        <v>304</v>
      </c>
      <c r="AV29" s="23" t="s">
        <v>288</v>
      </c>
      <c r="AW29" s="23" t="s">
        <v>290</v>
      </c>
    </row>
    <row r="30" s="2" customFormat="1" ht="21" hidden="1" customHeight="1" spans="1:49">
      <c r="A30" s="14"/>
      <c r="B30" s="47"/>
      <c r="C30" s="23" t="s">
        <v>675</v>
      </c>
      <c r="D30" s="24">
        <v>2.91</v>
      </c>
      <c r="E30" s="24">
        <v>2.84</v>
      </c>
      <c r="F30" s="24">
        <v>2.89</v>
      </c>
      <c r="G30" s="24">
        <v>8.64</v>
      </c>
      <c r="H30" s="24">
        <v>2.88</v>
      </c>
      <c r="I30" s="24">
        <v>192.01</v>
      </c>
      <c r="J30" s="24">
        <v>1.41</v>
      </c>
      <c r="K30" s="23">
        <v>5</v>
      </c>
      <c r="L30" s="70">
        <v>44728</v>
      </c>
      <c r="M30" s="70">
        <v>44734</v>
      </c>
      <c r="N30" s="23">
        <v>1</v>
      </c>
      <c r="O30" s="70">
        <v>44769</v>
      </c>
      <c r="P30" s="70">
        <v>44834</v>
      </c>
      <c r="Q30" s="23">
        <v>100</v>
      </c>
      <c r="R30" s="23" t="s">
        <v>289</v>
      </c>
      <c r="S30" s="23" t="s">
        <v>201</v>
      </c>
      <c r="T30" s="23" t="s">
        <v>183</v>
      </c>
      <c r="U30" s="23" t="s">
        <v>186</v>
      </c>
      <c r="V30" s="23" t="s">
        <v>185</v>
      </c>
      <c r="W30" s="23" t="s">
        <v>669</v>
      </c>
      <c r="X30" s="23" t="s">
        <v>286</v>
      </c>
      <c r="Y30" s="23">
        <v>2</v>
      </c>
      <c r="Z30" s="23" t="s">
        <v>726</v>
      </c>
      <c r="AA30" s="23"/>
      <c r="AB30" s="49">
        <v>2</v>
      </c>
      <c r="AC30" s="23"/>
      <c r="AD30" s="49">
        <v>2</v>
      </c>
      <c r="AE30" s="24">
        <v>71.3</v>
      </c>
      <c r="AF30" s="24">
        <v>18.3</v>
      </c>
      <c r="AG30" s="24">
        <v>3.4</v>
      </c>
      <c r="AH30" s="24">
        <v>18.4</v>
      </c>
      <c r="AI30" s="24">
        <v>51.7</v>
      </c>
      <c r="AJ30" s="24">
        <v>107.1</v>
      </c>
      <c r="AK30" s="24">
        <v>2.07</v>
      </c>
      <c r="AL30" s="24">
        <v>25.2</v>
      </c>
      <c r="AM30" s="24">
        <v>26.3</v>
      </c>
      <c r="AN30" s="24">
        <v>3.2</v>
      </c>
      <c r="AO30" s="24">
        <v>5.3</v>
      </c>
      <c r="AP30" s="24">
        <v>6.3</v>
      </c>
      <c r="AQ30" s="23" t="s">
        <v>287</v>
      </c>
      <c r="AR30" s="23" t="s">
        <v>308</v>
      </c>
      <c r="AS30" s="23" t="s">
        <v>289</v>
      </c>
      <c r="AT30" s="23" t="s">
        <v>290</v>
      </c>
      <c r="AU30" s="23" t="s">
        <v>297</v>
      </c>
      <c r="AV30" s="23" t="s">
        <v>288</v>
      </c>
      <c r="AW30" s="23" t="s">
        <v>290</v>
      </c>
    </row>
    <row r="31" s="2" customFormat="1" ht="21" hidden="1" customHeight="1" spans="1:49">
      <c r="A31" s="14"/>
      <c r="B31" s="47"/>
      <c r="C31" s="23" t="s">
        <v>884</v>
      </c>
      <c r="D31" s="24">
        <v>2.82</v>
      </c>
      <c r="E31" s="24">
        <v>2.76</v>
      </c>
      <c r="F31" s="24">
        <v>3.02</v>
      </c>
      <c r="G31" s="24">
        <v>8.6</v>
      </c>
      <c r="H31" s="24">
        <v>2.87</v>
      </c>
      <c r="I31" s="24">
        <v>191.12</v>
      </c>
      <c r="J31" s="24">
        <v>23.56</v>
      </c>
      <c r="K31" s="23">
        <v>4</v>
      </c>
      <c r="L31" s="70">
        <v>44740</v>
      </c>
      <c r="M31" s="70">
        <v>44745</v>
      </c>
      <c r="N31" s="23">
        <v>1</v>
      </c>
      <c r="O31" s="70">
        <v>44770</v>
      </c>
      <c r="P31" s="70">
        <v>44833</v>
      </c>
      <c r="Q31" s="23">
        <v>88</v>
      </c>
      <c r="R31" s="23" t="s">
        <v>289</v>
      </c>
      <c r="S31" s="23" t="s">
        <v>201</v>
      </c>
      <c r="T31" s="23" t="s">
        <v>183</v>
      </c>
      <c r="U31" s="23" t="s">
        <v>186</v>
      </c>
      <c r="V31" s="23" t="s">
        <v>193</v>
      </c>
      <c r="W31" s="23" t="s">
        <v>681</v>
      </c>
      <c r="X31" s="23" t="s">
        <v>286</v>
      </c>
      <c r="Y31" s="23">
        <v>0</v>
      </c>
      <c r="Z31" s="23" t="s">
        <v>519</v>
      </c>
      <c r="AA31" s="23"/>
      <c r="AB31" s="49" t="s">
        <v>519</v>
      </c>
      <c r="AC31" s="23"/>
      <c r="AD31" s="49">
        <v>0</v>
      </c>
      <c r="AE31" s="24">
        <v>50.1</v>
      </c>
      <c r="AF31" s="24">
        <v>5.3</v>
      </c>
      <c r="AG31" s="24">
        <v>2.3</v>
      </c>
      <c r="AH31" s="24">
        <v>11.5</v>
      </c>
      <c r="AI31" s="24">
        <v>48.6</v>
      </c>
      <c r="AJ31" s="24">
        <v>98.7</v>
      </c>
      <c r="AK31" s="24">
        <v>2.03</v>
      </c>
      <c r="AL31" s="24">
        <v>23.02</v>
      </c>
      <c r="AM31" s="24">
        <v>23.32</v>
      </c>
      <c r="AN31" s="24">
        <v>0.2</v>
      </c>
      <c r="AO31" s="24">
        <v>0.3</v>
      </c>
      <c r="AP31" s="24">
        <v>0</v>
      </c>
      <c r="AQ31" s="23" t="s">
        <v>519</v>
      </c>
      <c r="AR31" s="23" t="s">
        <v>519</v>
      </c>
      <c r="AS31" s="23" t="s">
        <v>519</v>
      </c>
      <c r="AT31" s="23" t="s">
        <v>519</v>
      </c>
      <c r="AU31" s="23" t="s">
        <v>519</v>
      </c>
      <c r="AV31" s="23" t="s">
        <v>519</v>
      </c>
      <c r="AW31" s="23" t="s">
        <v>519</v>
      </c>
    </row>
    <row r="32" s="2" customFormat="1" ht="21" hidden="1" customHeight="1" spans="1:49">
      <c r="A32" s="14"/>
      <c r="B32" s="47"/>
      <c r="C32" s="23" t="s">
        <v>885</v>
      </c>
      <c r="D32" s="24">
        <v>3.48</v>
      </c>
      <c r="E32" s="24">
        <v>3.14</v>
      </c>
      <c r="F32" s="24">
        <v>3.16</v>
      </c>
      <c r="G32" s="24">
        <v>9.78</v>
      </c>
      <c r="H32" s="24">
        <v>3.26</v>
      </c>
      <c r="I32" s="24">
        <v>217.14</v>
      </c>
      <c r="J32" s="24">
        <v>1.3</v>
      </c>
      <c r="K32" s="23">
        <v>6</v>
      </c>
      <c r="L32" s="70">
        <v>44734</v>
      </c>
      <c r="M32" s="70">
        <v>44743</v>
      </c>
      <c r="N32" s="23" t="s">
        <v>297</v>
      </c>
      <c r="O32" s="70">
        <v>44768</v>
      </c>
      <c r="P32" s="70">
        <v>44833</v>
      </c>
      <c r="Q32" s="23">
        <v>90</v>
      </c>
      <c r="R32" s="23" t="s">
        <v>181</v>
      </c>
      <c r="S32" s="23" t="s">
        <v>201</v>
      </c>
      <c r="T32" s="23" t="s">
        <v>183</v>
      </c>
      <c r="U32" s="23" t="s">
        <v>186</v>
      </c>
      <c r="V32" s="23" t="s">
        <v>193</v>
      </c>
      <c r="W32" s="23" t="s">
        <v>285</v>
      </c>
      <c r="X32" s="23" t="s">
        <v>519</v>
      </c>
      <c r="Y32" s="23" t="s">
        <v>519</v>
      </c>
      <c r="Z32" s="23" t="s">
        <v>519</v>
      </c>
      <c r="AA32" s="23"/>
      <c r="AB32" s="49" t="s">
        <v>519</v>
      </c>
      <c r="AC32" s="23"/>
      <c r="AD32" s="49" t="s">
        <v>519</v>
      </c>
      <c r="AE32" s="24">
        <v>47.33</v>
      </c>
      <c r="AF32" s="24">
        <v>8.67</v>
      </c>
      <c r="AG32" s="24">
        <v>3.17</v>
      </c>
      <c r="AH32" s="24">
        <v>11.67</v>
      </c>
      <c r="AI32" s="24">
        <v>43</v>
      </c>
      <c r="AJ32" s="24">
        <v>101.67</v>
      </c>
      <c r="AK32" s="24">
        <v>2.36</v>
      </c>
      <c r="AL32" s="24">
        <v>21.4</v>
      </c>
      <c r="AM32" s="24">
        <v>21.05</v>
      </c>
      <c r="AN32" s="24" t="s">
        <v>519</v>
      </c>
      <c r="AO32" s="24" t="s">
        <v>519</v>
      </c>
      <c r="AP32" s="24" t="s">
        <v>519</v>
      </c>
      <c r="AQ32" s="23" t="s">
        <v>519</v>
      </c>
      <c r="AR32" s="23" t="s">
        <v>308</v>
      </c>
      <c r="AS32" s="23" t="s">
        <v>289</v>
      </c>
      <c r="AT32" s="23" t="s">
        <v>290</v>
      </c>
      <c r="AU32" s="23" t="s">
        <v>305</v>
      </c>
      <c r="AV32" s="23" t="s">
        <v>288</v>
      </c>
      <c r="AW32" s="23" t="s">
        <v>290</v>
      </c>
    </row>
    <row r="33" s="6" customFormat="1" ht="21" hidden="1" customHeight="1" spans="1:49">
      <c r="A33" s="35"/>
      <c r="B33" s="48"/>
      <c r="C33" s="49" t="s">
        <v>163</v>
      </c>
      <c r="D33" s="50">
        <v>3.19</v>
      </c>
      <c r="E33" s="50">
        <v>3</v>
      </c>
      <c r="F33" s="50">
        <v>3.14</v>
      </c>
      <c r="G33" s="50">
        <v>9.34</v>
      </c>
      <c r="H33" s="50">
        <v>3.11</v>
      </c>
      <c r="I33" s="50">
        <v>207.43</v>
      </c>
      <c r="J33" s="50">
        <v>5.2</v>
      </c>
      <c r="K33" s="49">
        <v>4</v>
      </c>
      <c r="L33" s="49" t="s">
        <v>887</v>
      </c>
      <c r="M33" s="49" t="s">
        <v>541</v>
      </c>
      <c r="N33" s="49">
        <v>1</v>
      </c>
      <c r="O33" s="49" t="s">
        <v>898</v>
      </c>
      <c r="P33" s="49" t="s">
        <v>899</v>
      </c>
      <c r="Q33" s="49">
        <v>100.2</v>
      </c>
      <c r="R33" s="49" t="s">
        <v>181</v>
      </c>
      <c r="S33" s="49" t="s">
        <v>201</v>
      </c>
      <c r="T33" s="49" t="s">
        <v>183</v>
      </c>
      <c r="U33" s="49" t="s">
        <v>186</v>
      </c>
      <c r="V33" s="49" t="s">
        <v>193</v>
      </c>
      <c r="W33" s="49" t="s">
        <v>285</v>
      </c>
      <c r="X33" s="49" t="s">
        <v>286</v>
      </c>
      <c r="Y33" s="49">
        <v>1</v>
      </c>
      <c r="Z33" s="49" t="s">
        <v>519</v>
      </c>
      <c r="AA33" s="49"/>
      <c r="AB33" s="49">
        <v>1</v>
      </c>
      <c r="AC33" s="49"/>
      <c r="AD33" s="49">
        <v>1</v>
      </c>
      <c r="AE33" s="50">
        <v>57.3</v>
      </c>
      <c r="AF33" s="50">
        <v>10.79</v>
      </c>
      <c r="AG33" s="50">
        <v>2.76</v>
      </c>
      <c r="AH33" s="50">
        <v>13.6</v>
      </c>
      <c r="AI33" s="50">
        <v>48.27</v>
      </c>
      <c r="AJ33" s="50">
        <v>108.98</v>
      </c>
      <c r="AK33" s="50">
        <v>2.25</v>
      </c>
      <c r="AL33" s="50">
        <v>24.9</v>
      </c>
      <c r="AM33" s="50">
        <v>23.28</v>
      </c>
      <c r="AN33" s="50">
        <v>1.13</v>
      </c>
      <c r="AO33" s="50">
        <v>2</v>
      </c>
      <c r="AP33" s="50">
        <v>2.2</v>
      </c>
      <c r="AQ33" s="49" t="s">
        <v>882</v>
      </c>
      <c r="AR33" s="49" t="s">
        <v>308</v>
      </c>
      <c r="AS33" s="49" t="s">
        <v>289</v>
      </c>
      <c r="AT33" s="49" t="s">
        <v>290</v>
      </c>
      <c r="AU33" s="49" t="s">
        <v>305</v>
      </c>
      <c r="AV33" s="49" t="s">
        <v>288</v>
      </c>
      <c r="AW33" s="49" t="s">
        <v>290</v>
      </c>
    </row>
    <row r="34" s="3" customFormat="1" ht="21" hidden="1" customHeight="1" spans="1:49">
      <c r="A34" s="14" t="s">
        <v>900</v>
      </c>
      <c r="B34" s="47"/>
      <c r="C34" s="31" t="s">
        <v>891</v>
      </c>
      <c r="D34" s="32">
        <v>2.48</v>
      </c>
      <c r="E34" s="32">
        <v>2.64</v>
      </c>
      <c r="F34" s="32">
        <v>2.62</v>
      </c>
      <c r="G34" s="32">
        <v>7.74</v>
      </c>
      <c r="H34" s="32">
        <v>2.58</v>
      </c>
      <c r="I34" s="32">
        <v>172.01</v>
      </c>
      <c r="J34" s="32">
        <v>7.8</v>
      </c>
      <c r="K34" s="31">
        <v>2</v>
      </c>
      <c r="L34" s="70">
        <v>44750</v>
      </c>
      <c r="M34" s="70">
        <v>44755</v>
      </c>
      <c r="N34" s="23" t="s">
        <v>297</v>
      </c>
      <c r="O34" s="70">
        <v>44775</v>
      </c>
      <c r="P34" s="70">
        <v>44839</v>
      </c>
      <c r="Q34" s="23">
        <v>83</v>
      </c>
      <c r="R34" s="23" t="s">
        <v>352</v>
      </c>
      <c r="S34" s="23" t="s">
        <v>201</v>
      </c>
      <c r="T34" s="23" t="s">
        <v>183</v>
      </c>
      <c r="U34" s="23" t="s">
        <v>186</v>
      </c>
      <c r="V34" s="23" t="s">
        <v>193</v>
      </c>
      <c r="W34" s="23" t="s">
        <v>285</v>
      </c>
      <c r="X34" s="23" t="s">
        <v>286</v>
      </c>
      <c r="Y34" s="23" t="s">
        <v>901</v>
      </c>
      <c r="Z34" s="23" t="s">
        <v>798</v>
      </c>
      <c r="AA34" s="23"/>
      <c r="AB34" s="23">
        <v>14</v>
      </c>
      <c r="AC34" s="23"/>
      <c r="AD34" s="23">
        <v>13</v>
      </c>
      <c r="AE34" s="24">
        <v>68.3</v>
      </c>
      <c r="AF34" s="24">
        <v>16.2</v>
      </c>
      <c r="AG34" s="24">
        <v>2.7</v>
      </c>
      <c r="AH34" s="24">
        <v>15.3</v>
      </c>
      <c r="AI34" s="24">
        <v>41.6</v>
      </c>
      <c r="AJ34" s="24">
        <v>85.3</v>
      </c>
      <c r="AK34" s="24">
        <v>1.88</v>
      </c>
      <c r="AL34" s="24">
        <v>21.4</v>
      </c>
      <c r="AM34" s="24">
        <v>23.4</v>
      </c>
      <c r="AN34" s="24">
        <v>5.3</v>
      </c>
      <c r="AO34" s="24">
        <v>3.7</v>
      </c>
      <c r="AP34" s="24">
        <v>4.2</v>
      </c>
      <c r="AQ34" s="23" t="s">
        <v>287</v>
      </c>
      <c r="AR34" s="23" t="s">
        <v>308</v>
      </c>
      <c r="AS34" s="23" t="s">
        <v>289</v>
      </c>
      <c r="AT34" s="23" t="s">
        <v>290</v>
      </c>
      <c r="AU34" s="23" t="s">
        <v>305</v>
      </c>
      <c r="AV34" s="23" t="s">
        <v>288</v>
      </c>
      <c r="AW34" s="23" t="s">
        <v>290</v>
      </c>
    </row>
    <row r="35" s="4" customFormat="1" ht="21" hidden="1" customHeight="1" spans="1:49">
      <c r="A35" s="14"/>
      <c r="B35" s="47"/>
      <c r="C35" s="31" t="s">
        <v>884</v>
      </c>
      <c r="D35" s="32">
        <v>3.34</v>
      </c>
      <c r="E35" s="32">
        <v>3.51</v>
      </c>
      <c r="F35" s="32">
        <v>3.06</v>
      </c>
      <c r="G35" s="32">
        <v>9.91</v>
      </c>
      <c r="H35" s="32">
        <v>3.3</v>
      </c>
      <c r="I35" s="32">
        <v>220.23</v>
      </c>
      <c r="J35" s="32">
        <v>10.85</v>
      </c>
      <c r="K35" s="31">
        <v>4</v>
      </c>
      <c r="L35" s="70">
        <v>44738</v>
      </c>
      <c r="M35" s="70">
        <v>44744</v>
      </c>
      <c r="N35" s="23" t="s">
        <v>297</v>
      </c>
      <c r="O35" s="70">
        <v>44773</v>
      </c>
      <c r="P35" s="70">
        <v>44839</v>
      </c>
      <c r="Q35" s="23">
        <v>95</v>
      </c>
      <c r="R35" s="23" t="s">
        <v>181</v>
      </c>
      <c r="S35" s="23" t="s">
        <v>201</v>
      </c>
      <c r="T35" s="23" t="s">
        <v>183</v>
      </c>
      <c r="U35" s="23" t="s">
        <v>186</v>
      </c>
      <c r="V35" s="23" t="s">
        <v>193</v>
      </c>
      <c r="W35" s="23" t="s">
        <v>285</v>
      </c>
      <c r="X35" s="23" t="s">
        <v>286</v>
      </c>
      <c r="Y35" s="23" t="s">
        <v>519</v>
      </c>
      <c r="Z35" s="23" t="s">
        <v>519</v>
      </c>
      <c r="AA35" s="23"/>
      <c r="AB35" s="23" t="s">
        <v>519</v>
      </c>
      <c r="AC35" s="23"/>
      <c r="AD35" s="23" t="s">
        <v>519</v>
      </c>
      <c r="AE35" s="24">
        <v>45.1</v>
      </c>
      <c r="AF35" s="24">
        <v>4.9</v>
      </c>
      <c r="AG35" s="24">
        <v>4.6</v>
      </c>
      <c r="AH35" s="24">
        <v>11.5</v>
      </c>
      <c r="AI35" s="24">
        <v>45.2</v>
      </c>
      <c r="AJ35" s="24">
        <v>117.1</v>
      </c>
      <c r="AK35" s="24">
        <v>2.6</v>
      </c>
      <c r="AL35" s="24">
        <v>25.52</v>
      </c>
      <c r="AM35" s="24">
        <v>21.8</v>
      </c>
      <c r="AN35" s="24">
        <v>0</v>
      </c>
      <c r="AO35" s="24">
        <v>0.1</v>
      </c>
      <c r="AP35" s="24">
        <v>0</v>
      </c>
      <c r="AQ35" s="23" t="s">
        <v>287</v>
      </c>
      <c r="AR35" s="23" t="s">
        <v>308</v>
      </c>
      <c r="AS35" s="23" t="s">
        <v>296</v>
      </c>
      <c r="AT35" s="23" t="s">
        <v>290</v>
      </c>
      <c r="AU35" s="23" t="s">
        <v>305</v>
      </c>
      <c r="AV35" s="23" t="s">
        <v>288</v>
      </c>
      <c r="AW35" s="23" t="s">
        <v>290</v>
      </c>
    </row>
    <row r="36" s="4" customFormat="1" ht="21" hidden="1" customHeight="1" spans="1:49">
      <c r="A36" s="14"/>
      <c r="B36" s="47"/>
      <c r="C36" s="31" t="s">
        <v>671</v>
      </c>
      <c r="D36" s="32">
        <v>2.75</v>
      </c>
      <c r="E36" s="32">
        <v>2.68</v>
      </c>
      <c r="F36" s="32">
        <v>2.89</v>
      </c>
      <c r="G36" s="32">
        <v>8.32</v>
      </c>
      <c r="H36" s="32">
        <v>2.77</v>
      </c>
      <c r="I36" s="32">
        <v>184.93</v>
      </c>
      <c r="J36" s="32">
        <v>-0.85</v>
      </c>
      <c r="K36" s="31">
        <v>14</v>
      </c>
      <c r="L36" s="70">
        <v>44738</v>
      </c>
      <c r="M36" s="70">
        <v>44742</v>
      </c>
      <c r="N36" s="23" t="s">
        <v>297</v>
      </c>
      <c r="O36" s="70">
        <v>44783</v>
      </c>
      <c r="P36" s="70">
        <v>44842</v>
      </c>
      <c r="Q36" s="23">
        <v>100</v>
      </c>
      <c r="R36" s="23" t="s">
        <v>296</v>
      </c>
      <c r="S36" s="23" t="s">
        <v>201</v>
      </c>
      <c r="T36" s="23" t="s">
        <v>183</v>
      </c>
      <c r="U36" s="23" t="s">
        <v>284</v>
      </c>
      <c r="V36" s="23" t="s">
        <v>328</v>
      </c>
      <c r="W36" s="23" t="s">
        <v>285</v>
      </c>
      <c r="X36" s="23" t="s">
        <v>902</v>
      </c>
      <c r="Y36" s="23" t="s">
        <v>519</v>
      </c>
      <c r="Z36" s="23" t="s">
        <v>519</v>
      </c>
      <c r="AA36" s="23"/>
      <c r="AB36" s="23">
        <v>10</v>
      </c>
      <c r="AC36" s="23"/>
      <c r="AD36" s="23">
        <v>10</v>
      </c>
      <c r="AE36" s="24">
        <v>38.7</v>
      </c>
      <c r="AF36" s="24">
        <v>6.9</v>
      </c>
      <c r="AG36" s="24">
        <v>2.8</v>
      </c>
      <c r="AH36" s="24">
        <v>10.8</v>
      </c>
      <c r="AI36" s="24">
        <v>37</v>
      </c>
      <c r="AJ36" s="24">
        <v>85</v>
      </c>
      <c r="AK36" s="24">
        <v>2.3</v>
      </c>
      <c r="AL36" s="24">
        <v>18.2</v>
      </c>
      <c r="AM36" s="24">
        <v>21.9</v>
      </c>
      <c r="AN36" s="24">
        <v>0</v>
      </c>
      <c r="AO36" s="24">
        <v>0</v>
      </c>
      <c r="AP36" s="24">
        <v>2.8</v>
      </c>
      <c r="AQ36" s="23" t="s">
        <v>287</v>
      </c>
      <c r="AR36" s="23" t="s">
        <v>308</v>
      </c>
      <c r="AS36" s="23" t="s">
        <v>289</v>
      </c>
      <c r="AT36" s="23" t="s">
        <v>290</v>
      </c>
      <c r="AU36" s="23" t="s">
        <v>305</v>
      </c>
      <c r="AV36" s="23" t="s">
        <v>306</v>
      </c>
      <c r="AW36" s="23" t="s">
        <v>290</v>
      </c>
    </row>
    <row r="37" s="4" customFormat="1" ht="21" hidden="1" customHeight="1" spans="1:49">
      <c r="A37" s="14"/>
      <c r="B37" s="47"/>
      <c r="C37" s="31" t="s">
        <v>885</v>
      </c>
      <c r="D37" s="32">
        <v>3.09</v>
      </c>
      <c r="E37" s="32">
        <v>2.97</v>
      </c>
      <c r="F37" s="32">
        <v>2.91</v>
      </c>
      <c r="G37" s="32">
        <v>8.97</v>
      </c>
      <c r="H37" s="32">
        <v>2.99</v>
      </c>
      <c r="I37" s="32">
        <v>199.34</v>
      </c>
      <c r="J37" s="32">
        <v>5.28</v>
      </c>
      <c r="K37" s="31">
        <v>9</v>
      </c>
      <c r="L37" s="70">
        <v>44738</v>
      </c>
      <c r="M37" s="70">
        <v>44742</v>
      </c>
      <c r="N37" s="23" t="s">
        <v>297</v>
      </c>
      <c r="O37" s="70">
        <v>44776</v>
      </c>
      <c r="P37" s="70">
        <v>44838</v>
      </c>
      <c r="Q37" s="23">
        <v>96</v>
      </c>
      <c r="R37" s="23" t="s">
        <v>181</v>
      </c>
      <c r="S37" s="23" t="s">
        <v>201</v>
      </c>
      <c r="T37" s="23" t="s">
        <v>183</v>
      </c>
      <c r="U37" s="23" t="s">
        <v>186</v>
      </c>
      <c r="V37" s="23" t="s">
        <v>193</v>
      </c>
      <c r="W37" s="23" t="s">
        <v>285</v>
      </c>
      <c r="X37" s="23" t="s">
        <v>519</v>
      </c>
      <c r="Y37" s="23" t="s">
        <v>519</v>
      </c>
      <c r="Z37" s="23" t="s">
        <v>519</v>
      </c>
      <c r="AA37" s="23"/>
      <c r="AB37" s="23" t="s">
        <v>519</v>
      </c>
      <c r="AC37" s="23"/>
      <c r="AD37" s="23" t="s">
        <v>519</v>
      </c>
      <c r="AE37" s="24">
        <v>36.5</v>
      </c>
      <c r="AF37" s="24">
        <v>8</v>
      </c>
      <c r="AG37" s="24">
        <v>2.3</v>
      </c>
      <c r="AH37" s="24">
        <v>12.3</v>
      </c>
      <c r="AI37" s="24">
        <v>43.8</v>
      </c>
      <c r="AJ37" s="24">
        <v>98</v>
      </c>
      <c r="AK37" s="24">
        <v>2.2</v>
      </c>
      <c r="AL37" s="24">
        <v>22.4</v>
      </c>
      <c r="AM37" s="24">
        <v>22.9</v>
      </c>
      <c r="AN37" s="24" t="s">
        <v>519</v>
      </c>
      <c r="AO37" s="24" t="s">
        <v>519</v>
      </c>
      <c r="AP37" s="24" t="s">
        <v>519</v>
      </c>
      <c r="AQ37" s="23" t="s">
        <v>519</v>
      </c>
      <c r="AR37" s="23" t="s">
        <v>308</v>
      </c>
      <c r="AS37" s="23" t="s">
        <v>519</v>
      </c>
      <c r="AT37" s="23" t="s">
        <v>290</v>
      </c>
      <c r="AU37" s="23" t="s">
        <v>309</v>
      </c>
      <c r="AV37" s="23" t="s">
        <v>288</v>
      </c>
      <c r="AW37" s="23" t="s">
        <v>290</v>
      </c>
    </row>
    <row r="38" s="4" customFormat="1" ht="21" hidden="1" customHeight="1" spans="1:49">
      <c r="A38" s="14"/>
      <c r="B38" s="47"/>
      <c r="C38" s="31" t="s">
        <v>675</v>
      </c>
      <c r="D38" s="32">
        <v>2.69</v>
      </c>
      <c r="E38" s="32">
        <v>2.78</v>
      </c>
      <c r="F38" s="32">
        <v>2.76</v>
      </c>
      <c r="G38" s="32">
        <v>8.23</v>
      </c>
      <c r="H38" s="32">
        <v>2.74</v>
      </c>
      <c r="I38" s="32">
        <v>182.9</v>
      </c>
      <c r="J38" s="32">
        <v>6.88</v>
      </c>
      <c r="K38" s="31">
        <v>3</v>
      </c>
      <c r="L38" s="70">
        <v>44731</v>
      </c>
      <c r="M38" s="70">
        <v>44736</v>
      </c>
      <c r="N38" s="23" t="s">
        <v>297</v>
      </c>
      <c r="O38" s="70">
        <v>44770</v>
      </c>
      <c r="P38" s="70">
        <v>44834</v>
      </c>
      <c r="Q38" s="23">
        <v>98</v>
      </c>
      <c r="R38" s="23" t="s">
        <v>352</v>
      </c>
      <c r="S38" s="23" t="s">
        <v>201</v>
      </c>
      <c r="T38" s="23" t="s">
        <v>183</v>
      </c>
      <c r="U38" s="23" t="s">
        <v>186</v>
      </c>
      <c r="V38" s="23" t="s">
        <v>193</v>
      </c>
      <c r="W38" s="23" t="s">
        <v>285</v>
      </c>
      <c r="X38" s="23" t="s">
        <v>286</v>
      </c>
      <c r="Y38" s="23" t="s">
        <v>901</v>
      </c>
      <c r="Z38" s="23" t="s">
        <v>798</v>
      </c>
      <c r="AA38" s="23"/>
      <c r="AB38" s="23">
        <v>12</v>
      </c>
      <c r="AC38" s="23"/>
      <c r="AD38" s="23">
        <v>14</v>
      </c>
      <c r="AE38" s="24">
        <v>85.6</v>
      </c>
      <c r="AF38" s="24">
        <v>18.3</v>
      </c>
      <c r="AG38" s="24">
        <v>3.2</v>
      </c>
      <c r="AH38" s="24">
        <v>16.2</v>
      </c>
      <c r="AI38" s="24">
        <v>52.3</v>
      </c>
      <c r="AJ38" s="24">
        <v>99.5</v>
      </c>
      <c r="AK38" s="24">
        <v>1.92</v>
      </c>
      <c r="AL38" s="24">
        <v>23.8</v>
      </c>
      <c r="AM38" s="24">
        <v>24.2</v>
      </c>
      <c r="AN38" s="24">
        <v>5.3</v>
      </c>
      <c r="AO38" s="24">
        <v>3.7</v>
      </c>
      <c r="AP38" s="24">
        <v>4.2</v>
      </c>
      <c r="AQ38" s="23" t="s">
        <v>287</v>
      </c>
      <c r="AR38" s="23" t="s">
        <v>308</v>
      </c>
      <c r="AS38" s="23" t="s">
        <v>289</v>
      </c>
      <c r="AT38" s="23" t="s">
        <v>290</v>
      </c>
      <c r="AU38" s="23" t="s">
        <v>305</v>
      </c>
      <c r="AV38" s="23" t="s">
        <v>288</v>
      </c>
      <c r="AW38" s="23" t="s">
        <v>290</v>
      </c>
    </row>
    <row r="39" s="5" customFormat="1" ht="21" hidden="1" customHeight="1" spans="1:49">
      <c r="A39" s="35"/>
      <c r="B39" s="48"/>
      <c r="C39" s="51" t="s">
        <v>163</v>
      </c>
      <c r="D39" s="52">
        <v>2.87</v>
      </c>
      <c r="E39" s="52">
        <v>2.92</v>
      </c>
      <c r="F39" s="52">
        <v>2.85</v>
      </c>
      <c r="G39" s="52">
        <v>8.63</v>
      </c>
      <c r="H39" s="52">
        <v>2.88</v>
      </c>
      <c r="I39" s="52">
        <v>191.88</v>
      </c>
      <c r="J39" s="52">
        <v>5.99</v>
      </c>
      <c r="K39" s="51">
        <v>8</v>
      </c>
      <c r="L39" s="49" t="s">
        <v>903</v>
      </c>
      <c r="M39" s="49" t="s">
        <v>904</v>
      </c>
      <c r="N39" s="49" t="s">
        <v>297</v>
      </c>
      <c r="O39" s="49" t="s">
        <v>710</v>
      </c>
      <c r="P39" s="49" t="s">
        <v>905</v>
      </c>
      <c r="Q39" s="49">
        <v>94.4</v>
      </c>
      <c r="R39" s="49" t="s">
        <v>694</v>
      </c>
      <c r="S39" s="49" t="s">
        <v>201</v>
      </c>
      <c r="T39" s="49" t="s">
        <v>183</v>
      </c>
      <c r="U39" s="49" t="s">
        <v>186</v>
      </c>
      <c r="V39" s="49" t="s">
        <v>193</v>
      </c>
      <c r="W39" s="49" t="s">
        <v>285</v>
      </c>
      <c r="X39" s="49" t="s">
        <v>286</v>
      </c>
      <c r="Y39" s="49" t="s">
        <v>351</v>
      </c>
      <c r="Z39" s="49" t="s">
        <v>798</v>
      </c>
      <c r="AA39" s="49"/>
      <c r="AB39" s="49">
        <v>12</v>
      </c>
      <c r="AC39" s="49"/>
      <c r="AD39" s="49">
        <v>12.3</v>
      </c>
      <c r="AE39" s="50">
        <v>54.84</v>
      </c>
      <c r="AF39" s="50">
        <v>10.86</v>
      </c>
      <c r="AG39" s="50">
        <v>3.12</v>
      </c>
      <c r="AH39" s="50">
        <v>13.22</v>
      </c>
      <c r="AI39" s="50">
        <v>43.98</v>
      </c>
      <c r="AJ39" s="50">
        <v>96.98</v>
      </c>
      <c r="AK39" s="50">
        <v>2.18</v>
      </c>
      <c r="AL39" s="50">
        <v>22.26</v>
      </c>
      <c r="AM39" s="50">
        <v>22.84</v>
      </c>
      <c r="AN39" s="50">
        <v>2.65</v>
      </c>
      <c r="AO39" s="50">
        <v>1.87</v>
      </c>
      <c r="AP39" s="50">
        <v>2.8</v>
      </c>
      <c r="AQ39" s="49" t="s">
        <v>287</v>
      </c>
      <c r="AR39" s="49" t="s">
        <v>308</v>
      </c>
      <c r="AS39" s="49" t="s">
        <v>289</v>
      </c>
      <c r="AT39" s="49" t="s">
        <v>290</v>
      </c>
      <c r="AU39" s="49" t="s">
        <v>305</v>
      </c>
      <c r="AV39" s="49" t="s">
        <v>288</v>
      </c>
      <c r="AW39" s="49" t="s">
        <v>290</v>
      </c>
    </row>
    <row r="40" s="2" customFormat="1" ht="21" hidden="1" customHeight="1" spans="1:49">
      <c r="A40" s="14" t="s">
        <v>230</v>
      </c>
      <c r="B40" s="47"/>
      <c r="C40" s="23" t="s">
        <v>891</v>
      </c>
      <c r="D40" s="24">
        <v>43.23</v>
      </c>
      <c r="E40" s="24">
        <v>42.95</v>
      </c>
      <c r="F40" s="40"/>
      <c r="G40" s="40">
        <v>86.18</v>
      </c>
      <c r="H40" s="24">
        <v>43.09</v>
      </c>
      <c r="I40" s="24">
        <v>191.52</v>
      </c>
      <c r="J40" s="24">
        <v>10.9</v>
      </c>
      <c r="K40" s="23">
        <v>2</v>
      </c>
      <c r="L40" s="70" t="s">
        <v>519</v>
      </c>
      <c r="M40" s="70">
        <v>44735</v>
      </c>
      <c r="N40" s="23" t="s">
        <v>297</v>
      </c>
      <c r="O40" s="70">
        <v>44771</v>
      </c>
      <c r="P40" s="70">
        <v>44834</v>
      </c>
      <c r="Q40" s="23">
        <v>104</v>
      </c>
      <c r="R40" s="23" t="s">
        <v>352</v>
      </c>
      <c r="S40" s="23" t="s">
        <v>201</v>
      </c>
      <c r="T40" s="23" t="s">
        <v>183</v>
      </c>
      <c r="U40" s="23" t="s">
        <v>186</v>
      </c>
      <c r="V40" s="23" t="s">
        <v>193</v>
      </c>
      <c r="W40" s="23" t="s">
        <v>669</v>
      </c>
      <c r="X40" s="23" t="s">
        <v>715</v>
      </c>
      <c r="Y40" s="23" t="s">
        <v>237</v>
      </c>
      <c r="Z40" s="23" t="s">
        <v>519</v>
      </c>
      <c r="AA40" s="23" t="s">
        <v>519</v>
      </c>
      <c r="AB40" s="23" t="s">
        <v>519</v>
      </c>
      <c r="AC40" s="23" t="s">
        <v>519</v>
      </c>
      <c r="AD40" s="23" t="s">
        <v>237</v>
      </c>
      <c r="AE40" s="24">
        <v>75.3</v>
      </c>
      <c r="AF40" s="24">
        <v>26.3</v>
      </c>
      <c r="AG40" s="24">
        <v>3.2</v>
      </c>
      <c r="AH40" s="24">
        <v>16.4</v>
      </c>
      <c r="AI40" s="24">
        <v>45.2</v>
      </c>
      <c r="AJ40" s="24">
        <v>90.1</v>
      </c>
      <c r="AK40" s="24">
        <v>2.1</v>
      </c>
      <c r="AL40" s="24">
        <v>22.7</v>
      </c>
      <c r="AM40" s="24">
        <v>24.1</v>
      </c>
      <c r="AN40" s="24">
        <v>2.5</v>
      </c>
      <c r="AO40" s="24">
        <v>3.5</v>
      </c>
      <c r="AP40" s="24">
        <v>5.2</v>
      </c>
      <c r="AQ40" s="23" t="s">
        <v>287</v>
      </c>
      <c r="AR40" s="23" t="s">
        <v>308</v>
      </c>
      <c r="AS40" s="23" t="s">
        <v>289</v>
      </c>
      <c r="AT40" s="23" t="s">
        <v>290</v>
      </c>
      <c r="AU40" s="23" t="s">
        <v>297</v>
      </c>
      <c r="AV40" s="23" t="s">
        <v>288</v>
      </c>
      <c r="AW40" s="23" t="s">
        <v>290</v>
      </c>
    </row>
    <row r="41" s="2" customFormat="1" ht="21" hidden="1" customHeight="1" spans="1:49">
      <c r="A41" s="14"/>
      <c r="B41" s="47"/>
      <c r="C41" s="23" t="s">
        <v>682</v>
      </c>
      <c r="D41" s="24">
        <v>52.37</v>
      </c>
      <c r="E41" s="24">
        <v>54.79</v>
      </c>
      <c r="F41" s="40"/>
      <c r="G41" s="40">
        <v>107.16</v>
      </c>
      <c r="H41" s="24">
        <v>53.58</v>
      </c>
      <c r="I41" s="24">
        <v>238.15</v>
      </c>
      <c r="J41" s="24">
        <v>14.59</v>
      </c>
      <c r="K41" s="23">
        <v>1</v>
      </c>
      <c r="L41" s="70">
        <v>44733</v>
      </c>
      <c r="M41" s="70">
        <v>44726</v>
      </c>
      <c r="N41" s="23" t="s">
        <v>297</v>
      </c>
      <c r="O41" s="70">
        <v>44757</v>
      </c>
      <c r="P41" s="70">
        <v>44822</v>
      </c>
      <c r="Q41" s="23">
        <v>96</v>
      </c>
      <c r="R41" s="23" t="s">
        <v>181</v>
      </c>
      <c r="S41" s="23" t="s">
        <v>201</v>
      </c>
      <c r="T41" s="23" t="s">
        <v>183</v>
      </c>
      <c r="U41" s="23" t="s">
        <v>186</v>
      </c>
      <c r="V41" s="23" t="s">
        <v>193</v>
      </c>
      <c r="W41" s="23" t="s">
        <v>669</v>
      </c>
      <c r="X41" s="23" t="s">
        <v>519</v>
      </c>
      <c r="Y41" s="23" t="s">
        <v>519</v>
      </c>
      <c r="Z41" s="23" t="s">
        <v>519</v>
      </c>
      <c r="AA41" s="23" t="s">
        <v>519</v>
      </c>
      <c r="AB41" s="23" t="s">
        <v>519</v>
      </c>
      <c r="AC41" s="23" t="s">
        <v>519</v>
      </c>
      <c r="AD41" s="23" t="s">
        <v>519</v>
      </c>
      <c r="AE41" s="24">
        <v>70.2</v>
      </c>
      <c r="AF41" s="24">
        <v>12.5</v>
      </c>
      <c r="AG41" s="24">
        <v>3.2</v>
      </c>
      <c r="AH41" s="24">
        <v>13</v>
      </c>
      <c r="AI41" s="24">
        <v>52.3</v>
      </c>
      <c r="AJ41" s="24">
        <v>131.4</v>
      </c>
      <c r="AK41" s="24">
        <v>2.4</v>
      </c>
      <c r="AL41" s="24">
        <v>30.9</v>
      </c>
      <c r="AM41" s="24">
        <v>25</v>
      </c>
      <c r="AN41" s="24" t="s">
        <v>519</v>
      </c>
      <c r="AO41" s="24" t="s">
        <v>519</v>
      </c>
      <c r="AP41" s="24" t="s">
        <v>519</v>
      </c>
      <c r="AQ41" s="23" t="s">
        <v>519</v>
      </c>
      <c r="AR41" s="23" t="s">
        <v>308</v>
      </c>
      <c r="AS41" s="23" t="s">
        <v>519</v>
      </c>
      <c r="AT41" s="23" t="s">
        <v>290</v>
      </c>
      <c r="AU41" s="23" t="s">
        <v>309</v>
      </c>
      <c r="AV41" s="23" t="s">
        <v>288</v>
      </c>
      <c r="AW41" s="23" t="s">
        <v>290</v>
      </c>
    </row>
    <row r="42" s="2" customFormat="1" ht="21" hidden="1" customHeight="1" spans="1:49">
      <c r="A42" s="14"/>
      <c r="B42" s="47"/>
      <c r="C42" s="23" t="s">
        <v>675</v>
      </c>
      <c r="D42" s="24">
        <v>41.6</v>
      </c>
      <c r="E42" s="24">
        <v>43.6</v>
      </c>
      <c r="F42" s="40"/>
      <c r="G42" s="40">
        <v>85.2</v>
      </c>
      <c r="H42" s="24">
        <v>42.6</v>
      </c>
      <c r="I42" s="24">
        <v>189.34</v>
      </c>
      <c r="J42" s="24">
        <v>5.97</v>
      </c>
      <c r="K42" s="23">
        <v>2</v>
      </c>
      <c r="L42" s="70">
        <v>44729</v>
      </c>
      <c r="M42" s="70">
        <v>44735</v>
      </c>
      <c r="N42" s="23" t="s">
        <v>297</v>
      </c>
      <c r="O42" s="70">
        <v>44771</v>
      </c>
      <c r="P42" s="70">
        <v>44836</v>
      </c>
      <c r="Q42" s="23">
        <v>102</v>
      </c>
      <c r="R42" s="23" t="s">
        <v>352</v>
      </c>
      <c r="S42" s="23" t="s">
        <v>201</v>
      </c>
      <c r="T42" s="23" t="s">
        <v>183</v>
      </c>
      <c r="U42" s="23" t="s">
        <v>186</v>
      </c>
      <c r="V42" s="23" t="s">
        <v>193</v>
      </c>
      <c r="W42" s="23" t="s">
        <v>669</v>
      </c>
      <c r="X42" s="23" t="s">
        <v>715</v>
      </c>
      <c r="Y42" s="23" t="s">
        <v>237</v>
      </c>
      <c r="Z42" s="23" t="s">
        <v>519</v>
      </c>
      <c r="AA42" s="23" t="s">
        <v>519</v>
      </c>
      <c r="AB42" s="23" t="s">
        <v>519</v>
      </c>
      <c r="AC42" s="23" t="s">
        <v>519</v>
      </c>
      <c r="AD42" s="23" t="s">
        <v>237</v>
      </c>
      <c r="AE42" s="24">
        <v>81.2</v>
      </c>
      <c r="AF42" s="24">
        <v>23.1</v>
      </c>
      <c r="AG42" s="24">
        <v>3.3</v>
      </c>
      <c r="AH42" s="24">
        <v>16.5</v>
      </c>
      <c r="AI42" s="24">
        <v>44.2</v>
      </c>
      <c r="AJ42" s="24">
        <v>117.4</v>
      </c>
      <c r="AK42" s="24">
        <v>3.1</v>
      </c>
      <c r="AL42" s="24">
        <v>21.3</v>
      </c>
      <c r="AM42" s="24">
        <v>25.1</v>
      </c>
      <c r="AN42" s="24">
        <v>3.2</v>
      </c>
      <c r="AO42" s="24">
        <v>3.8</v>
      </c>
      <c r="AP42" s="24">
        <v>8.3</v>
      </c>
      <c r="AQ42" s="23" t="s">
        <v>287</v>
      </c>
      <c r="AR42" s="23" t="s">
        <v>308</v>
      </c>
      <c r="AS42" s="23" t="s">
        <v>289</v>
      </c>
      <c r="AT42" s="23" t="s">
        <v>290</v>
      </c>
      <c r="AU42" s="23" t="s">
        <v>297</v>
      </c>
      <c r="AV42" s="23" t="s">
        <v>288</v>
      </c>
      <c r="AW42" s="23" t="s">
        <v>290</v>
      </c>
    </row>
    <row r="43" s="2" customFormat="1" ht="21" hidden="1" customHeight="1" spans="1:49">
      <c r="A43" s="14"/>
      <c r="B43" s="47"/>
      <c r="C43" s="23" t="s">
        <v>884</v>
      </c>
      <c r="D43" s="24">
        <v>52.11</v>
      </c>
      <c r="E43" s="24">
        <v>52.89</v>
      </c>
      <c r="F43" s="40"/>
      <c r="G43" s="40">
        <v>105</v>
      </c>
      <c r="H43" s="24">
        <v>52.5</v>
      </c>
      <c r="I43" s="24">
        <v>233.35</v>
      </c>
      <c r="J43" s="24">
        <v>8.2</v>
      </c>
      <c r="K43" s="23">
        <v>2</v>
      </c>
      <c r="L43" s="70">
        <v>44721</v>
      </c>
      <c r="M43" s="70">
        <v>44740</v>
      </c>
      <c r="N43" s="23" t="s">
        <v>297</v>
      </c>
      <c r="O43" s="70">
        <v>44770</v>
      </c>
      <c r="P43" s="70">
        <v>44836</v>
      </c>
      <c r="Q43" s="23">
        <v>91</v>
      </c>
      <c r="R43" s="23" t="s">
        <v>181</v>
      </c>
      <c r="S43" s="23" t="s">
        <v>201</v>
      </c>
      <c r="T43" s="23" t="s">
        <v>183</v>
      </c>
      <c r="U43" s="23" t="s">
        <v>186</v>
      </c>
      <c r="V43" s="23" t="s">
        <v>193</v>
      </c>
      <c r="W43" s="23" t="s">
        <v>715</v>
      </c>
      <c r="X43" s="23" t="s">
        <v>704</v>
      </c>
      <c r="Y43" s="23">
        <v>0</v>
      </c>
      <c r="Z43" s="23" t="s">
        <v>519</v>
      </c>
      <c r="AA43" s="23" t="s">
        <v>519</v>
      </c>
      <c r="AB43" s="23" t="s">
        <v>519</v>
      </c>
      <c r="AC43" s="23" t="s">
        <v>519</v>
      </c>
      <c r="AD43" s="23" t="s">
        <v>519</v>
      </c>
      <c r="AE43" s="24">
        <v>64.4</v>
      </c>
      <c r="AF43" s="24">
        <v>15.5</v>
      </c>
      <c r="AG43" s="24">
        <v>2.2</v>
      </c>
      <c r="AH43" s="24">
        <v>13.2</v>
      </c>
      <c r="AI43" s="24">
        <v>45.4</v>
      </c>
      <c r="AJ43" s="24">
        <v>94.3</v>
      </c>
      <c r="AK43" s="24">
        <v>2.1</v>
      </c>
      <c r="AL43" s="24">
        <v>23.2</v>
      </c>
      <c r="AM43" s="24">
        <v>24.6</v>
      </c>
      <c r="AN43" s="24">
        <v>0</v>
      </c>
      <c r="AO43" s="24">
        <v>0</v>
      </c>
      <c r="AP43" s="24">
        <v>0</v>
      </c>
      <c r="AQ43" s="23" t="s">
        <v>287</v>
      </c>
      <c r="AR43" s="23" t="s">
        <v>183</v>
      </c>
      <c r="AS43" s="23" t="s">
        <v>670</v>
      </c>
      <c r="AT43" s="23" t="s">
        <v>290</v>
      </c>
      <c r="AU43" s="23" t="s">
        <v>297</v>
      </c>
      <c r="AV43" s="23" t="s">
        <v>288</v>
      </c>
      <c r="AW43" s="23" t="s">
        <v>290</v>
      </c>
    </row>
    <row r="44" s="2" customFormat="1" ht="21" hidden="1" customHeight="1" spans="1:49">
      <c r="A44" s="14"/>
      <c r="B44" s="47"/>
      <c r="C44" s="23" t="s">
        <v>717</v>
      </c>
      <c r="D44" s="24">
        <v>38.6</v>
      </c>
      <c r="E44" s="24">
        <v>49.72</v>
      </c>
      <c r="F44" s="40"/>
      <c r="G44" s="40">
        <v>88.32</v>
      </c>
      <c r="H44" s="24">
        <v>44.16</v>
      </c>
      <c r="I44" s="24">
        <v>196.28</v>
      </c>
      <c r="J44" s="24">
        <v>3.55</v>
      </c>
      <c r="K44" s="23">
        <v>2</v>
      </c>
      <c r="L44" s="70" t="s">
        <v>519</v>
      </c>
      <c r="M44" s="70">
        <v>44738</v>
      </c>
      <c r="N44" s="23" t="s">
        <v>297</v>
      </c>
      <c r="O44" s="70">
        <v>44765</v>
      </c>
      <c r="P44" s="70">
        <v>44829</v>
      </c>
      <c r="Q44" s="23">
        <v>92</v>
      </c>
      <c r="R44" s="23" t="s">
        <v>181</v>
      </c>
      <c r="S44" s="23" t="s">
        <v>201</v>
      </c>
      <c r="T44" s="23" t="s">
        <v>183</v>
      </c>
      <c r="U44" s="23" t="s">
        <v>186</v>
      </c>
      <c r="V44" s="23" t="s">
        <v>211</v>
      </c>
      <c r="W44" s="23" t="s">
        <v>669</v>
      </c>
      <c r="X44" s="23" t="s">
        <v>715</v>
      </c>
      <c r="Y44" s="23">
        <v>0</v>
      </c>
      <c r="Z44" s="23" t="s">
        <v>519</v>
      </c>
      <c r="AA44" s="23" t="s">
        <v>519</v>
      </c>
      <c r="AB44" s="23" t="s">
        <v>519</v>
      </c>
      <c r="AC44" s="23" t="s">
        <v>519</v>
      </c>
      <c r="AD44" s="23" t="s">
        <v>519</v>
      </c>
      <c r="AE44" s="24">
        <v>50.3</v>
      </c>
      <c r="AF44" s="24">
        <v>15.1</v>
      </c>
      <c r="AG44" s="24">
        <v>1.2</v>
      </c>
      <c r="AH44" s="24">
        <v>13.8</v>
      </c>
      <c r="AI44" s="24">
        <v>30.6</v>
      </c>
      <c r="AJ44" s="24">
        <v>77.9</v>
      </c>
      <c r="AK44" s="24">
        <v>2.6</v>
      </c>
      <c r="AL44" s="24">
        <v>16.8</v>
      </c>
      <c r="AM44" s="24">
        <v>22.4</v>
      </c>
      <c r="AN44" s="24">
        <v>1</v>
      </c>
      <c r="AO44" s="24">
        <v>0</v>
      </c>
      <c r="AP44" s="24">
        <v>0</v>
      </c>
      <c r="AQ44" s="23" t="s">
        <v>519</v>
      </c>
      <c r="AR44" s="23" t="s">
        <v>290</v>
      </c>
      <c r="AS44" s="23" t="s">
        <v>289</v>
      </c>
      <c r="AT44" s="23" t="s">
        <v>290</v>
      </c>
      <c r="AU44" s="23" t="s">
        <v>297</v>
      </c>
      <c r="AV44" s="23" t="s">
        <v>288</v>
      </c>
      <c r="AW44" s="23" t="s">
        <v>290</v>
      </c>
    </row>
    <row r="45" s="2" customFormat="1" ht="21" hidden="1" customHeight="1" spans="1:49">
      <c r="A45" s="14"/>
      <c r="B45" s="47"/>
      <c r="C45" s="23" t="s">
        <v>885</v>
      </c>
      <c r="D45" s="24">
        <v>50.25</v>
      </c>
      <c r="E45" s="24">
        <v>50.1</v>
      </c>
      <c r="F45" s="40"/>
      <c r="G45" s="40">
        <v>100.35</v>
      </c>
      <c r="H45" s="24">
        <v>50.18</v>
      </c>
      <c r="I45" s="24">
        <v>223.01</v>
      </c>
      <c r="J45" s="24">
        <v>9.22</v>
      </c>
      <c r="K45" s="23">
        <v>2</v>
      </c>
      <c r="L45" s="70">
        <v>44734</v>
      </c>
      <c r="M45" s="70">
        <v>44736</v>
      </c>
      <c r="N45" s="23" t="s">
        <v>297</v>
      </c>
      <c r="O45" s="70">
        <v>44774</v>
      </c>
      <c r="P45" s="70">
        <v>44835</v>
      </c>
      <c r="Q45" s="23">
        <v>99</v>
      </c>
      <c r="R45" s="23" t="s">
        <v>181</v>
      </c>
      <c r="S45" s="23" t="s">
        <v>201</v>
      </c>
      <c r="T45" s="23" t="s">
        <v>183</v>
      </c>
      <c r="U45" s="23" t="s">
        <v>186</v>
      </c>
      <c r="V45" s="23" t="s">
        <v>193</v>
      </c>
      <c r="W45" s="23" t="s">
        <v>669</v>
      </c>
      <c r="X45" s="23" t="s">
        <v>715</v>
      </c>
      <c r="Y45" s="23"/>
      <c r="Z45" s="23" t="s">
        <v>519</v>
      </c>
      <c r="AA45" s="23" t="s">
        <v>519</v>
      </c>
      <c r="AB45" s="23" t="s">
        <v>519</v>
      </c>
      <c r="AC45" s="23" t="s">
        <v>519</v>
      </c>
      <c r="AD45" s="23" t="s">
        <v>519</v>
      </c>
      <c r="AE45" s="24">
        <v>38</v>
      </c>
      <c r="AF45" s="24">
        <v>13</v>
      </c>
      <c r="AG45" s="24">
        <v>0.7</v>
      </c>
      <c r="AH45" s="24">
        <v>13.7</v>
      </c>
      <c r="AI45" s="24">
        <v>19.3</v>
      </c>
      <c r="AJ45" s="24">
        <v>47</v>
      </c>
      <c r="AK45" s="24">
        <v>2.4</v>
      </c>
      <c r="AL45" s="24">
        <v>10.3</v>
      </c>
      <c r="AM45" s="24">
        <v>21.9</v>
      </c>
      <c r="AN45" s="24" t="s">
        <v>519</v>
      </c>
      <c r="AO45" s="24" t="s">
        <v>519</v>
      </c>
      <c r="AP45" s="24" t="s">
        <v>519</v>
      </c>
      <c r="AQ45" s="23" t="s">
        <v>287</v>
      </c>
      <c r="AR45" s="23" t="s">
        <v>308</v>
      </c>
      <c r="AS45" s="23" t="s">
        <v>289</v>
      </c>
      <c r="AT45" s="23" t="s">
        <v>290</v>
      </c>
      <c r="AU45" s="23" t="s">
        <v>309</v>
      </c>
      <c r="AV45" s="23" t="s">
        <v>288</v>
      </c>
      <c r="AW45" s="23" t="s">
        <v>290</v>
      </c>
    </row>
    <row r="46" s="2" customFormat="1" ht="21" hidden="1" customHeight="1" spans="1:49">
      <c r="A46" s="14"/>
      <c r="B46" s="47"/>
      <c r="C46" s="23" t="s">
        <v>671</v>
      </c>
      <c r="D46" s="24">
        <v>55.78</v>
      </c>
      <c r="E46" s="24">
        <v>53.91</v>
      </c>
      <c r="F46" s="40"/>
      <c r="G46" s="40">
        <v>109.69</v>
      </c>
      <c r="H46" s="24">
        <v>54.84</v>
      </c>
      <c r="I46" s="24">
        <v>243.76</v>
      </c>
      <c r="J46" s="24">
        <v>8.84</v>
      </c>
      <c r="K46" s="23">
        <v>2</v>
      </c>
      <c r="L46" s="70">
        <v>44736</v>
      </c>
      <c r="M46" s="70">
        <v>44741</v>
      </c>
      <c r="N46" s="23" t="s">
        <v>297</v>
      </c>
      <c r="O46" s="70">
        <v>44772</v>
      </c>
      <c r="P46" s="70">
        <v>44839</v>
      </c>
      <c r="Q46" s="23">
        <v>104</v>
      </c>
      <c r="R46" s="23" t="s">
        <v>181</v>
      </c>
      <c r="S46" s="23" t="s">
        <v>201</v>
      </c>
      <c r="T46" s="23" t="s">
        <v>183</v>
      </c>
      <c r="U46" s="23" t="s">
        <v>408</v>
      </c>
      <c r="V46" s="23" t="s">
        <v>193</v>
      </c>
      <c r="W46" s="23" t="s">
        <v>669</v>
      </c>
      <c r="X46" s="23" t="s">
        <v>714</v>
      </c>
      <c r="Y46" s="23">
        <v>0</v>
      </c>
      <c r="Z46" s="23" t="s">
        <v>519</v>
      </c>
      <c r="AA46" s="23" t="s">
        <v>519</v>
      </c>
      <c r="AB46" s="23">
        <v>0</v>
      </c>
      <c r="AC46" s="23" t="s">
        <v>519</v>
      </c>
      <c r="AD46" s="23">
        <v>5</v>
      </c>
      <c r="AE46" s="24">
        <v>49.6</v>
      </c>
      <c r="AF46" s="24">
        <v>8.7</v>
      </c>
      <c r="AG46" s="24">
        <v>2.8</v>
      </c>
      <c r="AH46" s="24">
        <v>13.8</v>
      </c>
      <c r="AI46" s="24">
        <v>92.8</v>
      </c>
      <c r="AJ46" s="24">
        <v>139</v>
      </c>
      <c r="AK46" s="24">
        <v>1.5</v>
      </c>
      <c r="AL46" s="24">
        <v>31.3</v>
      </c>
      <c r="AM46" s="24">
        <v>23.1</v>
      </c>
      <c r="AN46" s="24">
        <v>0</v>
      </c>
      <c r="AO46" s="24">
        <v>0.3</v>
      </c>
      <c r="AP46" s="24">
        <v>0</v>
      </c>
      <c r="AQ46" s="23" t="s">
        <v>287</v>
      </c>
      <c r="AR46" s="23" t="s">
        <v>311</v>
      </c>
      <c r="AS46" s="23" t="s">
        <v>289</v>
      </c>
      <c r="AT46" s="23" t="s">
        <v>290</v>
      </c>
      <c r="AU46" s="23" t="s">
        <v>309</v>
      </c>
      <c r="AV46" s="23" t="s">
        <v>306</v>
      </c>
      <c r="AW46" s="23" t="s">
        <v>290</v>
      </c>
    </row>
    <row r="47" s="6" customFormat="1" ht="21" customHeight="1" spans="1:49">
      <c r="A47" s="35"/>
      <c r="B47" s="48"/>
      <c r="C47" s="49" t="s">
        <v>163</v>
      </c>
      <c r="D47" s="50">
        <v>47.71</v>
      </c>
      <c r="E47" s="50">
        <v>49.71</v>
      </c>
      <c r="F47" s="53"/>
      <c r="G47" s="40">
        <v>97.42</v>
      </c>
      <c r="H47" s="50">
        <v>48.71</v>
      </c>
      <c r="I47" s="50">
        <v>216.49</v>
      </c>
      <c r="J47" s="50">
        <v>8.82</v>
      </c>
      <c r="K47" s="49">
        <v>2</v>
      </c>
      <c r="L47" s="49" t="s">
        <v>893</v>
      </c>
      <c r="M47" s="49" t="s">
        <v>897</v>
      </c>
      <c r="N47" s="49" t="s">
        <v>297</v>
      </c>
      <c r="O47" s="49" t="s">
        <v>906</v>
      </c>
      <c r="P47" s="49" t="s">
        <v>907</v>
      </c>
      <c r="Q47" s="49">
        <v>98.3</v>
      </c>
      <c r="R47" s="49" t="s">
        <v>181</v>
      </c>
      <c r="S47" s="49" t="s">
        <v>201</v>
      </c>
      <c r="T47" s="49" t="s">
        <v>183</v>
      </c>
      <c r="U47" s="49" t="s">
        <v>186</v>
      </c>
      <c r="V47" s="49" t="s">
        <v>193</v>
      </c>
      <c r="W47" s="49" t="s">
        <v>669</v>
      </c>
      <c r="X47" s="49" t="s">
        <v>715</v>
      </c>
      <c r="Y47" s="49" t="s">
        <v>237</v>
      </c>
      <c r="Z47" s="23" t="s">
        <v>519</v>
      </c>
      <c r="AA47" s="23" t="s">
        <v>519</v>
      </c>
      <c r="AB47" s="49" t="s">
        <v>519</v>
      </c>
      <c r="AC47" s="23" t="s">
        <v>519</v>
      </c>
      <c r="AD47" s="49" t="s">
        <v>237</v>
      </c>
      <c r="AE47" s="50">
        <v>63.8</v>
      </c>
      <c r="AF47" s="50">
        <v>15.9</v>
      </c>
      <c r="AG47" s="50">
        <v>2.6</v>
      </c>
      <c r="AH47" s="50">
        <v>14.9</v>
      </c>
      <c r="AI47" s="50">
        <v>48.2</v>
      </c>
      <c r="AJ47" s="50">
        <v>101.4</v>
      </c>
      <c r="AK47" s="50">
        <v>2.3</v>
      </c>
      <c r="AL47" s="50">
        <v>22.7</v>
      </c>
      <c r="AM47" s="50">
        <v>23.7</v>
      </c>
      <c r="AN47" s="50">
        <v>2.2</v>
      </c>
      <c r="AO47" s="50">
        <v>1.9</v>
      </c>
      <c r="AP47" s="50">
        <v>3.2</v>
      </c>
      <c r="AQ47" s="49" t="s">
        <v>287</v>
      </c>
      <c r="AR47" s="49" t="s">
        <v>308</v>
      </c>
      <c r="AS47" s="49" t="s">
        <v>289</v>
      </c>
      <c r="AT47" s="49" t="s">
        <v>290</v>
      </c>
      <c r="AU47" s="49" t="s">
        <v>297</v>
      </c>
      <c r="AV47" s="49" t="s">
        <v>288</v>
      </c>
      <c r="AW47" s="49" t="s">
        <v>290</v>
      </c>
    </row>
    <row r="48" s="7" customFormat="1" ht="14.25" spans="1:49">
      <c r="A48" s="54" t="s">
        <v>879</v>
      </c>
      <c r="B48" s="55" t="s">
        <v>908</v>
      </c>
      <c r="C48" s="56" t="s">
        <v>909</v>
      </c>
      <c r="D48" s="57">
        <v>3.19</v>
      </c>
      <c r="E48" s="57">
        <v>3.97</v>
      </c>
      <c r="F48" s="57">
        <v>3.84</v>
      </c>
      <c r="G48" s="57">
        <v>11</v>
      </c>
      <c r="H48" s="57">
        <v>3.67</v>
      </c>
      <c r="I48" s="57">
        <v>254.88</v>
      </c>
      <c r="J48" s="57">
        <v>3.09</v>
      </c>
      <c r="K48" s="56">
        <v>9</v>
      </c>
      <c r="L48" s="74">
        <v>44735</v>
      </c>
      <c r="M48" s="74">
        <v>44740</v>
      </c>
      <c r="N48" s="56" t="s">
        <v>297</v>
      </c>
      <c r="O48" s="74">
        <v>44778</v>
      </c>
      <c r="P48" s="74">
        <v>44838</v>
      </c>
      <c r="Q48" s="56">
        <v>99</v>
      </c>
      <c r="R48" s="56" t="s">
        <v>315</v>
      </c>
      <c r="S48" s="56" t="s">
        <v>201</v>
      </c>
      <c r="T48" s="56" t="s">
        <v>283</v>
      </c>
      <c r="U48" s="56" t="s">
        <v>404</v>
      </c>
      <c r="V48" s="56" t="s">
        <v>193</v>
      </c>
      <c r="W48" s="56" t="s">
        <v>297</v>
      </c>
      <c r="X48" s="56" t="s">
        <v>286</v>
      </c>
      <c r="Y48" s="56">
        <v>0</v>
      </c>
      <c r="Z48" s="56" t="s">
        <v>519</v>
      </c>
      <c r="AA48" s="56">
        <v>0</v>
      </c>
      <c r="AB48" s="56">
        <v>0</v>
      </c>
      <c r="AC48" s="57">
        <v>33.3</v>
      </c>
      <c r="AD48" s="57">
        <v>10.3</v>
      </c>
      <c r="AE48" s="79">
        <v>76</v>
      </c>
      <c r="AF48" s="79">
        <v>20</v>
      </c>
      <c r="AG48" s="79">
        <v>4.4</v>
      </c>
      <c r="AH48" s="79">
        <v>16.5</v>
      </c>
      <c r="AI48" s="79">
        <v>41.8</v>
      </c>
      <c r="AJ48" s="79">
        <v>96.3</v>
      </c>
      <c r="AK48" s="79">
        <v>2.5</v>
      </c>
      <c r="AL48" s="79">
        <v>21.5</v>
      </c>
      <c r="AM48" s="79">
        <v>28.2</v>
      </c>
      <c r="AN48" s="79">
        <v>1.8</v>
      </c>
      <c r="AO48" s="79">
        <v>0</v>
      </c>
      <c r="AP48" s="79">
        <v>0.2</v>
      </c>
      <c r="AQ48" s="56" t="s">
        <v>287</v>
      </c>
      <c r="AR48" s="56" t="s">
        <v>290</v>
      </c>
      <c r="AS48" s="85" t="s">
        <v>289</v>
      </c>
      <c r="AT48" s="85" t="s">
        <v>290</v>
      </c>
      <c r="AU48" s="85" t="s">
        <v>305</v>
      </c>
      <c r="AV48" s="85" t="s">
        <v>288</v>
      </c>
      <c r="AW48" s="85" t="s">
        <v>210</v>
      </c>
    </row>
    <row r="49" s="4" customFormat="1" ht="23.25" spans="1:49">
      <c r="A49" s="21"/>
      <c r="B49" s="22"/>
      <c r="C49" s="23" t="s">
        <v>910</v>
      </c>
      <c r="D49" s="24">
        <v>3.39</v>
      </c>
      <c r="E49" s="24">
        <v>3.23</v>
      </c>
      <c r="F49" s="24">
        <v>3.31</v>
      </c>
      <c r="G49" s="24">
        <v>9.93</v>
      </c>
      <c r="H49" s="24">
        <v>3.31</v>
      </c>
      <c r="I49" s="24">
        <v>229.9</v>
      </c>
      <c r="J49" s="24">
        <v>-6.7</v>
      </c>
      <c r="K49" s="23">
        <v>13</v>
      </c>
      <c r="L49" s="70">
        <v>44732</v>
      </c>
      <c r="M49" s="70">
        <v>44737</v>
      </c>
      <c r="N49" s="23" t="s">
        <v>297</v>
      </c>
      <c r="O49" s="70">
        <v>44770</v>
      </c>
      <c r="P49" s="70">
        <v>44831</v>
      </c>
      <c r="Q49" s="23">
        <v>98</v>
      </c>
      <c r="R49" s="23" t="s">
        <v>315</v>
      </c>
      <c r="S49" s="23" t="s">
        <v>201</v>
      </c>
      <c r="T49" s="23" t="s">
        <v>283</v>
      </c>
      <c r="U49" s="23" t="s">
        <v>404</v>
      </c>
      <c r="V49" s="23" t="s">
        <v>193</v>
      </c>
      <c r="W49" s="23" t="s">
        <v>297</v>
      </c>
      <c r="X49" s="23" t="s">
        <v>286</v>
      </c>
      <c r="Y49" s="23">
        <v>0</v>
      </c>
      <c r="Z49" s="23" t="s">
        <v>519</v>
      </c>
      <c r="AA49" s="23">
        <v>0</v>
      </c>
      <c r="AB49" s="23">
        <v>0</v>
      </c>
      <c r="AC49" s="24">
        <v>43.3</v>
      </c>
      <c r="AD49" s="24">
        <v>18.3</v>
      </c>
      <c r="AE49" s="80">
        <v>75</v>
      </c>
      <c r="AF49" s="80">
        <v>21</v>
      </c>
      <c r="AG49" s="80">
        <v>4.6</v>
      </c>
      <c r="AH49" s="80">
        <v>16</v>
      </c>
      <c r="AI49" s="80">
        <v>38.5</v>
      </c>
      <c r="AJ49" s="80">
        <v>94.6</v>
      </c>
      <c r="AK49" s="80">
        <v>2.5</v>
      </c>
      <c r="AL49" s="80">
        <v>21.3</v>
      </c>
      <c r="AM49" s="80">
        <v>28.1</v>
      </c>
      <c r="AN49" s="80">
        <v>1.9</v>
      </c>
      <c r="AO49" s="80">
        <v>0</v>
      </c>
      <c r="AP49" s="80">
        <v>0.2</v>
      </c>
      <c r="AQ49" s="23" t="s">
        <v>287</v>
      </c>
      <c r="AR49" s="23" t="s">
        <v>290</v>
      </c>
      <c r="AS49" s="86" t="s">
        <v>694</v>
      </c>
      <c r="AT49" s="86" t="s">
        <v>290</v>
      </c>
      <c r="AU49" s="86" t="s">
        <v>305</v>
      </c>
      <c r="AV49" s="86" t="s">
        <v>288</v>
      </c>
      <c r="AW49" s="86" t="s">
        <v>210</v>
      </c>
    </row>
    <row r="50" s="4" customFormat="1" ht="13.5" spans="1:49">
      <c r="A50" s="21"/>
      <c r="B50" s="22"/>
      <c r="C50" s="23" t="s">
        <v>675</v>
      </c>
      <c r="D50" s="24">
        <v>3.1</v>
      </c>
      <c r="E50" s="24">
        <v>3</v>
      </c>
      <c r="F50" s="24">
        <v>3.3</v>
      </c>
      <c r="G50" s="24">
        <v>9.39</v>
      </c>
      <c r="H50" s="24">
        <v>3.13</v>
      </c>
      <c r="I50" s="24">
        <v>208.72</v>
      </c>
      <c r="J50" s="24">
        <v>3.53</v>
      </c>
      <c r="K50" s="23">
        <v>8</v>
      </c>
      <c r="L50" s="70">
        <v>44734</v>
      </c>
      <c r="M50" s="70">
        <v>44739</v>
      </c>
      <c r="N50" s="23">
        <v>1</v>
      </c>
      <c r="O50" s="70">
        <v>44777</v>
      </c>
      <c r="P50" s="70">
        <v>44839</v>
      </c>
      <c r="Q50" s="23">
        <v>105</v>
      </c>
      <c r="R50" s="23" t="s">
        <v>315</v>
      </c>
      <c r="S50" s="23" t="s">
        <v>182</v>
      </c>
      <c r="T50" s="23" t="s">
        <v>183</v>
      </c>
      <c r="U50" s="23" t="s">
        <v>186</v>
      </c>
      <c r="V50" s="23" t="s">
        <v>185</v>
      </c>
      <c r="W50" s="23" t="s">
        <v>669</v>
      </c>
      <c r="X50" s="23" t="s">
        <v>286</v>
      </c>
      <c r="Y50" s="23" t="s">
        <v>344</v>
      </c>
      <c r="Z50" s="23" t="s">
        <v>519</v>
      </c>
      <c r="AA50" s="23">
        <v>2</v>
      </c>
      <c r="AB50" s="23" t="s">
        <v>519</v>
      </c>
      <c r="AC50" s="24" t="s">
        <v>519</v>
      </c>
      <c r="AD50" s="24" t="s">
        <v>519</v>
      </c>
      <c r="AE50" s="80">
        <v>84.6</v>
      </c>
      <c r="AF50" s="80">
        <v>20.8</v>
      </c>
      <c r="AG50" s="80">
        <v>2.9</v>
      </c>
      <c r="AH50" s="80">
        <v>19.8</v>
      </c>
      <c r="AI50" s="80">
        <v>54.09</v>
      </c>
      <c r="AJ50" s="80">
        <v>104.6</v>
      </c>
      <c r="AK50" s="80">
        <v>1.96</v>
      </c>
      <c r="AL50" s="80">
        <v>24.5</v>
      </c>
      <c r="AM50" s="80">
        <v>24.9</v>
      </c>
      <c r="AN50" s="80">
        <v>3.6</v>
      </c>
      <c r="AO50" s="80">
        <v>3.7</v>
      </c>
      <c r="AP50" s="80">
        <v>4.2</v>
      </c>
      <c r="AQ50" s="23" t="s">
        <v>287</v>
      </c>
      <c r="AR50" s="23" t="s">
        <v>288</v>
      </c>
      <c r="AS50" s="86" t="s">
        <v>289</v>
      </c>
      <c r="AT50" s="86" t="s">
        <v>290</v>
      </c>
      <c r="AU50" s="86" t="s">
        <v>345</v>
      </c>
      <c r="AV50" s="86" t="s">
        <v>308</v>
      </c>
      <c r="AW50" s="86" t="s">
        <v>290</v>
      </c>
    </row>
    <row r="51" s="4" customFormat="1" ht="13.5" spans="1:49">
      <c r="A51" s="21"/>
      <c r="B51" s="22"/>
      <c r="C51" s="23" t="s">
        <v>764</v>
      </c>
      <c r="D51" s="24">
        <v>2.79</v>
      </c>
      <c r="E51" s="24">
        <v>2.98</v>
      </c>
      <c r="F51" s="24">
        <v>2.85</v>
      </c>
      <c r="G51" s="24">
        <v>8.62</v>
      </c>
      <c r="H51" s="24">
        <v>2.87</v>
      </c>
      <c r="I51" s="24">
        <v>199.55</v>
      </c>
      <c r="J51" s="24">
        <v>10.09</v>
      </c>
      <c r="K51" s="23">
        <v>3</v>
      </c>
      <c r="L51" s="70">
        <v>44733</v>
      </c>
      <c r="M51" s="70">
        <v>44737</v>
      </c>
      <c r="N51" s="23" t="s">
        <v>297</v>
      </c>
      <c r="O51" s="70">
        <v>44772</v>
      </c>
      <c r="P51" s="70">
        <v>44839</v>
      </c>
      <c r="Q51" s="23">
        <v>106</v>
      </c>
      <c r="R51" s="23" t="s">
        <v>315</v>
      </c>
      <c r="S51" s="23" t="s">
        <v>201</v>
      </c>
      <c r="T51" s="23" t="s">
        <v>183</v>
      </c>
      <c r="U51" s="23" t="s">
        <v>295</v>
      </c>
      <c r="V51" s="23" t="s">
        <v>193</v>
      </c>
      <c r="W51" s="23" t="s">
        <v>285</v>
      </c>
      <c r="X51" s="23" t="s">
        <v>715</v>
      </c>
      <c r="Y51" s="23" t="s">
        <v>519</v>
      </c>
      <c r="Z51" s="23" t="s">
        <v>519</v>
      </c>
      <c r="AA51" s="23" t="s">
        <v>519</v>
      </c>
      <c r="AB51" s="23" t="s">
        <v>519</v>
      </c>
      <c r="AC51" s="24" t="s">
        <v>519</v>
      </c>
      <c r="AD51" s="24" t="s">
        <v>519</v>
      </c>
      <c r="AE51" s="80">
        <v>73.6</v>
      </c>
      <c r="AF51" s="80">
        <v>13.6</v>
      </c>
      <c r="AG51" s="80">
        <v>2.2</v>
      </c>
      <c r="AH51" s="80">
        <v>16.5</v>
      </c>
      <c r="AI51" s="80">
        <v>33.4</v>
      </c>
      <c r="AJ51" s="80">
        <v>73.6</v>
      </c>
      <c r="AK51" s="80">
        <v>2.2</v>
      </c>
      <c r="AL51" s="80">
        <v>18.56</v>
      </c>
      <c r="AM51" s="80">
        <v>25.57</v>
      </c>
      <c r="AN51" s="80">
        <v>0</v>
      </c>
      <c r="AO51" s="80">
        <v>0</v>
      </c>
      <c r="AP51" s="80">
        <v>0</v>
      </c>
      <c r="AQ51" s="23" t="s">
        <v>287</v>
      </c>
      <c r="AR51" s="23" t="s">
        <v>290</v>
      </c>
      <c r="AS51" s="86" t="s">
        <v>289</v>
      </c>
      <c r="AT51" s="86" t="s">
        <v>290</v>
      </c>
      <c r="AU51" s="86" t="s">
        <v>305</v>
      </c>
      <c r="AV51" s="86" t="s">
        <v>288</v>
      </c>
      <c r="AW51" s="86" t="s">
        <v>290</v>
      </c>
    </row>
    <row r="52" s="4" customFormat="1" ht="13.5" spans="1:49">
      <c r="A52" s="21"/>
      <c r="B52" s="22"/>
      <c r="C52" s="23" t="s">
        <v>885</v>
      </c>
      <c r="D52" s="24">
        <v>3.2</v>
      </c>
      <c r="E52" s="24">
        <v>3</v>
      </c>
      <c r="F52" s="24">
        <v>3.15</v>
      </c>
      <c r="G52" s="24">
        <v>9.35</v>
      </c>
      <c r="H52" s="24">
        <v>3.12</v>
      </c>
      <c r="I52" s="24">
        <v>216.45</v>
      </c>
      <c r="J52" s="24">
        <v>6.86</v>
      </c>
      <c r="K52" s="23">
        <v>7</v>
      </c>
      <c r="L52" s="70">
        <v>44737</v>
      </c>
      <c r="M52" s="70">
        <v>44744</v>
      </c>
      <c r="N52" s="23" t="s">
        <v>297</v>
      </c>
      <c r="O52" s="70">
        <v>44779</v>
      </c>
      <c r="P52" s="70">
        <v>44837</v>
      </c>
      <c r="Q52" s="23">
        <v>93</v>
      </c>
      <c r="R52" s="23" t="s">
        <v>181</v>
      </c>
      <c r="S52" s="23" t="s">
        <v>886</v>
      </c>
      <c r="T52" s="23" t="s">
        <v>183</v>
      </c>
      <c r="U52" s="23" t="s">
        <v>186</v>
      </c>
      <c r="V52" s="23" t="s">
        <v>193</v>
      </c>
      <c r="W52" s="23" t="s">
        <v>285</v>
      </c>
      <c r="X52" s="23" t="s">
        <v>519</v>
      </c>
      <c r="Y52" s="23" t="s">
        <v>519</v>
      </c>
      <c r="Z52" s="23" t="s">
        <v>519</v>
      </c>
      <c r="AA52" s="23" t="s">
        <v>519</v>
      </c>
      <c r="AB52" s="23" t="s">
        <v>519</v>
      </c>
      <c r="AC52" s="24" t="s">
        <v>519</v>
      </c>
      <c r="AD52" s="24" t="s">
        <v>519</v>
      </c>
      <c r="AE52" s="80">
        <v>51.33</v>
      </c>
      <c r="AF52" s="80">
        <v>18</v>
      </c>
      <c r="AG52" s="80">
        <v>1.83</v>
      </c>
      <c r="AH52" s="80">
        <v>14.17</v>
      </c>
      <c r="AI52" s="80">
        <v>23.5</v>
      </c>
      <c r="AJ52" s="80">
        <v>62.83</v>
      </c>
      <c r="AK52" s="80">
        <v>2.67</v>
      </c>
      <c r="AL52" s="80">
        <v>14.91</v>
      </c>
      <c r="AM52" s="80">
        <v>23.73</v>
      </c>
      <c r="AN52" s="80" t="s">
        <v>519</v>
      </c>
      <c r="AO52" s="80" t="s">
        <v>519</v>
      </c>
      <c r="AP52" s="80" t="s">
        <v>519</v>
      </c>
      <c r="AQ52" s="23" t="s">
        <v>287</v>
      </c>
      <c r="AR52" s="23" t="s">
        <v>290</v>
      </c>
      <c r="AS52" s="87" t="s">
        <v>289</v>
      </c>
      <c r="AT52" s="87" t="s">
        <v>290</v>
      </c>
      <c r="AU52" s="87" t="s">
        <v>305</v>
      </c>
      <c r="AV52" s="87" t="s">
        <v>288</v>
      </c>
      <c r="AW52" s="87" t="s">
        <v>290</v>
      </c>
    </row>
    <row r="53" s="8" customFormat="1" ht="13.5" spans="1:49">
      <c r="A53" s="58"/>
      <c r="B53" s="26"/>
      <c r="C53" s="59" t="s">
        <v>163</v>
      </c>
      <c r="D53" s="60">
        <v>3.13</v>
      </c>
      <c r="E53" s="60">
        <v>3.24</v>
      </c>
      <c r="F53" s="60">
        <v>3.29</v>
      </c>
      <c r="G53" s="60">
        <v>9.66</v>
      </c>
      <c r="H53" s="60">
        <v>3.22</v>
      </c>
      <c r="I53" s="60">
        <v>221.9</v>
      </c>
      <c r="J53" s="60">
        <v>2.83</v>
      </c>
      <c r="K53" s="59">
        <v>10</v>
      </c>
      <c r="L53" s="59" t="s">
        <v>911</v>
      </c>
      <c r="M53" s="59" t="s">
        <v>912</v>
      </c>
      <c r="N53" s="59" t="s">
        <v>297</v>
      </c>
      <c r="O53" s="59" t="s">
        <v>913</v>
      </c>
      <c r="P53" s="59" t="s">
        <v>914</v>
      </c>
      <c r="Q53" s="59">
        <v>100.2</v>
      </c>
      <c r="R53" s="59" t="s">
        <v>315</v>
      </c>
      <c r="S53" s="59" t="s">
        <v>201</v>
      </c>
      <c r="T53" s="59" t="s">
        <v>183</v>
      </c>
      <c r="U53" s="59" t="s">
        <v>186</v>
      </c>
      <c r="V53" s="59" t="s">
        <v>193</v>
      </c>
      <c r="W53" s="59" t="s">
        <v>285</v>
      </c>
      <c r="X53" s="59" t="s">
        <v>286</v>
      </c>
      <c r="Y53" s="59">
        <v>1</v>
      </c>
      <c r="Z53" s="59" t="s">
        <v>519</v>
      </c>
      <c r="AA53" s="59">
        <v>1</v>
      </c>
      <c r="AB53" s="59" t="s">
        <v>519</v>
      </c>
      <c r="AC53" s="60">
        <v>38.3</v>
      </c>
      <c r="AD53" s="60">
        <v>14.3</v>
      </c>
      <c r="AE53" s="81">
        <v>72.11</v>
      </c>
      <c r="AF53" s="81">
        <v>18.68</v>
      </c>
      <c r="AG53" s="81">
        <v>3.19</v>
      </c>
      <c r="AH53" s="81">
        <v>16.59</v>
      </c>
      <c r="AI53" s="81">
        <v>38.26</v>
      </c>
      <c r="AJ53" s="81">
        <v>86.39</v>
      </c>
      <c r="AK53" s="81">
        <v>2.37</v>
      </c>
      <c r="AL53" s="81">
        <v>20.15</v>
      </c>
      <c r="AM53" s="81">
        <v>26.1</v>
      </c>
      <c r="AN53" s="81">
        <v>1.83</v>
      </c>
      <c r="AO53" s="81">
        <v>0.93</v>
      </c>
      <c r="AP53" s="81">
        <v>1.15</v>
      </c>
      <c r="AQ53" s="59" t="s">
        <v>287</v>
      </c>
      <c r="AR53" s="59" t="s">
        <v>290</v>
      </c>
      <c r="AS53" s="88" t="s">
        <v>289</v>
      </c>
      <c r="AT53" s="88" t="s">
        <v>290</v>
      </c>
      <c r="AU53" s="88" t="s">
        <v>305</v>
      </c>
      <c r="AV53" s="88" t="s">
        <v>288</v>
      </c>
      <c r="AW53" s="88" t="s">
        <v>290</v>
      </c>
    </row>
    <row r="54" s="2" customFormat="1" ht="14.25" spans="1:49">
      <c r="A54" s="14" t="s">
        <v>900</v>
      </c>
      <c r="B54" s="22"/>
      <c r="C54" s="61" t="s">
        <v>769</v>
      </c>
      <c r="D54" s="62">
        <v>2.55</v>
      </c>
      <c r="E54" s="62">
        <v>2.36</v>
      </c>
      <c r="F54" s="62">
        <v>2.56</v>
      </c>
      <c r="G54" s="62">
        <v>7.47</v>
      </c>
      <c r="H54" s="62">
        <v>2.49</v>
      </c>
      <c r="I54" s="62">
        <v>172.93</v>
      </c>
      <c r="J54" s="62">
        <v>3.6</v>
      </c>
      <c r="K54" s="61">
        <v>7</v>
      </c>
      <c r="L54" s="71">
        <v>44733</v>
      </c>
      <c r="M54" s="71">
        <v>44736</v>
      </c>
      <c r="N54" s="61" t="s">
        <v>297</v>
      </c>
      <c r="O54" s="71">
        <v>44776</v>
      </c>
      <c r="P54" s="71">
        <v>44839</v>
      </c>
      <c r="Q54" s="61">
        <v>103</v>
      </c>
      <c r="R54" s="61" t="s">
        <v>315</v>
      </c>
      <c r="S54" s="61" t="s">
        <v>182</v>
      </c>
      <c r="T54" s="61" t="s">
        <v>183</v>
      </c>
      <c r="U54" s="61" t="s">
        <v>186</v>
      </c>
      <c r="V54" s="61" t="s">
        <v>193</v>
      </c>
      <c r="W54" s="61" t="s">
        <v>285</v>
      </c>
      <c r="X54" s="61" t="s">
        <v>286</v>
      </c>
      <c r="Y54" s="61" t="s">
        <v>519</v>
      </c>
      <c r="Z54" s="61" t="s">
        <v>519</v>
      </c>
      <c r="AA54" s="61" t="s">
        <v>519</v>
      </c>
      <c r="AB54" s="61" t="s">
        <v>519</v>
      </c>
      <c r="AC54" s="62" t="s">
        <v>519</v>
      </c>
      <c r="AD54" s="24"/>
      <c r="AE54" s="82">
        <v>60.8</v>
      </c>
      <c r="AF54" s="82">
        <v>14.7</v>
      </c>
      <c r="AG54" s="82">
        <v>2.8</v>
      </c>
      <c r="AH54" s="82">
        <v>16.7</v>
      </c>
      <c r="AI54" s="82">
        <v>29.3</v>
      </c>
      <c r="AJ54" s="82">
        <v>72.4</v>
      </c>
      <c r="AK54" s="82">
        <v>2.5</v>
      </c>
      <c r="AL54" s="82">
        <v>16.06</v>
      </c>
      <c r="AM54" s="82">
        <v>22.17</v>
      </c>
      <c r="AN54" s="82" t="s">
        <v>519</v>
      </c>
      <c r="AO54" s="82" t="s">
        <v>519</v>
      </c>
      <c r="AP54" s="82" t="s">
        <v>519</v>
      </c>
      <c r="AQ54" s="61" t="s">
        <v>287</v>
      </c>
      <c r="AR54" s="61" t="s">
        <v>288</v>
      </c>
      <c r="AS54" s="87" t="s">
        <v>289</v>
      </c>
      <c r="AT54" s="87" t="s">
        <v>290</v>
      </c>
      <c r="AU54" s="87" t="s">
        <v>305</v>
      </c>
      <c r="AV54" s="87" t="s">
        <v>306</v>
      </c>
      <c r="AW54" s="87" t="s">
        <v>290</v>
      </c>
    </row>
    <row r="55" s="2" customFormat="1" ht="13.5" spans="1:49">
      <c r="A55" s="14"/>
      <c r="B55" s="22"/>
      <c r="C55" s="63" t="s">
        <v>909</v>
      </c>
      <c r="D55" s="24">
        <v>2.83</v>
      </c>
      <c r="E55" s="24">
        <v>2.87</v>
      </c>
      <c r="F55" s="24">
        <v>2.5</v>
      </c>
      <c r="G55" s="24">
        <v>8.2</v>
      </c>
      <c r="H55" s="24">
        <v>2.73</v>
      </c>
      <c r="I55" s="24">
        <v>189.82</v>
      </c>
      <c r="J55" s="24">
        <v>5.1</v>
      </c>
      <c r="K55" s="23">
        <v>5</v>
      </c>
      <c r="L55" s="70">
        <v>44735</v>
      </c>
      <c r="M55" s="70">
        <v>44741</v>
      </c>
      <c r="N55" s="23" t="s">
        <v>297</v>
      </c>
      <c r="O55" s="70">
        <v>44776</v>
      </c>
      <c r="P55" s="70">
        <v>44843</v>
      </c>
      <c r="Q55" s="23">
        <v>102</v>
      </c>
      <c r="R55" s="23" t="s">
        <v>315</v>
      </c>
      <c r="S55" s="23" t="s">
        <v>201</v>
      </c>
      <c r="T55" s="23" t="s">
        <v>183</v>
      </c>
      <c r="U55" s="23" t="s">
        <v>404</v>
      </c>
      <c r="V55" s="23" t="s">
        <v>193</v>
      </c>
      <c r="W55" s="23" t="s">
        <v>714</v>
      </c>
      <c r="X55" s="23" t="s">
        <v>286</v>
      </c>
      <c r="Y55" s="23" t="s">
        <v>519</v>
      </c>
      <c r="Z55" s="23" t="s">
        <v>726</v>
      </c>
      <c r="AA55" s="23" t="s">
        <v>519</v>
      </c>
      <c r="AB55" s="23" t="s">
        <v>519</v>
      </c>
      <c r="AC55" s="24">
        <v>8.7</v>
      </c>
      <c r="AD55" s="24"/>
      <c r="AE55" s="80">
        <v>95</v>
      </c>
      <c r="AF55" s="80">
        <v>8</v>
      </c>
      <c r="AG55" s="80">
        <v>4</v>
      </c>
      <c r="AH55" s="80">
        <v>16</v>
      </c>
      <c r="AI55" s="80">
        <v>38</v>
      </c>
      <c r="AJ55" s="80">
        <v>72</v>
      </c>
      <c r="AK55" s="80">
        <v>1.9</v>
      </c>
      <c r="AL55" s="80">
        <v>21.5</v>
      </c>
      <c r="AM55" s="80">
        <v>29.9</v>
      </c>
      <c r="AN55" s="80">
        <v>0</v>
      </c>
      <c r="AO55" s="80">
        <v>0.2</v>
      </c>
      <c r="AP55" s="80">
        <v>0.7</v>
      </c>
      <c r="AQ55" s="23" t="s">
        <v>287</v>
      </c>
      <c r="AR55" s="23" t="s">
        <v>370</v>
      </c>
      <c r="AS55" s="87" t="s">
        <v>289</v>
      </c>
      <c r="AT55" s="87" t="s">
        <v>290</v>
      </c>
      <c r="AU55" s="87" t="s">
        <v>291</v>
      </c>
      <c r="AV55" s="87" t="s">
        <v>370</v>
      </c>
      <c r="AW55" s="87" t="s">
        <v>210</v>
      </c>
    </row>
    <row r="56" s="2" customFormat="1" ht="13.5" spans="1:49">
      <c r="A56" s="14"/>
      <c r="B56" s="22"/>
      <c r="C56" s="63" t="s">
        <v>915</v>
      </c>
      <c r="D56" s="24">
        <v>2.6</v>
      </c>
      <c r="E56" s="24">
        <v>2.55</v>
      </c>
      <c r="F56" s="24">
        <v>2.5</v>
      </c>
      <c r="G56" s="24">
        <v>7.65</v>
      </c>
      <c r="H56" s="24">
        <v>2.55</v>
      </c>
      <c r="I56" s="24">
        <v>177.09</v>
      </c>
      <c r="J56" s="24">
        <v>30.8</v>
      </c>
      <c r="K56" s="23">
        <v>4</v>
      </c>
      <c r="L56" s="70">
        <v>44723</v>
      </c>
      <c r="M56" s="70">
        <v>44728</v>
      </c>
      <c r="N56" s="23" t="s">
        <v>714</v>
      </c>
      <c r="O56" s="70">
        <v>44771</v>
      </c>
      <c r="P56" s="70">
        <v>44842</v>
      </c>
      <c r="Q56" s="23">
        <v>115</v>
      </c>
      <c r="R56" s="23" t="s">
        <v>315</v>
      </c>
      <c r="S56" s="23" t="s">
        <v>201</v>
      </c>
      <c r="T56" s="23" t="s">
        <v>183</v>
      </c>
      <c r="U56" s="23" t="s">
        <v>404</v>
      </c>
      <c r="V56" s="23" t="s">
        <v>374</v>
      </c>
      <c r="W56" s="23" t="s">
        <v>714</v>
      </c>
      <c r="X56" s="23" t="s">
        <v>673</v>
      </c>
      <c r="Y56" s="23" t="s">
        <v>519</v>
      </c>
      <c r="Z56" s="23" t="s">
        <v>519</v>
      </c>
      <c r="AA56" s="23" t="s">
        <v>519</v>
      </c>
      <c r="AB56" s="23" t="s">
        <v>519</v>
      </c>
      <c r="AC56" s="24">
        <v>4</v>
      </c>
      <c r="AD56" s="24"/>
      <c r="AE56" s="80">
        <v>54</v>
      </c>
      <c r="AF56" s="80">
        <v>8.5</v>
      </c>
      <c r="AG56" s="80">
        <v>2.6</v>
      </c>
      <c r="AH56" s="80">
        <v>18</v>
      </c>
      <c r="AI56" s="80">
        <v>36.5</v>
      </c>
      <c r="AJ56" s="80">
        <v>80.4</v>
      </c>
      <c r="AK56" s="80">
        <v>2.2</v>
      </c>
      <c r="AL56" s="80">
        <v>24.5</v>
      </c>
      <c r="AM56" s="80">
        <v>30.47</v>
      </c>
      <c r="AN56" s="80">
        <v>0.37</v>
      </c>
      <c r="AO56" s="80">
        <v>0.62</v>
      </c>
      <c r="AP56" s="80">
        <v>0.37</v>
      </c>
      <c r="AQ56" s="23" t="s">
        <v>287</v>
      </c>
      <c r="AR56" s="23" t="s">
        <v>308</v>
      </c>
      <c r="AS56" s="87" t="s">
        <v>296</v>
      </c>
      <c r="AT56" s="87" t="s">
        <v>290</v>
      </c>
      <c r="AU56" s="87" t="s">
        <v>305</v>
      </c>
      <c r="AV56" s="87" t="s">
        <v>308</v>
      </c>
      <c r="AW56" s="87" t="s">
        <v>290</v>
      </c>
    </row>
    <row r="57" s="2" customFormat="1" ht="13.5" spans="1:49">
      <c r="A57" s="14"/>
      <c r="B57" s="22"/>
      <c r="C57" s="63" t="s">
        <v>764</v>
      </c>
      <c r="D57" s="24">
        <v>2.64</v>
      </c>
      <c r="E57" s="24">
        <v>2.75</v>
      </c>
      <c r="F57" s="24">
        <v>2.77</v>
      </c>
      <c r="G57" s="24">
        <v>8.16</v>
      </c>
      <c r="H57" s="24">
        <v>2.72</v>
      </c>
      <c r="I57" s="24">
        <v>188.9</v>
      </c>
      <c r="J57" s="24">
        <v>8.2</v>
      </c>
      <c r="K57" s="23">
        <v>5</v>
      </c>
      <c r="L57" s="70">
        <v>44721</v>
      </c>
      <c r="M57" s="70">
        <v>44727</v>
      </c>
      <c r="N57" s="23" t="s">
        <v>297</v>
      </c>
      <c r="O57" s="70">
        <v>44769</v>
      </c>
      <c r="P57" s="70">
        <v>44834</v>
      </c>
      <c r="Q57" s="23">
        <v>107</v>
      </c>
      <c r="R57" s="23" t="s">
        <v>315</v>
      </c>
      <c r="S57" s="23" t="s">
        <v>201</v>
      </c>
      <c r="T57" s="23" t="s">
        <v>183</v>
      </c>
      <c r="U57" s="23" t="s">
        <v>186</v>
      </c>
      <c r="V57" s="23" t="s">
        <v>193</v>
      </c>
      <c r="W57" s="23" t="s">
        <v>285</v>
      </c>
      <c r="X57" s="23" t="s">
        <v>286</v>
      </c>
      <c r="Y57" s="23" t="s">
        <v>519</v>
      </c>
      <c r="Z57" s="23" t="s">
        <v>519</v>
      </c>
      <c r="AA57" s="23" t="s">
        <v>519</v>
      </c>
      <c r="AB57" s="23" t="s">
        <v>519</v>
      </c>
      <c r="AC57" s="24" t="s">
        <v>519</v>
      </c>
      <c r="AD57" s="24"/>
      <c r="AE57" s="80">
        <v>54.1</v>
      </c>
      <c r="AF57" s="80">
        <v>7.2</v>
      </c>
      <c r="AG57" s="80">
        <v>3.2</v>
      </c>
      <c r="AH57" s="80">
        <v>15.1</v>
      </c>
      <c r="AI57" s="80">
        <v>35.6</v>
      </c>
      <c r="AJ57" s="80">
        <v>73.1</v>
      </c>
      <c r="AK57" s="80">
        <v>2.1</v>
      </c>
      <c r="AL57" s="80">
        <v>17.78</v>
      </c>
      <c r="AM57" s="80">
        <v>24.43</v>
      </c>
      <c r="AN57" s="80">
        <v>1</v>
      </c>
      <c r="AO57" s="80">
        <v>0.4</v>
      </c>
      <c r="AP57" s="80">
        <v>0.4</v>
      </c>
      <c r="AQ57" s="23" t="s">
        <v>287</v>
      </c>
      <c r="AR57" s="23" t="s">
        <v>290</v>
      </c>
      <c r="AS57" s="87" t="s">
        <v>289</v>
      </c>
      <c r="AT57" s="87" t="s">
        <v>290</v>
      </c>
      <c r="AU57" s="87" t="s">
        <v>305</v>
      </c>
      <c r="AV57" s="87" t="s">
        <v>288</v>
      </c>
      <c r="AW57" s="87" t="s">
        <v>290</v>
      </c>
    </row>
    <row r="58" s="2" customFormat="1" ht="13.5" spans="1:49">
      <c r="A58" s="14"/>
      <c r="B58" s="22"/>
      <c r="C58" s="63" t="s">
        <v>675</v>
      </c>
      <c r="D58" s="24">
        <v>2.58</v>
      </c>
      <c r="E58" s="24">
        <v>2.53</v>
      </c>
      <c r="F58" s="24">
        <v>2.54</v>
      </c>
      <c r="G58" s="24">
        <v>7.65</v>
      </c>
      <c r="H58" s="24">
        <v>2.55</v>
      </c>
      <c r="I58" s="24">
        <v>177.09</v>
      </c>
      <c r="J58" s="24">
        <v>4.7</v>
      </c>
      <c r="K58" s="23">
        <v>9</v>
      </c>
      <c r="L58" s="70">
        <v>44727</v>
      </c>
      <c r="M58" s="70">
        <v>44732</v>
      </c>
      <c r="N58" s="23" t="s">
        <v>297</v>
      </c>
      <c r="O58" s="70">
        <v>44772</v>
      </c>
      <c r="P58" s="70">
        <v>44839</v>
      </c>
      <c r="Q58" s="23">
        <v>107</v>
      </c>
      <c r="R58" s="23" t="s">
        <v>352</v>
      </c>
      <c r="S58" s="23" t="s">
        <v>201</v>
      </c>
      <c r="T58" s="23" t="s">
        <v>183</v>
      </c>
      <c r="U58" s="23" t="s">
        <v>186</v>
      </c>
      <c r="V58" s="23" t="s">
        <v>519</v>
      </c>
      <c r="W58" s="23" t="s">
        <v>285</v>
      </c>
      <c r="X58" s="23" t="s">
        <v>286</v>
      </c>
      <c r="Y58" s="23" t="s">
        <v>237</v>
      </c>
      <c r="Z58" s="23" t="s">
        <v>726</v>
      </c>
      <c r="AA58" s="23">
        <v>23</v>
      </c>
      <c r="AB58" s="23">
        <v>15</v>
      </c>
      <c r="AC58" s="24">
        <v>28.3</v>
      </c>
      <c r="AD58" s="24"/>
      <c r="AE58" s="80">
        <v>68.2</v>
      </c>
      <c r="AF58" s="80">
        <v>16.3</v>
      </c>
      <c r="AG58" s="80">
        <v>2.9</v>
      </c>
      <c r="AH58" s="80">
        <v>16.5</v>
      </c>
      <c r="AI58" s="80">
        <v>52.3</v>
      </c>
      <c r="AJ58" s="80">
        <v>102.8</v>
      </c>
      <c r="AK58" s="80">
        <v>2.04</v>
      </c>
      <c r="AL58" s="80">
        <v>22.7</v>
      </c>
      <c r="AM58" s="80">
        <v>23.6</v>
      </c>
      <c r="AN58" s="80">
        <v>6.5</v>
      </c>
      <c r="AO58" s="80">
        <v>3.2</v>
      </c>
      <c r="AP58" s="80">
        <v>2.9</v>
      </c>
      <c r="AQ58" s="23" t="s">
        <v>287</v>
      </c>
      <c r="AR58" s="23" t="s">
        <v>288</v>
      </c>
      <c r="AS58" s="87" t="s">
        <v>289</v>
      </c>
      <c r="AT58" s="87" t="s">
        <v>290</v>
      </c>
      <c r="AU58" s="87" t="s">
        <v>305</v>
      </c>
      <c r="AV58" s="87" t="s">
        <v>288</v>
      </c>
      <c r="AW58" s="87" t="s">
        <v>290</v>
      </c>
    </row>
    <row r="59" s="2" customFormat="1" ht="13.5" spans="1:49">
      <c r="A59" s="14"/>
      <c r="B59" s="22"/>
      <c r="C59" s="63" t="s">
        <v>910</v>
      </c>
      <c r="D59" s="24">
        <v>3.68</v>
      </c>
      <c r="E59" s="24">
        <v>3.75</v>
      </c>
      <c r="F59" s="24">
        <v>3.79</v>
      </c>
      <c r="G59" s="24">
        <v>11.22</v>
      </c>
      <c r="H59" s="24">
        <v>3.74</v>
      </c>
      <c r="I59" s="24">
        <v>259.74</v>
      </c>
      <c r="J59" s="24">
        <v>5.06</v>
      </c>
      <c r="K59" s="23">
        <v>4</v>
      </c>
      <c r="L59" s="70">
        <v>44747</v>
      </c>
      <c r="M59" s="70">
        <v>44753</v>
      </c>
      <c r="N59" s="23" t="s">
        <v>297</v>
      </c>
      <c r="O59" s="70">
        <v>44785</v>
      </c>
      <c r="P59" s="70">
        <v>44854</v>
      </c>
      <c r="Q59" s="23">
        <v>100</v>
      </c>
      <c r="R59" s="23" t="s">
        <v>315</v>
      </c>
      <c r="S59" s="23" t="s">
        <v>201</v>
      </c>
      <c r="T59" s="23" t="s">
        <v>183</v>
      </c>
      <c r="U59" s="23" t="s">
        <v>186</v>
      </c>
      <c r="V59" s="23" t="s">
        <v>193</v>
      </c>
      <c r="W59" s="23" t="s">
        <v>285</v>
      </c>
      <c r="X59" s="23" t="s">
        <v>286</v>
      </c>
      <c r="Y59" s="23">
        <v>0</v>
      </c>
      <c r="Z59" s="23" t="s">
        <v>519</v>
      </c>
      <c r="AA59" s="23">
        <v>0</v>
      </c>
      <c r="AB59" s="23">
        <v>0</v>
      </c>
      <c r="AC59" s="24">
        <v>0</v>
      </c>
      <c r="AD59" s="24"/>
      <c r="AE59" s="80">
        <v>46</v>
      </c>
      <c r="AF59" s="80">
        <v>12</v>
      </c>
      <c r="AG59" s="80">
        <v>3.2</v>
      </c>
      <c r="AH59" s="80">
        <v>12</v>
      </c>
      <c r="AI59" s="80">
        <v>32</v>
      </c>
      <c r="AJ59" s="80">
        <v>70.8</v>
      </c>
      <c r="AK59" s="80">
        <v>2.1</v>
      </c>
      <c r="AL59" s="80">
        <v>23.5</v>
      </c>
      <c r="AM59" s="80">
        <v>28</v>
      </c>
      <c r="AN59" s="80">
        <v>0.3</v>
      </c>
      <c r="AO59" s="80">
        <v>0</v>
      </c>
      <c r="AP59" s="80">
        <v>0</v>
      </c>
      <c r="AQ59" s="23" t="s">
        <v>287</v>
      </c>
      <c r="AR59" s="23" t="s">
        <v>290</v>
      </c>
      <c r="AS59" s="87" t="s">
        <v>352</v>
      </c>
      <c r="AT59" s="87" t="s">
        <v>290</v>
      </c>
      <c r="AU59" s="87" t="s">
        <v>305</v>
      </c>
      <c r="AV59" s="87" t="s">
        <v>288</v>
      </c>
      <c r="AW59" s="87" t="s">
        <v>210</v>
      </c>
    </row>
    <row r="60" s="5" customFormat="1" ht="13.5" spans="1:49">
      <c r="A60" s="35"/>
      <c r="B60" s="26"/>
      <c r="C60" s="64" t="s">
        <v>163</v>
      </c>
      <c r="D60" s="28">
        <v>2.81</v>
      </c>
      <c r="E60" s="28">
        <v>2.8</v>
      </c>
      <c r="F60" s="28">
        <v>2.78</v>
      </c>
      <c r="G60" s="28">
        <v>8.39</v>
      </c>
      <c r="H60" s="28">
        <v>2.8</v>
      </c>
      <c r="I60" s="28">
        <v>194.26</v>
      </c>
      <c r="J60" s="28">
        <v>8.54</v>
      </c>
      <c r="K60" s="27">
        <v>3</v>
      </c>
      <c r="L60" s="27" t="s">
        <v>916</v>
      </c>
      <c r="M60" s="27" t="s">
        <v>917</v>
      </c>
      <c r="N60" s="27" t="s">
        <v>297</v>
      </c>
      <c r="O60" s="27" t="s">
        <v>574</v>
      </c>
      <c r="P60" s="27" t="s">
        <v>918</v>
      </c>
      <c r="Q60" s="27">
        <v>105.7</v>
      </c>
      <c r="R60" s="27" t="s">
        <v>315</v>
      </c>
      <c r="S60" s="27" t="s">
        <v>201</v>
      </c>
      <c r="T60" s="27" t="s">
        <v>183</v>
      </c>
      <c r="U60" s="27" t="s">
        <v>186</v>
      </c>
      <c r="V60" s="27" t="s">
        <v>193</v>
      </c>
      <c r="W60" s="27" t="s">
        <v>285</v>
      </c>
      <c r="X60" s="27" t="s">
        <v>286</v>
      </c>
      <c r="Y60" s="27">
        <v>1</v>
      </c>
      <c r="Z60" s="27" t="s">
        <v>726</v>
      </c>
      <c r="AA60" s="27" t="s">
        <v>519</v>
      </c>
      <c r="AB60" s="27" t="s">
        <v>519</v>
      </c>
      <c r="AC60" s="28">
        <v>13.7</v>
      </c>
      <c r="AD60" s="83"/>
      <c r="AE60" s="84">
        <v>63.02</v>
      </c>
      <c r="AF60" s="84">
        <v>11.12</v>
      </c>
      <c r="AG60" s="84">
        <v>3.12</v>
      </c>
      <c r="AH60" s="84">
        <v>15.72</v>
      </c>
      <c r="AI60" s="84">
        <v>37.28</v>
      </c>
      <c r="AJ60" s="84">
        <v>78.58</v>
      </c>
      <c r="AK60" s="84">
        <v>2.14</v>
      </c>
      <c r="AL60" s="84">
        <v>21.01</v>
      </c>
      <c r="AM60" s="84">
        <v>26.43</v>
      </c>
      <c r="AN60" s="84">
        <v>1.63</v>
      </c>
      <c r="AO60" s="84">
        <v>0.88</v>
      </c>
      <c r="AP60" s="84">
        <v>0.87</v>
      </c>
      <c r="AQ60" s="27" t="s">
        <v>287</v>
      </c>
      <c r="AR60" s="27" t="s">
        <v>370</v>
      </c>
      <c r="AS60" s="89" t="s">
        <v>289</v>
      </c>
      <c r="AT60" s="89" t="s">
        <v>290</v>
      </c>
      <c r="AU60" s="89" t="s">
        <v>305</v>
      </c>
      <c r="AV60" s="89" t="s">
        <v>288</v>
      </c>
      <c r="AW60" s="89" t="s">
        <v>290</v>
      </c>
    </row>
    <row r="61" s="4" customFormat="1" ht="13.5" spans="1:49">
      <c r="A61" s="14" t="s">
        <v>623</v>
      </c>
      <c r="B61" s="22"/>
      <c r="C61" s="61" t="s">
        <v>769</v>
      </c>
      <c r="D61" s="62">
        <v>43.83</v>
      </c>
      <c r="E61" s="62">
        <v>40.81</v>
      </c>
      <c r="F61" s="62"/>
      <c r="G61" s="62">
        <v>84.64</v>
      </c>
      <c r="H61" s="62">
        <v>42.32</v>
      </c>
      <c r="I61" s="62">
        <v>188.1</v>
      </c>
      <c r="J61" s="62">
        <v>2.92</v>
      </c>
      <c r="K61" s="61">
        <v>2</v>
      </c>
      <c r="L61" s="71">
        <v>44733</v>
      </c>
      <c r="M61" s="71">
        <v>44736</v>
      </c>
      <c r="N61" s="61" t="s">
        <v>297</v>
      </c>
      <c r="O61" s="71">
        <v>44777</v>
      </c>
      <c r="P61" s="71">
        <v>44840</v>
      </c>
      <c r="Q61" s="61">
        <v>104</v>
      </c>
      <c r="R61" s="61" t="s">
        <v>315</v>
      </c>
      <c r="S61" s="61" t="s">
        <v>182</v>
      </c>
      <c r="T61" s="61" t="s">
        <v>183</v>
      </c>
      <c r="U61" s="61" t="s">
        <v>186</v>
      </c>
      <c r="V61" s="61" t="s">
        <v>193</v>
      </c>
      <c r="W61" s="61" t="s">
        <v>285</v>
      </c>
      <c r="X61" s="61" t="s">
        <v>286</v>
      </c>
      <c r="Y61" s="61" t="s">
        <v>519</v>
      </c>
      <c r="Z61" s="61" t="s">
        <v>519</v>
      </c>
      <c r="AA61" s="61" t="s">
        <v>519</v>
      </c>
      <c r="AB61" s="61" t="s">
        <v>519</v>
      </c>
      <c r="AC61" s="62" t="s">
        <v>519</v>
      </c>
      <c r="AD61" s="62" t="s">
        <v>519</v>
      </c>
      <c r="AE61" s="82">
        <v>69.1</v>
      </c>
      <c r="AF61" s="82">
        <v>18.5</v>
      </c>
      <c r="AG61" s="82">
        <v>2.7</v>
      </c>
      <c r="AH61" s="82">
        <v>18.1</v>
      </c>
      <c r="AI61" s="82">
        <v>35.5</v>
      </c>
      <c r="AJ61" s="82">
        <v>84.5</v>
      </c>
      <c r="AK61" s="82">
        <v>2.4</v>
      </c>
      <c r="AL61" s="82">
        <v>16.59</v>
      </c>
      <c r="AM61" s="82">
        <v>23.18</v>
      </c>
      <c r="AN61" s="82" t="s">
        <v>519</v>
      </c>
      <c r="AO61" s="82" t="s">
        <v>519</v>
      </c>
      <c r="AP61" s="82" t="s">
        <v>519</v>
      </c>
      <c r="AQ61" s="61" t="s">
        <v>287</v>
      </c>
      <c r="AR61" s="61" t="s">
        <v>700</v>
      </c>
      <c r="AS61" s="87" t="s">
        <v>289</v>
      </c>
      <c r="AT61" s="87" t="s">
        <v>290</v>
      </c>
      <c r="AU61" s="87" t="s">
        <v>305</v>
      </c>
      <c r="AV61" s="87" t="s">
        <v>306</v>
      </c>
      <c r="AW61" s="87" t="s">
        <v>290</v>
      </c>
    </row>
    <row r="62" s="2" customFormat="1" ht="13.5" spans="1:49">
      <c r="A62" s="14"/>
      <c r="B62" s="22"/>
      <c r="C62" s="23" t="s">
        <v>909</v>
      </c>
      <c r="D62" s="24">
        <v>47.14</v>
      </c>
      <c r="E62" s="24">
        <v>43.38</v>
      </c>
      <c r="F62" s="24"/>
      <c r="G62" s="62">
        <v>90.52</v>
      </c>
      <c r="H62" s="24">
        <v>45.26</v>
      </c>
      <c r="I62" s="24">
        <v>201.17</v>
      </c>
      <c r="J62" s="24">
        <v>8.56</v>
      </c>
      <c r="K62" s="23">
        <v>1</v>
      </c>
      <c r="L62" s="70">
        <v>44735</v>
      </c>
      <c r="M62" s="70">
        <v>44741</v>
      </c>
      <c r="N62" s="23" t="s">
        <v>297</v>
      </c>
      <c r="O62" s="70">
        <v>44776</v>
      </c>
      <c r="P62" s="70">
        <v>44843</v>
      </c>
      <c r="Q62" s="23">
        <v>102</v>
      </c>
      <c r="R62" s="23" t="s">
        <v>315</v>
      </c>
      <c r="S62" s="23" t="s">
        <v>201</v>
      </c>
      <c r="T62" s="23" t="s">
        <v>183</v>
      </c>
      <c r="U62" s="23" t="s">
        <v>404</v>
      </c>
      <c r="V62" s="23" t="s">
        <v>193</v>
      </c>
      <c r="W62" s="23" t="s">
        <v>714</v>
      </c>
      <c r="X62" s="23" t="s">
        <v>286</v>
      </c>
      <c r="Y62" s="23" t="s">
        <v>519</v>
      </c>
      <c r="Z62" s="23" t="s">
        <v>726</v>
      </c>
      <c r="AA62" s="23" t="s">
        <v>519</v>
      </c>
      <c r="AB62" s="23" t="s">
        <v>519</v>
      </c>
      <c r="AC62" s="24" t="s">
        <v>519</v>
      </c>
      <c r="AD62" s="24" t="s">
        <v>519</v>
      </c>
      <c r="AE62" s="80">
        <v>95</v>
      </c>
      <c r="AF62" s="80">
        <v>8</v>
      </c>
      <c r="AG62" s="80">
        <v>4</v>
      </c>
      <c r="AH62" s="80">
        <v>16</v>
      </c>
      <c r="AI62" s="80">
        <v>38</v>
      </c>
      <c r="AJ62" s="80">
        <v>72</v>
      </c>
      <c r="AK62" s="80">
        <v>1.9</v>
      </c>
      <c r="AL62" s="80">
        <v>21.5</v>
      </c>
      <c r="AM62" s="80">
        <v>29.9</v>
      </c>
      <c r="AN62" s="80">
        <v>0</v>
      </c>
      <c r="AO62" s="80">
        <v>0.2</v>
      </c>
      <c r="AP62" s="80">
        <v>0.7</v>
      </c>
      <c r="AQ62" s="23" t="s">
        <v>287</v>
      </c>
      <c r="AR62" s="23" t="s">
        <v>308</v>
      </c>
      <c r="AS62" s="87" t="s">
        <v>289</v>
      </c>
      <c r="AT62" s="87" t="s">
        <v>290</v>
      </c>
      <c r="AU62" s="87" t="s">
        <v>291</v>
      </c>
      <c r="AV62" s="87" t="s">
        <v>370</v>
      </c>
      <c r="AW62" s="87" t="s">
        <v>210</v>
      </c>
    </row>
    <row r="63" s="2" customFormat="1" ht="13.5" spans="1:49">
      <c r="A63" s="14"/>
      <c r="B63" s="22"/>
      <c r="C63" s="23" t="s">
        <v>764</v>
      </c>
      <c r="D63" s="24">
        <v>39.61</v>
      </c>
      <c r="E63" s="24">
        <v>40.79</v>
      </c>
      <c r="F63" s="24"/>
      <c r="G63" s="62">
        <v>80.4</v>
      </c>
      <c r="H63" s="24">
        <v>40.2</v>
      </c>
      <c r="I63" s="24">
        <v>178.68</v>
      </c>
      <c r="J63" s="24">
        <v>5.64</v>
      </c>
      <c r="K63" s="23">
        <v>2</v>
      </c>
      <c r="L63" s="70">
        <v>44750</v>
      </c>
      <c r="M63" s="70">
        <v>44755</v>
      </c>
      <c r="N63" s="23" t="s">
        <v>297</v>
      </c>
      <c r="O63" s="70">
        <v>44787</v>
      </c>
      <c r="P63" s="70">
        <v>44846</v>
      </c>
      <c r="Q63" s="23">
        <v>91</v>
      </c>
      <c r="R63" s="23" t="s">
        <v>315</v>
      </c>
      <c r="S63" s="23" t="s">
        <v>201</v>
      </c>
      <c r="T63" s="23" t="s">
        <v>183</v>
      </c>
      <c r="U63" s="23" t="s">
        <v>295</v>
      </c>
      <c r="V63" s="23" t="s">
        <v>519</v>
      </c>
      <c r="W63" s="23" t="s">
        <v>285</v>
      </c>
      <c r="X63" s="23" t="s">
        <v>286</v>
      </c>
      <c r="Y63" s="23" t="s">
        <v>519</v>
      </c>
      <c r="Z63" s="23" t="s">
        <v>519</v>
      </c>
      <c r="AA63" s="23" t="s">
        <v>519</v>
      </c>
      <c r="AB63" s="23" t="s">
        <v>519</v>
      </c>
      <c r="AC63" s="24" t="s">
        <v>519</v>
      </c>
      <c r="AD63" s="24" t="s">
        <v>519</v>
      </c>
      <c r="AE63" s="80">
        <v>53.8</v>
      </c>
      <c r="AF63" s="80">
        <v>7.1</v>
      </c>
      <c r="AG63" s="80">
        <v>3.2</v>
      </c>
      <c r="AH63" s="80">
        <v>15.2</v>
      </c>
      <c r="AI63" s="80">
        <v>35.7</v>
      </c>
      <c r="AJ63" s="80">
        <v>70.2</v>
      </c>
      <c r="AK63" s="80">
        <v>2</v>
      </c>
      <c r="AL63" s="80">
        <v>16.82</v>
      </c>
      <c r="AM63" s="80">
        <v>24.22</v>
      </c>
      <c r="AN63" s="80" t="s">
        <v>519</v>
      </c>
      <c r="AO63" s="80" t="s">
        <v>519</v>
      </c>
      <c r="AP63" s="80" t="s">
        <v>519</v>
      </c>
      <c r="AQ63" s="23" t="s">
        <v>519</v>
      </c>
      <c r="AR63" s="23" t="s">
        <v>519</v>
      </c>
      <c r="AS63" s="86" t="s">
        <v>289</v>
      </c>
      <c r="AT63" s="86" t="s">
        <v>290</v>
      </c>
      <c r="AU63" s="86" t="s">
        <v>305</v>
      </c>
      <c r="AV63" s="86" t="s">
        <v>288</v>
      </c>
      <c r="AW63" s="86" t="s">
        <v>519</v>
      </c>
    </row>
    <row r="64" s="2" customFormat="1" ht="13.5" spans="1:49">
      <c r="A64" s="14"/>
      <c r="B64" s="22"/>
      <c r="C64" s="23" t="s">
        <v>675</v>
      </c>
      <c r="D64" s="24">
        <v>41.8</v>
      </c>
      <c r="E64" s="24">
        <v>40.8</v>
      </c>
      <c r="F64" s="24"/>
      <c r="G64" s="62">
        <v>82.6</v>
      </c>
      <c r="H64" s="24">
        <v>41.3</v>
      </c>
      <c r="I64" s="24">
        <v>183.56</v>
      </c>
      <c r="J64" s="24">
        <v>3.38</v>
      </c>
      <c r="K64" s="23">
        <v>2</v>
      </c>
      <c r="L64" s="70">
        <v>44727</v>
      </c>
      <c r="M64" s="70">
        <v>44732</v>
      </c>
      <c r="N64" s="23" t="s">
        <v>297</v>
      </c>
      <c r="O64" s="70">
        <v>44774</v>
      </c>
      <c r="P64" s="70">
        <v>44839</v>
      </c>
      <c r="Q64" s="23">
        <v>107</v>
      </c>
      <c r="R64" s="23" t="s">
        <v>352</v>
      </c>
      <c r="S64" s="23" t="s">
        <v>201</v>
      </c>
      <c r="T64" s="23" t="s">
        <v>183</v>
      </c>
      <c r="U64" s="23" t="s">
        <v>186</v>
      </c>
      <c r="V64" s="23" t="s">
        <v>519</v>
      </c>
      <c r="W64" s="23" t="s">
        <v>285</v>
      </c>
      <c r="X64" s="23" t="s">
        <v>286</v>
      </c>
      <c r="Y64" s="23" t="s">
        <v>237</v>
      </c>
      <c r="Z64" s="23" t="s">
        <v>519</v>
      </c>
      <c r="AA64" s="23" t="s">
        <v>519</v>
      </c>
      <c r="AB64" s="23">
        <v>15</v>
      </c>
      <c r="AC64" s="24" t="s">
        <v>519</v>
      </c>
      <c r="AD64" s="24">
        <v>24</v>
      </c>
      <c r="AE64" s="80">
        <v>65.3</v>
      </c>
      <c r="AF64" s="80">
        <v>15.3</v>
      </c>
      <c r="AG64" s="80">
        <v>3.2</v>
      </c>
      <c r="AH64" s="80">
        <v>15.8</v>
      </c>
      <c r="AI64" s="80">
        <v>53.6</v>
      </c>
      <c r="AJ64" s="80">
        <v>103.7</v>
      </c>
      <c r="AK64" s="80">
        <v>2.04</v>
      </c>
      <c r="AL64" s="80">
        <v>23.1</v>
      </c>
      <c r="AM64" s="80">
        <v>22.9</v>
      </c>
      <c r="AN64" s="80">
        <v>6.5</v>
      </c>
      <c r="AO64" s="80">
        <v>3.2</v>
      </c>
      <c r="AP64" s="80">
        <v>2.9</v>
      </c>
      <c r="AQ64" s="23" t="s">
        <v>287</v>
      </c>
      <c r="AR64" s="23" t="s">
        <v>700</v>
      </c>
      <c r="AS64" s="87" t="s">
        <v>289</v>
      </c>
      <c r="AT64" s="87" t="s">
        <v>290</v>
      </c>
      <c r="AU64" s="87" t="s">
        <v>305</v>
      </c>
      <c r="AV64" s="87" t="s">
        <v>700</v>
      </c>
      <c r="AW64" s="87" t="s">
        <v>290</v>
      </c>
    </row>
    <row r="65" s="2" customFormat="1" ht="13.5" spans="1:49">
      <c r="A65" s="14"/>
      <c r="B65" s="22"/>
      <c r="C65" s="23" t="s">
        <v>915</v>
      </c>
      <c r="D65" s="24">
        <v>36.7</v>
      </c>
      <c r="E65" s="24">
        <v>36.9</v>
      </c>
      <c r="F65" s="24"/>
      <c r="G65" s="62">
        <v>73.6</v>
      </c>
      <c r="H65" s="24">
        <v>36.8</v>
      </c>
      <c r="I65" s="24">
        <v>163.56</v>
      </c>
      <c r="J65" s="24">
        <v>32.37</v>
      </c>
      <c r="K65" s="23">
        <v>2</v>
      </c>
      <c r="L65" s="70">
        <v>44723</v>
      </c>
      <c r="M65" s="70">
        <v>44728</v>
      </c>
      <c r="N65" s="23" t="s">
        <v>714</v>
      </c>
      <c r="O65" s="70">
        <v>44771</v>
      </c>
      <c r="P65" s="70">
        <v>44842</v>
      </c>
      <c r="Q65" s="23">
        <v>115</v>
      </c>
      <c r="R65" s="23" t="s">
        <v>315</v>
      </c>
      <c r="S65" s="23" t="s">
        <v>201</v>
      </c>
      <c r="T65" s="23" t="s">
        <v>183</v>
      </c>
      <c r="U65" s="23" t="s">
        <v>404</v>
      </c>
      <c r="V65" s="23" t="s">
        <v>374</v>
      </c>
      <c r="W65" s="23" t="s">
        <v>714</v>
      </c>
      <c r="X65" s="23" t="s">
        <v>673</v>
      </c>
      <c r="Y65" s="23" t="s">
        <v>519</v>
      </c>
      <c r="Z65" s="23" t="s">
        <v>519</v>
      </c>
      <c r="AA65" s="23" t="s">
        <v>519</v>
      </c>
      <c r="AB65" s="23" t="s">
        <v>519</v>
      </c>
      <c r="AC65" s="24" t="s">
        <v>519</v>
      </c>
      <c r="AD65" s="24">
        <v>4</v>
      </c>
      <c r="AE65" s="80">
        <v>54</v>
      </c>
      <c r="AF65" s="80">
        <v>8.5</v>
      </c>
      <c r="AG65" s="80">
        <v>2.6</v>
      </c>
      <c r="AH65" s="80">
        <v>18</v>
      </c>
      <c r="AI65" s="80">
        <v>36.5</v>
      </c>
      <c r="AJ65" s="80">
        <v>80.4</v>
      </c>
      <c r="AK65" s="80">
        <v>2.2</v>
      </c>
      <c r="AL65" s="80">
        <v>24.5</v>
      </c>
      <c r="AM65" s="80">
        <v>30.47</v>
      </c>
      <c r="AN65" s="80">
        <v>0.37</v>
      </c>
      <c r="AO65" s="80">
        <v>0.62</v>
      </c>
      <c r="AP65" s="80">
        <v>0.37</v>
      </c>
      <c r="AQ65" s="23" t="s">
        <v>287</v>
      </c>
      <c r="AR65" s="23" t="s">
        <v>308</v>
      </c>
      <c r="AS65" s="87" t="s">
        <v>296</v>
      </c>
      <c r="AT65" s="87" t="s">
        <v>290</v>
      </c>
      <c r="AU65" s="87" t="s">
        <v>305</v>
      </c>
      <c r="AV65" s="87" t="s">
        <v>308</v>
      </c>
      <c r="AW65" s="87" t="s">
        <v>290</v>
      </c>
    </row>
    <row r="66" s="2" customFormat="1" ht="13.5" spans="1:49">
      <c r="A66" s="14"/>
      <c r="B66" s="22"/>
      <c r="C66" s="23" t="s">
        <v>910</v>
      </c>
      <c r="D66" s="24">
        <v>53.93</v>
      </c>
      <c r="E66" s="24">
        <v>51.79</v>
      </c>
      <c r="F66" s="24"/>
      <c r="G66" s="62">
        <v>105.72</v>
      </c>
      <c r="H66" s="24">
        <v>52.86</v>
      </c>
      <c r="I66" s="24">
        <v>234.94</v>
      </c>
      <c r="J66" s="24">
        <v>5.72</v>
      </c>
      <c r="K66" s="23">
        <v>2</v>
      </c>
      <c r="L66" s="70">
        <v>44747</v>
      </c>
      <c r="M66" s="70">
        <v>44753</v>
      </c>
      <c r="N66" s="23" t="s">
        <v>297</v>
      </c>
      <c r="O66" s="70">
        <v>44785</v>
      </c>
      <c r="P66" s="70">
        <v>44854</v>
      </c>
      <c r="Q66" s="23">
        <v>99</v>
      </c>
      <c r="R66" s="23" t="s">
        <v>315</v>
      </c>
      <c r="S66" s="23" t="s">
        <v>201</v>
      </c>
      <c r="T66" s="23" t="s">
        <v>183</v>
      </c>
      <c r="U66" s="23" t="s">
        <v>186</v>
      </c>
      <c r="V66" s="23" t="s">
        <v>193</v>
      </c>
      <c r="W66" s="23" t="s">
        <v>285</v>
      </c>
      <c r="X66" s="23" t="s">
        <v>286</v>
      </c>
      <c r="Y66" s="23" t="s">
        <v>519</v>
      </c>
      <c r="Z66" s="23" t="s">
        <v>519</v>
      </c>
      <c r="AA66" s="23" t="s">
        <v>519</v>
      </c>
      <c r="AB66" s="23" t="s">
        <v>519</v>
      </c>
      <c r="AC66" s="24" t="s">
        <v>519</v>
      </c>
      <c r="AD66" s="24" t="s">
        <v>519</v>
      </c>
      <c r="AE66" s="80">
        <v>49</v>
      </c>
      <c r="AF66" s="80">
        <v>14</v>
      </c>
      <c r="AG66" s="80">
        <v>3.2</v>
      </c>
      <c r="AH66" s="80">
        <v>12</v>
      </c>
      <c r="AI66" s="80">
        <v>32</v>
      </c>
      <c r="AJ66" s="80">
        <v>70.8</v>
      </c>
      <c r="AK66" s="80">
        <v>2.1</v>
      </c>
      <c r="AL66" s="80">
        <v>23.5</v>
      </c>
      <c r="AM66" s="80">
        <v>28</v>
      </c>
      <c r="AN66" s="80">
        <v>0.3</v>
      </c>
      <c r="AO66" s="80">
        <v>0</v>
      </c>
      <c r="AP66" s="80">
        <v>0</v>
      </c>
      <c r="AQ66" s="23" t="s">
        <v>287</v>
      </c>
      <c r="AR66" s="23" t="s">
        <v>290</v>
      </c>
      <c r="AS66" s="86" t="s">
        <v>352</v>
      </c>
      <c r="AT66" s="86" t="s">
        <v>290</v>
      </c>
      <c r="AU66" s="86" t="s">
        <v>305</v>
      </c>
      <c r="AV66" s="86" t="s">
        <v>288</v>
      </c>
      <c r="AW66" s="86" t="s">
        <v>210</v>
      </c>
    </row>
    <row r="67" s="5" customFormat="1" ht="13.5" spans="1:49">
      <c r="A67" s="35"/>
      <c r="B67" s="26"/>
      <c r="C67" s="27" t="s">
        <v>163</v>
      </c>
      <c r="D67" s="28">
        <v>43.83</v>
      </c>
      <c r="E67" s="28">
        <v>42.41</v>
      </c>
      <c r="F67" s="83"/>
      <c r="G67" s="62">
        <v>86.24</v>
      </c>
      <c r="H67" s="28">
        <v>43.12</v>
      </c>
      <c r="I67" s="28">
        <v>191.67</v>
      </c>
      <c r="J67" s="28">
        <v>8.43</v>
      </c>
      <c r="K67" s="27">
        <v>2</v>
      </c>
      <c r="L67" s="27" t="s">
        <v>919</v>
      </c>
      <c r="M67" s="27" t="s">
        <v>920</v>
      </c>
      <c r="N67" s="27" t="s">
        <v>297</v>
      </c>
      <c r="O67" s="27" t="s">
        <v>921</v>
      </c>
      <c r="P67" s="27" t="s">
        <v>922</v>
      </c>
      <c r="Q67" s="27">
        <v>103</v>
      </c>
      <c r="R67" s="27" t="s">
        <v>315</v>
      </c>
      <c r="S67" s="27" t="s">
        <v>201</v>
      </c>
      <c r="T67" s="27" t="s">
        <v>183</v>
      </c>
      <c r="U67" s="27" t="s">
        <v>186</v>
      </c>
      <c r="V67" s="27" t="s">
        <v>193</v>
      </c>
      <c r="W67" s="27" t="s">
        <v>285</v>
      </c>
      <c r="X67" s="27" t="s">
        <v>286</v>
      </c>
      <c r="Y67" s="27">
        <v>2</v>
      </c>
      <c r="Z67" s="27" t="s">
        <v>519</v>
      </c>
      <c r="AA67" s="27" t="s">
        <v>519</v>
      </c>
      <c r="AB67" s="94">
        <v>15</v>
      </c>
      <c r="AC67" s="28" t="s">
        <v>519</v>
      </c>
      <c r="AD67" s="83">
        <v>14</v>
      </c>
      <c r="AE67" s="84">
        <v>64.4</v>
      </c>
      <c r="AF67" s="84">
        <v>11.9</v>
      </c>
      <c r="AG67" s="84">
        <v>3.2</v>
      </c>
      <c r="AH67" s="84">
        <v>15.9</v>
      </c>
      <c r="AI67" s="84">
        <v>38.6</v>
      </c>
      <c r="AJ67" s="84">
        <v>80.3</v>
      </c>
      <c r="AK67" s="84">
        <v>2.1</v>
      </c>
      <c r="AL67" s="84">
        <v>21</v>
      </c>
      <c r="AM67" s="84">
        <v>26.4</v>
      </c>
      <c r="AN67" s="84">
        <v>1.8</v>
      </c>
      <c r="AO67" s="84">
        <v>1</v>
      </c>
      <c r="AP67" s="84">
        <v>1</v>
      </c>
      <c r="AQ67" s="27" t="s">
        <v>287</v>
      </c>
      <c r="AR67" s="27" t="s">
        <v>700</v>
      </c>
      <c r="AS67" s="89" t="s">
        <v>289</v>
      </c>
      <c r="AT67" s="89" t="s">
        <v>290</v>
      </c>
      <c r="AU67" s="89" t="s">
        <v>305</v>
      </c>
      <c r="AV67" s="89" t="s">
        <v>288</v>
      </c>
      <c r="AW67" s="89" t="s">
        <v>290</v>
      </c>
    </row>
    <row r="68" s="4" customFormat="1" spans="1:49">
      <c r="A68" s="14" t="s">
        <v>879</v>
      </c>
      <c r="B68" s="46" t="s">
        <v>362</v>
      </c>
      <c r="C68" s="61" t="s">
        <v>909</v>
      </c>
      <c r="D68" s="62">
        <v>3.46</v>
      </c>
      <c r="E68" s="62">
        <v>3.94</v>
      </c>
      <c r="F68" s="62">
        <v>3.63</v>
      </c>
      <c r="G68" s="62">
        <v>11.03</v>
      </c>
      <c r="H68" s="62">
        <v>3.68</v>
      </c>
      <c r="I68" s="62">
        <v>255.58</v>
      </c>
      <c r="J68" s="62">
        <v>3.37</v>
      </c>
      <c r="K68" s="61">
        <v>8</v>
      </c>
      <c r="L68" s="71">
        <v>44735</v>
      </c>
      <c r="M68" s="71">
        <v>44740</v>
      </c>
      <c r="N68" s="61" t="s">
        <v>714</v>
      </c>
      <c r="O68" s="71">
        <v>44778</v>
      </c>
      <c r="P68" s="71">
        <v>44838</v>
      </c>
      <c r="Q68" s="61">
        <v>99</v>
      </c>
      <c r="R68" s="61" t="s">
        <v>181</v>
      </c>
      <c r="S68" s="61" t="s">
        <v>182</v>
      </c>
      <c r="T68" s="61" t="s">
        <v>183</v>
      </c>
      <c r="U68" s="61" t="s">
        <v>186</v>
      </c>
      <c r="V68" s="61" t="s">
        <v>193</v>
      </c>
      <c r="W68" s="61" t="s">
        <v>297</v>
      </c>
      <c r="X68" s="61" t="s">
        <v>286</v>
      </c>
      <c r="Y68" s="61">
        <v>0</v>
      </c>
      <c r="Z68" s="61" t="s">
        <v>519</v>
      </c>
      <c r="AA68" s="61">
        <v>0</v>
      </c>
      <c r="AB68" s="61">
        <v>0</v>
      </c>
      <c r="AC68" s="61">
        <v>20</v>
      </c>
      <c r="AD68" s="61">
        <v>6.7</v>
      </c>
      <c r="AE68" s="82">
        <v>70</v>
      </c>
      <c r="AF68" s="82">
        <v>22</v>
      </c>
      <c r="AG68" s="82">
        <v>1.9</v>
      </c>
      <c r="AH68" s="82">
        <v>13.5</v>
      </c>
      <c r="AI68" s="82">
        <v>38.5</v>
      </c>
      <c r="AJ68" s="82">
        <v>113.2</v>
      </c>
      <c r="AK68" s="82">
        <v>2.8</v>
      </c>
      <c r="AL68" s="82">
        <v>24.8</v>
      </c>
      <c r="AM68" s="82">
        <v>22.2</v>
      </c>
      <c r="AN68" s="82">
        <v>2</v>
      </c>
      <c r="AO68" s="82">
        <v>0</v>
      </c>
      <c r="AP68" s="82">
        <v>0</v>
      </c>
      <c r="AQ68" s="61" t="s">
        <v>287</v>
      </c>
      <c r="AR68" s="61" t="s">
        <v>306</v>
      </c>
      <c r="AS68" s="61" t="s">
        <v>289</v>
      </c>
      <c r="AT68" s="61" t="s">
        <v>290</v>
      </c>
      <c r="AU68" s="61" t="s">
        <v>304</v>
      </c>
      <c r="AV68" s="61" t="s">
        <v>306</v>
      </c>
      <c r="AW68" s="61" t="s">
        <v>290</v>
      </c>
    </row>
    <row r="69" s="4" customFormat="1" spans="1:49">
      <c r="A69" s="14"/>
      <c r="B69" s="47"/>
      <c r="C69" s="23" t="s">
        <v>910</v>
      </c>
      <c r="D69" s="24">
        <v>3.71</v>
      </c>
      <c r="E69" s="24">
        <v>3.84</v>
      </c>
      <c r="F69" s="24">
        <v>3.77</v>
      </c>
      <c r="G69" s="24">
        <v>11.32</v>
      </c>
      <c r="H69" s="24">
        <v>3.77</v>
      </c>
      <c r="I69" s="24">
        <v>261.9</v>
      </c>
      <c r="J69" s="24">
        <v>6.3</v>
      </c>
      <c r="K69" s="23">
        <v>4</v>
      </c>
      <c r="L69" s="70">
        <v>44732</v>
      </c>
      <c r="M69" s="70">
        <v>44737</v>
      </c>
      <c r="N69" s="23" t="s">
        <v>714</v>
      </c>
      <c r="O69" s="70">
        <v>44771</v>
      </c>
      <c r="P69" s="70">
        <v>44830</v>
      </c>
      <c r="Q69" s="23">
        <v>97</v>
      </c>
      <c r="R69" s="23" t="s">
        <v>181</v>
      </c>
      <c r="S69" s="23" t="s">
        <v>182</v>
      </c>
      <c r="T69" s="23" t="s">
        <v>183</v>
      </c>
      <c r="U69" s="23" t="s">
        <v>186</v>
      </c>
      <c r="V69" s="23" t="s">
        <v>193</v>
      </c>
      <c r="W69" s="23" t="s">
        <v>297</v>
      </c>
      <c r="X69" s="23" t="s">
        <v>286</v>
      </c>
      <c r="Y69" s="23">
        <v>0</v>
      </c>
      <c r="Z69" s="23" t="s">
        <v>519</v>
      </c>
      <c r="AA69" s="23">
        <v>0</v>
      </c>
      <c r="AB69" s="23">
        <v>0</v>
      </c>
      <c r="AC69" s="23">
        <v>23.3</v>
      </c>
      <c r="AD69" s="23">
        <v>6.7</v>
      </c>
      <c r="AE69" s="95">
        <v>67</v>
      </c>
      <c r="AF69" s="95">
        <v>21</v>
      </c>
      <c r="AG69" s="95">
        <v>1.8</v>
      </c>
      <c r="AH69" s="95">
        <v>13.3</v>
      </c>
      <c r="AI69" s="95">
        <v>39.4</v>
      </c>
      <c r="AJ69" s="95">
        <v>107</v>
      </c>
      <c r="AK69" s="95">
        <v>2.7</v>
      </c>
      <c r="AL69" s="95">
        <v>24.3</v>
      </c>
      <c r="AM69" s="95">
        <v>21.6</v>
      </c>
      <c r="AN69" s="95">
        <v>2.1</v>
      </c>
      <c r="AO69" s="95">
        <v>0</v>
      </c>
      <c r="AP69" s="95">
        <v>0</v>
      </c>
      <c r="AQ69" s="63" t="s">
        <v>287</v>
      </c>
      <c r="AR69" s="63" t="s">
        <v>306</v>
      </c>
      <c r="AS69" s="63" t="s">
        <v>289</v>
      </c>
      <c r="AT69" s="63" t="s">
        <v>290</v>
      </c>
      <c r="AU69" s="63" t="s">
        <v>304</v>
      </c>
      <c r="AV69" s="63" t="s">
        <v>306</v>
      </c>
      <c r="AW69" s="63" t="s">
        <v>290</v>
      </c>
    </row>
    <row r="70" s="4" customFormat="1" spans="1:49">
      <c r="A70" s="14"/>
      <c r="B70" s="47"/>
      <c r="C70" s="23" t="s">
        <v>675</v>
      </c>
      <c r="D70" s="24">
        <v>3.03</v>
      </c>
      <c r="E70" s="24">
        <v>3.07</v>
      </c>
      <c r="F70" s="24">
        <v>3.14</v>
      </c>
      <c r="G70" s="24">
        <v>9.25</v>
      </c>
      <c r="H70" s="24">
        <v>3.08</v>
      </c>
      <c r="I70" s="24">
        <v>205.52</v>
      </c>
      <c r="J70" s="24">
        <v>1.94</v>
      </c>
      <c r="K70" s="23">
        <v>9</v>
      </c>
      <c r="L70" s="91">
        <v>44734</v>
      </c>
      <c r="M70" s="91">
        <v>44739</v>
      </c>
      <c r="N70" s="63">
        <v>1</v>
      </c>
      <c r="O70" s="91">
        <v>44774</v>
      </c>
      <c r="P70" s="91">
        <v>44834</v>
      </c>
      <c r="Q70" s="23">
        <v>100</v>
      </c>
      <c r="R70" s="63" t="s">
        <v>289</v>
      </c>
      <c r="S70" s="63" t="s">
        <v>182</v>
      </c>
      <c r="T70" s="63" t="s">
        <v>283</v>
      </c>
      <c r="U70" s="63" t="s">
        <v>186</v>
      </c>
      <c r="V70" s="63" t="s">
        <v>185</v>
      </c>
      <c r="W70" s="63" t="s">
        <v>669</v>
      </c>
      <c r="X70" s="63" t="s">
        <v>286</v>
      </c>
      <c r="Y70" s="63" t="s">
        <v>344</v>
      </c>
      <c r="Z70" s="63" t="s">
        <v>519</v>
      </c>
      <c r="AA70" s="63" t="s">
        <v>344</v>
      </c>
      <c r="AB70" s="63" t="s">
        <v>519</v>
      </c>
      <c r="AC70" s="63" t="s">
        <v>519</v>
      </c>
      <c r="AD70" s="63" t="s">
        <v>519</v>
      </c>
      <c r="AE70" s="80">
        <v>88.4</v>
      </c>
      <c r="AF70" s="80">
        <v>16.9</v>
      </c>
      <c r="AG70" s="80">
        <v>4.1</v>
      </c>
      <c r="AH70" s="80">
        <v>18.7</v>
      </c>
      <c r="AI70" s="80">
        <v>47.42</v>
      </c>
      <c r="AJ70" s="80">
        <v>95.7</v>
      </c>
      <c r="AK70" s="80">
        <v>1.98</v>
      </c>
      <c r="AL70" s="80">
        <v>24.3</v>
      </c>
      <c r="AM70" s="80">
        <v>25.4</v>
      </c>
      <c r="AN70" s="80">
        <v>3.6</v>
      </c>
      <c r="AO70" s="80">
        <v>5.2</v>
      </c>
      <c r="AP70" s="80">
        <v>4.4</v>
      </c>
      <c r="AQ70" s="23" t="s">
        <v>677</v>
      </c>
      <c r="AR70" s="23" t="s">
        <v>288</v>
      </c>
      <c r="AS70" s="23" t="s">
        <v>289</v>
      </c>
      <c r="AT70" s="23" t="s">
        <v>290</v>
      </c>
      <c r="AU70" s="23" t="s">
        <v>345</v>
      </c>
      <c r="AV70" s="23" t="s">
        <v>288</v>
      </c>
      <c r="AW70" s="23" t="s">
        <v>290</v>
      </c>
    </row>
    <row r="71" s="4" customFormat="1" spans="1:49">
      <c r="A71" s="14"/>
      <c r="B71" s="47"/>
      <c r="C71" s="23" t="s">
        <v>764</v>
      </c>
      <c r="D71" s="24">
        <v>2.69</v>
      </c>
      <c r="E71" s="24">
        <v>2.86</v>
      </c>
      <c r="F71" s="24">
        <v>2.79</v>
      </c>
      <c r="G71" s="24">
        <v>8.34</v>
      </c>
      <c r="H71" s="24">
        <v>2.78</v>
      </c>
      <c r="I71" s="24">
        <v>193.07</v>
      </c>
      <c r="J71" s="24">
        <v>6.52</v>
      </c>
      <c r="K71" s="23">
        <v>6</v>
      </c>
      <c r="L71" s="70">
        <v>44733</v>
      </c>
      <c r="M71" s="70">
        <v>44737</v>
      </c>
      <c r="N71" s="23" t="s">
        <v>297</v>
      </c>
      <c r="O71" s="70">
        <v>44774</v>
      </c>
      <c r="P71" s="70">
        <v>44837</v>
      </c>
      <c r="Q71" s="23">
        <v>104</v>
      </c>
      <c r="R71" s="23" t="s">
        <v>181</v>
      </c>
      <c r="S71" s="23" t="s">
        <v>182</v>
      </c>
      <c r="T71" s="23" t="s">
        <v>283</v>
      </c>
      <c r="U71" s="23" t="s">
        <v>295</v>
      </c>
      <c r="V71" s="23" t="s">
        <v>193</v>
      </c>
      <c r="W71" s="23" t="s">
        <v>285</v>
      </c>
      <c r="X71" s="23" t="s">
        <v>715</v>
      </c>
      <c r="Y71" s="23" t="s">
        <v>519</v>
      </c>
      <c r="Z71" s="23" t="s">
        <v>519</v>
      </c>
      <c r="AA71" s="23" t="s">
        <v>519</v>
      </c>
      <c r="AB71" s="23" t="s">
        <v>519</v>
      </c>
      <c r="AC71" s="23" t="s">
        <v>519</v>
      </c>
      <c r="AD71" s="23" t="s">
        <v>519</v>
      </c>
      <c r="AE71" s="80">
        <v>69.7</v>
      </c>
      <c r="AF71" s="80">
        <v>22.3</v>
      </c>
      <c r="AG71" s="80">
        <v>1.9</v>
      </c>
      <c r="AH71" s="80">
        <v>15.4</v>
      </c>
      <c r="AI71" s="80">
        <v>36.7</v>
      </c>
      <c r="AJ71" s="80">
        <v>80.7</v>
      </c>
      <c r="AK71" s="80">
        <v>2.2</v>
      </c>
      <c r="AL71" s="80">
        <v>17.96</v>
      </c>
      <c r="AM71" s="80">
        <v>22.76</v>
      </c>
      <c r="AN71" s="80">
        <v>0</v>
      </c>
      <c r="AO71" s="80">
        <v>0</v>
      </c>
      <c r="AP71" s="80">
        <v>0</v>
      </c>
      <c r="AQ71" s="23" t="s">
        <v>287</v>
      </c>
      <c r="AR71" s="23" t="s">
        <v>308</v>
      </c>
      <c r="AS71" s="23" t="s">
        <v>289</v>
      </c>
      <c r="AT71" s="23" t="s">
        <v>290</v>
      </c>
      <c r="AU71" s="23" t="s">
        <v>305</v>
      </c>
      <c r="AV71" s="23" t="s">
        <v>292</v>
      </c>
      <c r="AW71" s="23" t="s">
        <v>290</v>
      </c>
    </row>
    <row r="72" s="4" customFormat="1" spans="1:49">
      <c r="A72" s="14"/>
      <c r="B72" s="47"/>
      <c r="C72" s="23" t="s">
        <v>885</v>
      </c>
      <c r="D72" s="24">
        <v>3.2</v>
      </c>
      <c r="E72" s="24">
        <v>3</v>
      </c>
      <c r="F72" s="24">
        <v>2.95</v>
      </c>
      <c r="G72" s="24">
        <v>9.15</v>
      </c>
      <c r="H72" s="24">
        <v>3.05</v>
      </c>
      <c r="I72" s="24">
        <v>211.82</v>
      </c>
      <c r="J72" s="24">
        <v>4.57</v>
      </c>
      <c r="K72" s="23">
        <v>8</v>
      </c>
      <c r="L72" s="92">
        <v>44737</v>
      </c>
      <c r="M72" s="92">
        <v>44744</v>
      </c>
      <c r="N72" s="93" t="s">
        <v>297</v>
      </c>
      <c r="O72" s="92">
        <v>44777</v>
      </c>
      <c r="P72" s="92">
        <v>44838</v>
      </c>
      <c r="Q72" s="23">
        <v>94</v>
      </c>
      <c r="R72" s="93" t="s">
        <v>181</v>
      </c>
      <c r="S72" s="93" t="s">
        <v>923</v>
      </c>
      <c r="T72" s="93" t="s">
        <v>283</v>
      </c>
      <c r="U72" s="93" t="s">
        <v>186</v>
      </c>
      <c r="V72" s="93" t="s">
        <v>193</v>
      </c>
      <c r="W72" s="93" t="s">
        <v>285</v>
      </c>
      <c r="X72" s="23" t="s">
        <v>519</v>
      </c>
      <c r="Y72" s="93" t="s">
        <v>519</v>
      </c>
      <c r="Z72" s="93" t="s">
        <v>519</v>
      </c>
      <c r="AA72" s="23" t="s">
        <v>519</v>
      </c>
      <c r="AB72" s="23" t="s">
        <v>519</v>
      </c>
      <c r="AC72" s="23" t="s">
        <v>519</v>
      </c>
      <c r="AD72" s="23" t="s">
        <v>519</v>
      </c>
      <c r="AE72" s="80">
        <v>56</v>
      </c>
      <c r="AF72" s="80">
        <v>18</v>
      </c>
      <c r="AG72" s="80">
        <v>1</v>
      </c>
      <c r="AH72" s="80">
        <v>13.33</v>
      </c>
      <c r="AI72" s="80">
        <v>27.33</v>
      </c>
      <c r="AJ72" s="80">
        <v>75.33</v>
      </c>
      <c r="AK72" s="80">
        <v>2.76</v>
      </c>
      <c r="AL72" s="80">
        <v>17.79</v>
      </c>
      <c r="AM72" s="80">
        <v>23.61</v>
      </c>
      <c r="AN72" s="80" t="s">
        <v>519</v>
      </c>
      <c r="AO72" s="80" t="s">
        <v>519</v>
      </c>
      <c r="AP72" s="80" t="s">
        <v>519</v>
      </c>
      <c r="AQ72" s="23" t="s">
        <v>287</v>
      </c>
      <c r="AR72" s="23" t="s">
        <v>290</v>
      </c>
      <c r="AS72" s="23" t="s">
        <v>289</v>
      </c>
      <c r="AT72" s="23" t="s">
        <v>290</v>
      </c>
      <c r="AU72" s="23" t="s">
        <v>305</v>
      </c>
      <c r="AV72" s="23" t="s">
        <v>288</v>
      </c>
      <c r="AW72" s="23" t="s">
        <v>290</v>
      </c>
    </row>
    <row r="73" s="5" customFormat="1" ht="13.5" spans="1:49">
      <c r="A73" s="90"/>
      <c r="B73" s="47"/>
      <c r="C73" s="27" t="s">
        <v>163</v>
      </c>
      <c r="D73" s="28">
        <v>3.22</v>
      </c>
      <c r="E73" s="28">
        <v>3.34</v>
      </c>
      <c r="F73" s="28">
        <v>3.26</v>
      </c>
      <c r="G73" s="28">
        <v>9.82</v>
      </c>
      <c r="H73" s="28">
        <v>3.27</v>
      </c>
      <c r="I73" s="28">
        <v>225.58</v>
      </c>
      <c r="J73" s="28">
        <v>4.53</v>
      </c>
      <c r="K73" s="27">
        <v>7</v>
      </c>
      <c r="L73" s="27" t="s">
        <v>911</v>
      </c>
      <c r="M73" s="27" t="s">
        <v>912</v>
      </c>
      <c r="N73" s="27" t="s">
        <v>297</v>
      </c>
      <c r="O73" s="27" t="s">
        <v>924</v>
      </c>
      <c r="P73" s="27" t="s">
        <v>925</v>
      </c>
      <c r="Q73" s="27">
        <v>98.8</v>
      </c>
      <c r="R73" s="27" t="s">
        <v>181</v>
      </c>
      <c r="S73" s="27" t="s">
        <v>182</v>
      </c>
      <c r="T73" s="27" t="s">
        <v>283</v>
      </c>
      <c r="U73" s="27" t="s">
        <v>186</v>
      </c>
      <c r="V73" s="27" t="s">
        <v>193</v>
      </c>
      <c r="W73" s="27" t="s">
        <v>285</v>
      </c>
      <c r="X73" s="27" t="s">
        <v>286</v>
      </c>
      <c r="Y73" s="27">
        <v>1</v>
      </c>
      <c r="Z73" s="27" t="s">
        <v>519</v>
      </c>
      <c r="AA73" s="27">
        <v>1</v>
      </c>
      <c r="AB73" s="27" t="s">
        <v>519</v>
      </c>
      <c r="AC73" s="27">
        <v>21.65</v>
      </c>
      <c r="AD73" s="27">
        <v>6.7</v>
      </c>
      <c r="AE73" s="84">
        <v>70.22</v>
      </c>
      <c r="AF73" s="84">
        <v>20.04</v>
      </c>
      <c r="AG73" s="84">
        <v>2.14</v>
      </c>
      <c r="AH73" s="84">
        <v>14.85</v>
      </c>
      <c r="AI73" s="84">
        <v>37.87</v>
      </c>
      <c r="AJ73" s="84">
        <v>94.39</v>
      </c>
      <c r="AK73" s="84">
        <v>2.49</v>
      </c>
      <c r="AL73" s="84">
        <v>21.83</v>
      </c>
      <c r="AM73" s="84">
        <v>23.11</v>
      </c>
      <c r="AN73" s="84">
        <v>1.93</v>
      </c>
      <c r="AO73" s="84">
        <v>1.3</v>
      </c>
      <c r="AP73" s="84">
        <v>1.1</v>
      </c>
      <c r="AQ73" s="27" t="s">
        <v>287</v>
      </c>
      <c r="AR73" s="27" t="s">
        <v>306</v>
      </c>
      <c r="AS73" s="27" t="s">
        <v>289</v>
      </c>
      <c r="AT73" s="27" t="s">
        <v>290</v>
      </c>
      <c r="AU73" s="64" t="s">
        <v>305</v>
      </c>
      <c r="AV73" s="27" t="s">
        <v>292</v>
      </c>
      <c r="AW73" s="27" t="s">
        <v>290</v>
      </c>
    </row>
    <row r="74" s="4" customFormat="1" spans="1:49">
      <c r="A74" s="14" t="s">
        <v>900</v>
      </c>
      <c r="B74" s="47"/>
      <c r="C74" s="61" t="s">
        <v>769</v>
      </c>
      <c r="D74" s="62">
        <v>2.18</v>
      </c>
      <c r="E74" s="62">
        <v>2.48</v>
      </c>
      <c r="F74" s="62">
        <v>2.23</v>
      </c>
      <c r="G74" s="62">
        <v>6.89</v>
      </c>
      <c r="H74" s="62">
        <v>2.3</v>
      </c>
      <c r="I74" s="62">
        <v>159.5</v>
      </c>
      <c r="J74" s="62">
        <v>-4.4</v>
      </c>
      <c r="K74" s="61">
        <v>12</v>
      </c>
      <c r="L74" s="71">
        <v>44733</v>
      </c>
      <c r="M74" s="71">
        <v>44736</v>
      </c>
      <c r="N74" s="61" t="s">
        <v>297</v>
      </c>
      <c r="O74" s="71">
        <v>44779</v>
      </c>
      <c r="P74" s="71">
        <v>44842</v>
      </c>
      <c r="Q74" s="61">
        <v>106</v>
      </c>
      <c r="R74" s="61" t="s">
        <v>181</v>
      </c>
      <c r="S74" s="61" t="s">
        <v>182</v>
      </c>
      <c r="T74" s="61" t="s">
        <v>283</v>
      </c>
      <c r="U74" s="61" t="s">
        <v>284</v>
      </c>
      <c r="V74" s="61" t="s">
        <v>193</v>
      </c>
      <c r="W74" s="61" t="s">
        <v>285</v>
      </c>
      <c r="X74" s="61" t="s">
        <v>286</v>
      </c>
      <c r="Y74" s="61" t="s">
        <v>519</v>
      </c>
      <c r="Z74" s="61" t="s">
        <v>519</v>
      </c>
      <c r="AA74" s="61" t="s">
        <v>519</v>
      </c>
      <c r="AB74" s="61" t="s">
        <v>519</v>
      </c>
      <c r="AC74" s="61" t="s">
        <v>519</v>
      </c>
      <c r="AD74" s="61"/>
      <c r="AE74" s="82">
        <v>60.8</v>
      </c>
      <c r="AF74" s="82">
        <v>14.7</v>
      </c>
      <c r="AG74" s="82">
        <v>2.8</v>
      </c>
      <c r="AH74" s="82">
        <v>16.7</v>
      </c>
      <c r="AI74" s="82">
        <v>29.3</v>
      </c>
      <c r="AJ74" s="82">
        <v>72.4</v>
      </c>
      <c r="AK74" s="82">
        <v>2.5</v>
      </c>
      <c r="AL74" s="82">
        <v>16.06</v>
      </c>
      <c r="AM74" s="82">
        <v>22.17</v>
      </c>
      <c r="AN74" s="82" t="s">
        <v>519</v>
      </c>
      <c r="AO74" s="82" t="s">
        <v>519</v>
      </c>
      <c r="AP74" s="82" t="s">
        <v>519</v>
      </c>
      <c r="AQ74" s="61" t="s">
        <v>287</v>
      </c>
      <c r="AR74" s="61" t="s">
        <v>288</v>
      </c>
      <c r="AS74" s="61" t="s">
        <v>289</v>
      </c>
      <c r="AT74" s="61" t="s">
        <v>290</v>
      </c>
      <c r="AU74" s="61" t="s">
        <v>305</v>
      </c>
      <c r="AV74" s="61" t="s">
        <v>306</v>
      </c>
      <c r="AW74" s="61" t="s">
        <v>290</v>
      </c>
    </row>
    <row r="75" s="4" customFormat="1" spans="1:49">
      <c r="A75" s="14"/>
      <c r="B75" s="47"/>
      <c r="C75" s="23" t="s">
        <v>909</v>
      </c>
      <c r="D75" s="24">
        <v>2.83</v>
      </c>
      <c r="E75" s="24">
        <v>2.89</v>
      </c>
      <c r="F75" s="24">
        <v>2.77</v>
      </c>
      <c r="G75" s="24">
        <v>8.49</v>
      </c>
      <c r="H75" s="24">
        <v>2.83</v>
      </c>
      <c r="I75" s="24">
        <v>196.61</v>
      </c>
      <c r="J75" s="24">
        <v>8.9</v>
      </c>
      <c r="K75" s="23">
        <v>4</v>
      </c>
      <c r="L75" s="70">
        <v>44735</v>
      </c>
      <c r="M75" s="70">
        <v>44741</v>
      </c>
      <c r="N75" s="23" t="s">
        <v>297</v>
      </c>
      <c r="O75" s="70">
        <v>44777</v>
      </c>
      <c r="P75" s="70">
        <v>44843</v>
      </c>
      <c r="Q75" s="23">
        <v>102</v>
      </c>
      <c r="R75" s="23" t="s">
        <v>181</v>
      </c>
      <c r="S75" s="23" t="s">
        <v>182</v>
      </c>
      <c r="T75" s="23" t="s">
        <v>283</v>
      </c>
      <c r="U75" s="23" t="s">
        <v>284</v>
      </c>
      <c r="V75" s="23" t="s">
        <v>193</v>
      </c>
      <c r="W75" s="23" t="s">
        <v>714</v>
      </c>
      <c r="X75" s="23" t="s">
        <v>673</v>
      </c>
      <c r="Y75" s="23">
        <v>1</v>
      </c>
      <c r="Z75" s="23" t="s">
        <v>726</v>
      </c>
      <c r="AA75" s="23" t="s">
        <v>519</v>
      </c>
      <c r="AB75" s="23" t="s">
        <v>519</v>
      </c>
      <c r="AC75" s="23">
        <v>8.7</v>
      </c>
      <c r="AD75" s="23"/>
      <c r="AE75" s="80">
        <v>95</v>
      </c>
      <c r="AF75" s="80">
        <v>8</v>
      </c>
      <c r="AG75" s="80">
        <v>4</v>
      </c>
      <c r="AH75" s="80">
        <v>16</v>
      </c>
      <c r="AI75" s="80">
        <v>38</v>
      </c>
      <c r="AJ75" s="80">
        <v>72</v>
      </c>
      <c r="AK75" s="80">
        <v>1.9</v>
      </c>
      <c r="AL75" s="80">
        <v>21.5</v>
      </c>
      <c r="AM75" s="80">
        <v>29.9</v>
      </c>
      <c r="AN75" s="80">
        <v>0</v>
      </c>
      <c r="AO75" s="80">
        <v>0.2</v>
      </c>
      <c r="AP75" s="80">
        <v>0.7</v>
      </c>
      <c r="AQ75" s="23" t="s">
        <v>287</v>
      </c>
      <c r="AR75" s="23" t="s">
        <v>370</v>
      </c>
      <c r="AS75" s="23" t="s">
        <v>289</v>
      </c>
      <c r="AT75" s="23" t="s">
        <v>290</v>
      </c>
      <c r="AU75" s="23" t="s">
        <v>291</v>
      </c>
      <c r="AV75" s="23" t="s">
        <v>370</v>
      </c>
      <c r="AW75" s="23" t="s">
        <v>210</v>
      </c>
    </row>
    <row r="76" s="4" customFormat="1" spans="1:49">
      <c r="A76" s="14"/>
      <c r="B76" s="47"/>
      <c r="C76" s="23" t="s">
        <v>915</v>
      </c>
      <c r="D76" s="24">
        <v>2.75</v>
      </c>
      <c r="E76" s="24">
        <v>2.8</v>
      </c>
      <c r="F76" s="24">
        <v>2.83</v>
      </c>
      <c r="G76" s="24">
        <v>8.38</v>
      </c>
      <c r="H76" s="24">
        <v>2.79</v>
      </c>
      <c r="I76" s="24">
        <v>193.99</v>
      </c>
      <c r="J76" s="24">
        <v>43.2</v>
      </c>
      <c r="K76" s="23">
        <v>1</v>
      </c>
      <c r="L76" s="70">
        <v>44723</v>
      </c>
      <c r="M76" s="70">
        <v>44728</v>
      </c>
      <c r="N76" s="23" t="s">
        <v>714</v>
      </c>
      <c r="O76" s="70">
        <v>44770</v>
      </c>
      <c r="P76" s="70">
        <v>44842</v>
      </c>
      <c r="Q76" s="23">
        <v>114</v>
      </c>
      <c r="R76" s="23" t="s">
        <v>296</v>
      </c>
      <c r="S76" s="23" t="s">
        <v>182</v>
      </c>
      <c r="T76" s="23" t="s">
        <v>283</v>
      </c>
      <c r="U76" s="23" t="s">
        <v>284</v>
      </c>
      <c r="V76" s="23" t="s">
        <v>374</v>
      </c>
      <c r="W76" s="23" t="s">
        <v>285</v>
      </c>
      <c r="X76" s="23" t="s">
        <v>673</v>
      </c>
      <c r="Y76" s="23" t="s">
        <v>519</v>
      </c>
      <c r="Z76" s="23" t="s">
        <v>519</v>
      </c>
      <c r="AA76" s="23" t="s">
        <v>519</v>
      </c>
      <c r="AB76" s="23" t="s">
        <v>519</v>
      </c>
      <c r="AC76" s="23">
        <v>7</v>
      </c>
      <c r="AD76" s="23"/>
      <c r="AE76" s="80">
        <v>54</v>
      </c>
      <c r="AF76" s="80">
        <v>8.5</v>
      </c>
      <c r="AG76" s="80">
        <v>2.6</v>
      </c>
      <c r="AH76" s="80">
        <v>18</v>
      </c>
      <c r="AI76" s="80">
        <v>36.5</v>
      </c>
      <c r="AJ76" s="80">
        <v>80.4</v>
      </c>
      <c r="AK76" s="80">
        <v>2.2</v>
      </c>
      <c r="AL76" s="80">
        <v>24.5</v>
      </c>
      <c r="AM76" s="80">
        <v>30.47</v>
      </c>
      <c r="AN76" s="80">
        <v>0.37</v>
      </c>
      <c r="AO76" s="80">
        <v>0.62</v>
      </c>
      <c r="AP76" s="80">
        <v>0.37</v>
      </c>
      <c r="AQ76" s="23" t="s">
        <v>287</v>
      </c>
      <c r="AR76" s="96" t="s">
        <v>308</v>
      </c>
      <c r="AS76" s="96" t="s">
        <v>296</v>
      </c>
      <c r="AT76" s="96" t="s">
        <v>290</v>
      </c>
      <c r="AU76" s="96" t="s">
        <v>305</v>
      </c>
      <c r="AV76" s="96" t="s">
        <v>308</v>
      </c>
      <c r="AW76" s="96" t="s">
        <v>290</v>
      </c>
    </row>
    <row r="77" s="4" customFormat="1" spans="1:49">
      <c r="A77" s="14"/>
      <c r="B77" s="47"/>
      <c r="C77" s="23" t="s">
        <v>764</v>
      </c>
      <c r="D77" s="24">
        <v>2.69</v>
      </c>
      <c r="E77" s="24">
        <v>2.66</v>
      </c>
      <c r="F77" s="24">
        <v>2.75</v>
      </c>
      <c r="G77" s="24">
        <v>8.1</v>
      </c>
      <c r="H77" s="24">
        <v>2.7</v>
      </c>
      <c r="I77" s="24">
        <v>187.51</v>
      </c>
      <c r="J77" s="24">
        <v>7.4</v>
      </c>
      <c r="K77" s="23">
        <v>6</v>
      </c>
      <c r="L77" s="70">
        <v>44721</v>
      </c>
      <c r="M77" s="70">
        <v>44727</v>
      </c>
      <c r="N77" s="23" t="s">
        <v>297</v>
      </c>
      <c r="O77" s="70">
        <v>44770</v>
      </c>
      <c r="P77" s="70">
        <v>44831</v>
      </c>
      <c r="Q77" s="23">
        <v>104</v>
      </c>
      <c r="R77" s="23" t="s">
        <v>181</v>
      </c>
      <c r="S77" s="23" t="s">
        <v>182</v>
      </c>
      <c r="T77" s="23" t="s">
        <v>283</v>
      </c>
      <c r="U77" s="23" t="s">
        <v>295</v>
      </c>
      <c r="V77" s="23" t="s">
        <v>193</v>
      </c>
      <c r="W77" s="23" t="s">
        <v>285</v>
      </c>
      <c r="X77" s="23" t="s">
        <v>286</v>
      </c>
      <c r="Y77" s="23" t="s">
        <v>519</v>
      </c>
      <c r="Z77" s="23" t="s">
        <v>519</v>
      </c>
      <c r="AA77" s="23" t="s">
        <v>519</v>
      </c>
      <c r="AB77" s="23" t="s">
        <v>519</v>
      </c>
      <c r="AC77" s="23" t="s">
        <v>519</v>
      </c>
      <c r="AD77" s="23"/>
      <c r="AE77" s="80">
        <v>54.1</v>
      </c>
      <c r="AF77" s="80">
        <v>7.2</v>
      </c>
      <c r="AG77" s="80">
        <v>3.2</v>
      </c>
      <c r="AH77" s="80">
        <v>15.1</v>
      </c>
      <c r="AI77" s="80">
        <v>35.6</v>
      </c>
      <c r="AJ77" s="80">
        <v>73.1</v>
      </c>
      <c r="AK77" s="80">
        <v>2.1</v>
      </c>
      <c r="AL77" s="80">
        <v>17.78</v>
      </c>
      <c r="AM77" s="80">
        <v>24.43</v>
      </c>
      <c r="AN77" s="80">
        <v>1</v>
      </c>
      <c r="AO77" s="80">
        <v>0.4</v>
      </c>
      <c r="AP77" s="80">
        <v>0.4</v>
      </c>
      <c r="AQ77" s="23" t="s">
        <v>287</v>
      </c>
      <c r="AR77" s="23" t="s">
        <v>290</v>
      </c>
      <c r="AS77" s="23" t="s">
        <v>289</v>
      </c>
      <c r="AT77" s="23" t="s">
        <v>290</v>
      </c>
      <c r="AU77" s="23" t="s">
        <v>305</v>
      </c>
      <c r="AV77" s="23" t="s">
        <v>288</v>
      </c>
      <c r="AW77" s="23" t="s">
        <v>290</v>
      </c>
    </row>
    <row r="78" s="4" customFormat="1" spans="1:49">
      <c r="A78" s="14"/>
      <c r="B78" s="47"/>
      <c r="C78" s="23" t="s">
        <v>675</v>
      </c>
      <c r="D78" s="24">
        <v>2.42</v>
      </c>
      <c r="E78" s="24">
        <v>2.52</v>
      </c>
      <c r="F78" s="24">
        <v>2.57</v>
      </c>
      <c r="G78" s="24">
        <v>7.51</v>
      </c>
      <c r="H78" s="24">
        <v>2.5</v>
      </c>
      <c r="I78" s="24">
        <v>173.85</v>
      </c>
      <c r="J78" s="24">
        <v>2.7</v>
      </c>
      <c r="K78" s="23">
        <v>10</v>
      </c>
      <c r="L78" s="70">
        <v>44727</v>
      </c>
      <c r="M78" s="70">
        <v>44732</v>
      </c>
      <c r="N78" s="23" t="s">
        <v>297</v>
      </c>
      <c r="O78" s="70">
        <v>44776</v>
      </c>
      <c r="P78" s="70">
        <v>44836</v>
      </c>
      <c r="Q78" s="23">
        <v>104</v>
      </c>
      <c r="R78" s="23" t="s">
        <v>289</v>
      </c>
      <c r="S78" s="23" t="s">
        <v>182</v>
      </c>
      <c r="T78" s="23" t="s">
        <v>283</v>
      </c>
      <c r="U78" s="23" t="s">
        <v>186</v>
      </c>
      <c r="V78" s="23" t="s">
        <v>519</v>
      </c>
      <c r="W78" s="23" t="s">
        <v>285</v>
      </c>
      <c r="X78" s="23" t="s">
        <v>286</v>
      </c>
      <c r="Y78" s="23">
        <v>2</v>
      </c>
      <c r="Z78" s="23" t="s">
        <v>726</v>
      </c>
      <c r="AA78" s="23">
        <v>29</v>
      </c>
      <c r="AB78" s="23">
        <v>21</v>
      </c>
      <c r="AC78" s="23">
        <v>26</v>
      </c>
      <c r="AD78" s="23"/>
      <c r="AE78" s="80">
        <v>68.2</v>
      </c>
      <c r="AF78" s="80">
        <v>16.3</v>
      </c>
      <c r="AG78" s="80">
        <v>2.9</v>
      </c>
      <c r="AH78" s="80">
        <v>16.5</v>
      </c>
      <c r="AI78" s="80">
        <v>52.3</v>
      </c>
      <c r="AJ78" s="80">
        <v>102.8</v>
      </c>
      <c r="AK78" s="80">
        <v>2.04</v>
      </c>
      <c r="AL78" s="80">
        <v>22.7</v>
      </c>
      <c r="AM78" s="80">
        <v>23.6</v>
      </c>
      <c r="AN78" s="80">
        <v>6.5</v>
      </c>
      <c r="AO78" s="80">
        <v>3.2</v>
      </c>
      <c r="AP78" s="80">
        <v>2.9</v>
      </c>
      <c r="AQ78" s="23" t="s">
        <v>287</v>
      </c>
      <c r="AR78" s="23" t="s">
        <v>288</v>
      </c>
      <c r="AS78" s="23" t="s">
        <v>289</v>
      </c>
      <c r="AT78" s="23" t="s">
        <v>290</v>
      </c>
      <c r="AU78" s="23" t="s">
        <v>305</v>
      </c>
      <c r="AV78" s="23" t="s">
        <v>288</v>
      </c>
      <c r="AW78" s="23" t="s">
        <v>290</v>
      </c>
    </row>
    <row r="79" s="4" customFormat="1" spans="1:49">
      <c r="A79" s="14"/>
      <c r="B79" s="47"/>
      <c r="C79" s="23" t="s">
        <v>910</v>
      </c>
      <c r="D79" s="24">
        <v>3.8</v>
      </c>
      <c r="E79" s="24">
        <v>3.73</v>
      </c>
      <c r="F79" s="24">
        <v>3.66</v>
      </c>
      <c r="G79" s="24">
        <v>11.19</v>
      </c>
      <c r="H79" s="24">
        <v>3.73</v>
      </c>
      <c r="I79" s="24">
        <v>259.04</v>
      </c>
      <c r="J79" s="24">
        <v>4.78</v>
      </c>
      <c r="K79" s="23">
        <v>5</v>
      </c>
      <c r="L79" s="70">
        <v>44747</v>
      </c>
      <c r="M79" s="70">
        <v>44753</v>
      </c>
      <c r="N79" s="23" t="s">
        <v>714</v>
      </c>
      <c r="O79" s="70">
        <v>44785</v>
      </c>
      <c r="P79" s="70">
        <v>44853</v>
      </c>
      <c r="Q79" s="23">
        <v>99</v>
      </c>
      <c r="R79" s="23" t="s">
        <v>181</v>
      </c>
      <c r="S79" s="23" t="s">
        <v>182</v>
      </c>
      <c r="T79" s="23" t="s">
        <v>283</v>
      </c>
      <c r="U79" s="23" t="s">
        <v>186</v>
      </c>
      <c r="V79" s="23" t="s">
        <v>193</v>
      </c>
      <c r="W79" s="23" t="s">
        <v>285</v>
      </c>
      <c r="X79" s="23" t="s">
        <v>286</v>
      </c>
      <c r="Y79" s="23">
        <v>0</v>
      </c>
      <c r="Z79" s="23" t="s">
        <v>519</v>
      </c>
      <c r="AA79" s="23">
        <v>0</v>
      </c>
      <c r="AB79" s="23">
        <v>0</v>
      </c>
      <c r="AC79" s="23">
        <v>0</v>
      </c>
      <c r="AD79" s="23"/>
      <c r="AE79" s="80">
        <v>46</v>
      </c>
      <c r="AF79" s="80">
        <v>12</v>
      </c>
      <c r="AG79" s="80">
        <v>3.2</v>
      </c>
      <c r="AH79" s="80">
        <v>12</v>
      </c>
      <c r="AI79" s="80">
        <v>32</v>
      </c>
      <c r="AJ79" s="80">
        <v>70.8</v>
      </c>
      <c r="AK79" s="80">
        <v>2.1</v>
      </c>
      <c r="AL79" s="80">
        <v>23.5</v>
      </c>
      <c r="AM79" s="80">
        <v>28</v>
      </c>
      <c r="AN79" s="80">
        <v>0.3</v>
      </c>
      <c r="AO79" s="80">
        <v>0</v>
      </c>
      <c r="AP79" s="80">
        <v>0</v>
      </c>
      <c r="AQ79" s="23" t="s">
        <v>287</v>
      </c>
      <c r="AR79" s="23" t="s">
        <v>290</v>
      </c>
      <c r="AS79" s="23" t="s">
        <v>352</v>
      </c>
      <c r="AT79" s="23" t="s">
        <v>290</v>
      </c>
      <c r="AU79" s="23" t="s">
        <v>305</v>
      </c>
      <c r="AV79" s="23" t="s">
        <v>288</v>
      </c>
      <c r="AW79" s="23" t="s">
        <v>210</v>
      </c>
    </row>
    <row r="80" s="5" customFormat="1" ht="13.5" spans="1:49">
      <c r="A80" s="90"/>
      <c r="B80" s="47"/>
      <c r="C80" s="27" t="s">
        <v>163</v>
      </c>
      <c r="D80" s="28">
        <v>2.78</v>
      </c>
      <c r="E80" s="28">
        <v>2.85</v>
      </c>
      <c r="F80" s="28">
        <v>2.8</v>
      </c>
      <c r="G80" s="28">
        <v>8.43</v>
      </c>
      <c r="H80" s="28">
        <v>2.81</v>
      </c>
      <c r="I80" s="28">
        <v>195.08</v>
      </c>
      <c r="J80" s="28">
        <v>9</v>
      </c>
      <c r="K80" s="27">
        <v>2</v>
      </c>
      <c r="L80" s="27" t="s">
        <v>916</v>
      </c>
      <c r="M80" s="27" t="s">
        <v>917</v>
      </c>
      <c r="N80" s="27" t="s">
        <v>297</v>
      </c>
      <c r="O80" s="27" t="s">
        <v>926</v>
      </c>
      <c r="P80" s="27" t="s">
        <v>927</v>
      </c>
      <c r="Q80" s="27">
        <v>104.8</v>
      </c>
      <c r="R80" s="27" t="s">
        <v>181</v>
      </c>
      <c r="S80" s="27" t="s">
        <v>182</v>
      </c>
      <c r="T80" s="27" t="s">
        <v>283</v>
      </c>
      <c r="U80" s="27" t="s">
        <v>284</v>
      </c>
      <c r="V80" s="27" t="s">
        <v>193</v>
      </c>
      <c r="W80" s="27" t="s">
        <v>285</v>
      </c>
      <c r="X80" s="27" t="s">
        <v>286</v>
      </c>
      <c r="Y80" s="27">
        <v>1</v>
      </c>
      <c r="Z80" s="27" t="s">
        <v>726</v>
      </c>
      <c r="AA80" s="27" t="s">
        <v>519</v>
      </c>
      <c r="AB80" s="27" t="s">
        <v>519</v>
      </c>
      <c r="AC80" s="27">
        <v>13.9</v>
      </c>
      <c r="AD80" s="27"/>
      <c r="AE80" s="84">
        <v>63.02</v>
      </c>
      <c r="AF80" s="84">
        <v>11.12</v>
      </c>
      <c r="AG80" s="84">
        <v>3.12</v>
      </c>
      <c r="AH80" s="84">
        <v>15.72</v>
      </c>
      <c r="AI80" s="84">
        <v>37.28</v>
      </c>
      <c r="AJ80" s="84">
        <v>78.58</v>
      </c>
      <c r="AK80" s="84">
        <v>2.14</v>
      </c>
      <c r="AL80" s="84">
        <v>21.01</v>
      </c>
      <c r="AM80" s="84">
        <v>26.43</v>
      </c>
      <c r="AN80" s="84">
        <v>1.63</v>
      </c>
      <c r="AO80" s="84">
        <v>0.88</v>
      </c>
      <c r="AP80" s="84">
        <v>0.87</v>
      </c>
      <c r="AQ80" s="27" t="s">
        <v>287</v>
      </c>
      <c r="AR80" s="27" t="s">
        <v>370</v>
      </c>
      <c r="AS80" s="27" t="s">
        <v>289</v>
      </c>
      <c r="AT80" s="27" t="s">
        <v>290</v>
      </c>
      <c r="AU80" s="27" t="s">
        <v>305</v>
      </c>
      <c r="AV80" s="27" t="s">
        <v>288</v>
      </c>
      <c r="AW80" s="27" t="s">
        <v>290</v>
      </c>
    </row>
    <row r="81" s="4" customFormat="1" spans="1:49">
      <c r="A81" s="14" t="s">
        <v>230</v>
      </c>
      <c r="B81" s="47"/>
      <c r="C81" s="61" t="s">
        <v>769</v>
      </c>
      <c r="D81" s="62">
        <v>50.42</v>
      </c>
      <c r="E81" s="62">
        <v>47.86</v>
      </c>
      <c r="F81" s="62"/>
      <c r="G81" s="62">
        <v>98.28</v>
      </c>
      <c r="H81" s="62">
        <v>49.14</v>
      </c>
      <c r="I81" s="62">
        <v>218.41</v>
      </c>
      <c r="J81" s="62">
        <v>11.3</v>
      </c>
      <c r="K81" s="61">
        <v>1</v>
      </c>
      <c r="L81" s="71">
        <v>44734</v>
      </c>
      <c r="M81" s="71">
        <v>44740</v>
      </c>
      <c r="N81" s="61" t="s">
        <v>519</v>
      </c>
      <c r="O81" s="71">
        <v>44781</v>
      </c>
      <c r="P81" s="71">
        <v>44842</v>
      </c>
      <c r="Q81" s="61">
        <v>103</v>
      </c>
      <c r="R81" s="61" t="s">
        <v>181</v>
      </c>
      <c r="S81" s="61" t="s">
        <v>182</v>
      </c>
      <c r="T81" s="61" t="s">
        <v>283</v>
      </c>
      <c r="U81" s="61" t="s">
        <v>408</v>
      </c>
      <c r="V81" s="61" t="s">
        <v>193</v>
      </c>
      <c r="W81" s="61" t="s">
        <v>285</v>
      </c>
      <c r="X81" s="61" t="s">
        <v>286</v>
      </c>
      <c r="Y81" s="61" t="s">
        <v>519</v>
      </c>
      <c r="Z81" s="61" t="s">
        <v>519</v>
      </c>
      <c r="AA81" s="61" t="s">
        <v>519</v>
      </c>
      <c r="AB81" s="61" t="s">
        <v>519</v>
      </c>
      <c r="AC81" s="61" t="s">
        <v>519</v>
      </c>
      <c r="AD81" s="61" t="s">
        <v>519</v>
      </c>
      <c r="AE81" s="82">
        <v>48.8</v>
      </c>
      <c r="AF81" s="82">
        <v>11.3</v>
      </c>
      <c r="AG81" s="82">
        <v>2.6</v>
      </c>
      <c r="AH81" s="82">
        <v>13.6</v>
      </c>
      <c r="AI81" s="82">
        <v>36.4</v>
      </c>
      <c r="AJ81" s="82">
        <v>84.4</v>
      </c>
      <c r="AK81" s="82">
        <v>2.3</v>
      </c>
      <c r="AL81" s="82">
        <v>21.1</v>
      </c>
      <c r="AM81" s="82">
        <v>25</v>
      </c>
      <c r="AN81" s="82" t="s">
        <v>519</v>
      </c>
      <c r="AO81" s="82" t="s">
        <v>519</v>
      </c>
      <c r="AP81" s="82" t="s">
        <v>519</v>
      </c>
      <c r="AQ81" s="61" t="s">
        <v>287</v>
      </c>
      <c r="AR81" s="61" t="s">
        <v>306</v>
      </c>
      <c r="AS81" s="61" t="s">
        <v>289</v>
      </c>
      <c r="AT81" s="61" t="s">
        <v>290</v>
      </c>
      <c r="AU81" s="61" t="s">
        <v>309</v>
      </c>
      <c r="AV81" s="61" t="s">
        <v>306</v>
      </c>
      <c r="AW81" s="61" t="s">
        <v>290</v>
      </c>
    </row>
    <row r="82" s="4" customFormat="1" spans="1:49">
      <c r="A82" s="14"/>
      <c r="B82" s="47"/>
      <c r="C82" s="23" t="s">
        <v>910</v>
      </c>
      <c r="D82" s="24">
        <v>46.76</v>
      </c>
      <c r="E82" s="24">
        <v>49.75</v>
      </c>
      <c r="F82" s="24"/>
      <c r="G82" s="62">
        <v>96.51</v>
      </c>
      <c r="H82" s="24">
        <v>48.26</v>
      </c>
      <c r="I82" s="24">
        <v>214.48</v>
      </c>
      <c r="J82" s="24">
        <v>8.13</v>
      </c>
      <c r="K82" s="23">
        <v>1</v>
      </c>
      <c r="L82" s="70">
        <v>44736</v>
      </c>
      <c r="M82" s="70">
        <v>44741</v>
      </c>
      <c r="N82" s="23" t="s">
        <v>714</v>
      </c>
      <c r="O82" s="70">
        <v>44776</v>
      </c>
      <c r="P82" s="70">
        <v>44838</v>
      </c>
      <c r="Q82" s="23">
        <v>97</v>
      </c>
      <c r="R82" s="23" t="s">
        <v>181</v>
      </c>
      <c r="S82" s="23" t="s">
        <v>182</v>
      </c>
      <c r="T82" s="23" t="s">
        <v>928</v>
      </c>
      <c r="U82" s="23" t="s">
        <v>186</v>
      </c>
      <c r="V82" s="23" t="s">
        <v>193</v>
      </c>
      <c r="W82" s="23" t="s">
        <v>285</v>
      </c>
      <c r="X82" s="23" t="s">
        <v>286</v>
      </c>
      <c r="Y82" s="23">
        <v>0</v>
      </c>
      <c r="Z82" s="23" t="s">
        <v>519</v>
      </c>
      <c r="AA82" s="23">
        <v>0</v>
      </c>
      <c r="AB82" s="23">
        <v>0</v>
      </c>
      <c r="AC82" s="23">
        <v>0</v>
      </c>
      <c r="AD82" s="23">
        <v>0</v>
      </c>
      <c r="AE82" s="80">
        <v>62</v>
      </c>
      <c r="AF82" s="80">
        <v>17</v>
      </c>
      <c r="AG82" s="80">
        <v>1.1</v>
      </c>
      <c r="AH82" s="80">
        <v>11.7</v>
      </c>
      <c r="AI82" s="80">
        <v>34.1</v>
      </c>
      <c r="AJ82" s="80">
        <v>76.2</v>
      </c>
      <c r="AK82" s="80">
        <v>2.3</v>
      </c>
      <c r="AL82" s="80">
        <v>19.8</v>
      </c>
      <c r="AM82" s="80">
        <v>23.2</v>
      </c>
      <c r="AN82" s="80">
        <v>0</v>
      </c>
      <c r="AO82" s="80">
        <v>2.6</v>
      </c>
      <c r="AP82" s="80">
        <v>0</v>
      </c>
      <c r="AQ82" s="23" t="s">
        <v>287</v>
      </c>
      <c r="AR82" s="23" t="s">
        <v>306</v>
      </c>
      <c r="AS82" s="23" t="s">
        <v>289</v>
      </c>
      <c r="AT82" s="23" t="s">
        <v>290</v>
      </c>
      <c r="AU82" s="23" t="s">
        <v>773</v>
      </c>
      <c r="AV82" s="23" t="s">
        <v>306</v>
      </c>
      <c r="AW82" s="23" t="s">
        <v>210</v>
      </c>
    </row>
    <row r="83" s="4" customFormat="1" ht="22.5" spans="1:49">
      <c r="A83" s="14"/>
      <c r="B83" s="47"/>
      <c r="C83" s="23" t="s">
        <v>675</v>
      </c>
      <c r="D83" s="24">
        <v>45.68</v>
      </c>
      <c r="E83" s="24">
        <v>46.28</v>
      </c>
      <c r="F83" s="24"/>
      <c r="G83" s="62">
        <v>91.96</v>
      </c>
      <c r="H83" s="24">
        <v>45.98</v>
      </c>
      <c r="I83" s="24">
        <v>204.37</v>
      </c>
      <c r="J83" s="24">
        <v>7.08</v>
      </c>
      <c r="K83" s="23">
        <v>2</v>
      </c>
      <c r="L83" s="70" t="s">
        <v>519</v>
      </c>
      <c r="M83" s="70">
        <v>44735</v>
      </c>
      <c r="N83" s="23" t="s">
        <v>297</v>
      </c>
      <c r="O83" s="70">
        <v>44778</v>
      </c>
      <c r="P83" s="70">
        <v>44843</v>
      </c>
      <c r="Q83" s="23">
        <v>113</v>
      </c>
      <c r="R83" s="23" t="s">
        <v>694</v>
      </c>
      <c r="S83" s="23" t="s">
        <v>929</v>
      </c>
      <c r="T83" s="23" t="s">
        <v>283</v>
      </c>
      <c r="U83" s="23" t="s">
        <v>186</v>
      </c>
      <c r="V83" s="23" t="s">
        <v>193</v>
      </c>
      <c r="W83" s="23" t="s">
        <v>285</v>
      </c>
      <c r="X83" s="23" t="s">
        <v>286</v>
      </c>
      <c r="Y83" s="23">
        <v>1</v>
      </c>
      <c r="Z83" s="23" t="s">
        <v>698</v>
      </c>
      <c r="AA83" s="23">
        <v>1</v>
      </c>
      <c r="AB83" s="23" t="s">
        <v>519</v>
      </c>
      <c r="AC83" s="23" t="s">
        <v>519</v>
      </c>
      <c r="AD83" s="23" t="s">
        <v>519</v>
      </c>
      <c r="AE83" s="80">
        <v>75.6</v>
      </c>
      <c r="AF83" s="80">
        <v>23.8</v>
      </c>
      <c r="AG83" s="80">
        <v>3.6</v>
      </c>
      <c r="AH83" s="80">
        <v>17.2</v>
      </c>
      <c r="AI83" s="80">
        <v>46.3</v>
      </c>
      <c r="AJ83" s="80" t="s">
        <v>519</v>
      </c>
      <c r="AK83" s="80">
        <v>2</v>
      </c>
      <c r="AL83" s="80">
        <v>22.3</v>
      </c>
      <c r="AM83" s="80">
        <v>25.1</v>
      </c>
      <c r="AN83" s="80">
        <v>3.6</v>
      </c>
      <c r="AO83" s="80">
        <v>6.3</v>
      </c>
      <c r="AP83" s="80">
        <v>4.2</v>
      </c>
      <c r="AQ83" s="23" t="s">
        <v>287</v>
      </c>
      <c r="AR83" s="23" t="s">
        <v>288</v>
      </c>
      <c r="AS83" s="23" t="s">
        <v>289</v>
      </c>
      <c r="AT83" s="23" t="s">
        <v>290</v>
      </c>
      <c r="AU83" s="23" t="s">
        <v>297</v>
      </c>
      <c r="AV83" s="23" t="s">
        <v>292</v>
      </c>
      <c r="AW83" s="23" t="s">
        <v>290</v>
      </c>
    </row>
    <row r="84" s="4" customFormat="1" spans="1:49">
      <c r="A84" s="14"/>
      <c r="B84" s="47"/>
      <c r="C84" s="23" t="s">
        <v>768</v>
      </c>
      <c r="D84" s="24">
        <v>47.23</v>
      </c>
      <c r="E84" s="24">
        <v>48.36</v>
      </c>
      <c r="F84" s="24"/>
      <c r="G84" s="62">
        <v>95.59</v>
      </c>
      <c r="H84" s="24">
        <v>47.8</v>
      </c>
      <c r="I84" s="24">
        <v>212.43</v>
      </c>
      <c r="J84" s="24">
        <v>4.6</v>
      </c>
      <c r="K84" s="23">
        <v>3</v>
      </c>
      <c r="L84" s="70">
        <v>44735</v>
      </c>
      <c r="M84" s="70">
        <v>44739</v>
      </c>
      <c r="N84" s="23" t="s">
        <v>297</v>
      </c>
      <c r="O84" s="70">
        <v>44775</v>
      </c>
      <c r="P84" s="70">
        <v>44837</v>
      </c>
      <c r="Q84" s="23">
        <v>103</v>
      </c>
      <c r="R84" s="23" t="s">
        <v>181</v>
      </c>
      <c r="S84" s="23" t="s">
        <v>182</v>
      </c>
      <c r="T84" s="23" t="s">
        <v>283</v>
      </c>
      <c r="U84" s="23" t="s">
        <v>186</v>
      </c>
      <c r="V84" s="23" t="s">
        <v>193</v>
      </c>
      <c r="W84" s="23" t="s">
        <v>285</v>
      </c>
      <c r="X84" s="23" t="s">
        <v>286</v>
      </c>
      <c r="Y84" s="23">
        <v>0</v>
      </c>
      <c r="Z84" s="23" t="s">
        <v>519</v>
      </c>
      <c r="AA84" s="23">
        <v>0</v>
      </c>
      <c r="AB84" s="23">
        <v>0</v>
      </c>
      <c r="AC84" s="23">
        <v>0</v>
      </c>
      <c r="AD84" s="23">
        <v>0</v>
      </c>
      <c r="AE84" s="80">
        <v>77.8</v>
      </c>
      <c r="AF84" s="80">
        <v>18.5</v>
      </c>
      <c r="AG84" s="80">
        <v>2.5</v>
      </c>
      <c r="AH84" s="80">
        <v>16.3</v>
      </c>
      <c r="AI84" s="80">
        <v>41.7</v>
      </c>
      <c r="AJ84" s="80">
        <v>99.3</v>
      </c>
      <c r="AK84" s="80">
        <v>2.4</v>
      </c>
      <c r="AL84" s="80">
        <v>19.9</v>
      </c>
      <c r="AM84" s="80">
        <v>20</v>
      </c>
      <c r="AN84" s="80" t="s">
        <v>773</v>
      </c>
      <c r="AO84" s="80" t="s">
        <v>773</v>
      </c>
      <c r="AP84" s="80" t="s">
        <v>773</v>
      </c>
      <c r="AQ84" s="23" t="s">
        <v>287</v>
      </c>
      <c r="AR84" s="23" t="s">
        <v>930</v>
      </c>
      <c r="AS84" s="23" t="s">
        <v>289</v>
      </c>
      <c r="AT84" s="23" t="s">
        <v>290</v>
      </c>
      <c r="AU84" s="23" t="s">
        <v>773</v>
      </c>
      <c r="AV84" s="23" t="s">
        <v>931</v>
      </c>
      <c r="AW84" s="23" t="s">
        <v>773</v>
      </c>
    </row>
    <row r="85" s="4" customFormat="1" spans="1:49">
      <c r="A85" s="14"/>
      <c r="B85" s="47"/>
      <c r="C85" s="23" t="s">
        <v>764</v>
      </c>
      <c r="D85" s="24">
        <v>47.66</v>
      </c>
      <c r="E85" s="24">
        <v>47.32</v>
      </c>
      <c r="F85" s="24"/>
      <c r="G85" s="62">
        <v>94.98</v>
      </c>
      <c r="H85" s="24">
        <v>47.49</v>
      </c>
      <c r="I85" s="24">
        <v>211.08</v>
      </c>
      <c r="J85" s="24">
        <v>12.16</v>
      </c>
      <c r="K85" s="23">
        <v>1</v>
      </c>
      <c r="L85" s="70">
        <v>44734</v>
      </c>
      <c r="M85" s="70">
        <v>44738</v>
      </c>
      <c r="N85" s="23" t="s">
        <v>519</v>
      </c>
      <c r="O85" s="70">
        <v>44771</v>
      </c>
      <c r="P85" s="70">
        <v>44835</v>
      </c>
      <c r="Q85" s="23">
        <v>101</v>
      </c>
      <c r="R85" s="23" t="s">
        <v>181</v>
      </c>
      <c r="S85" s="23" t="s">
        <v>182</v>
      </c>
      <c r="T85" s="23" t="s">
        <v>283</v>
      </c>
      <c r="U85" s="23" t="s">
        <v>186</v>
      </c>
      <c r="V85" s="23" t="s">
        <v>519</v>
      </c>
      <c r="W85" s="23" t="s">
        <v>285</v>
      </c>
      <c r="X85" s="23" t="s">
        <v>286</v>
      </c>
      <c r="Y85" s="23">
        <v>0</v>
      </c>
      <c r="Z85" s="23" t="s">
        <v>519</v>
      </c>
      <c r="AA85" s="23">
        <v>0</v>
      </c>
      <c r="AB85" s="23" t="s">
        <v>519</v>
      </c>
      <c r="AC85" s="23" t="s">
        <v>519</v>
      </c>
      <c r="AD85" s="23" t="s">
        <v>519</v>
      </c>
      <c r="AE85" s="80">
        <v>64.3</v>
      </c>
      <c r="AF85" s="80">
        <v>16.6</v>
      </c>
      <c r="AG85" s="80">
        <v>1.2</v>
      </c>
      <c r="AH85" s="80">
        <v>16.3</v>
      </c>
      <c r="AI85" s="80">
        <v>44.5</v>
      </c>
      <c r="AJ85" s="80">
        <v>97.5</v>
      </c>
      <c r="AK85" s="80">
        <v>2.2</v>
      </c>
      <c r="AL85" s="80">
        <v>19.9</v>
      </c>
      <c r="AM85" s="80">
        <v>20</v>
      </c>
      <c r="AN85" s="80" t="s">
        <v>519</v>
      </c>
      <c r="AO85" s="80" t="s">
        <v>519</v>
      </c>
      <c r="AP85" s="80" t="s">
        <v>519</v>
      </c>
      <c r="AQ85" s="23" t="s">
        <v>519</v>
      </c>
      <c r="AR85" s="23" t="s">
        <v>519</v>
      </c>
      <c r="AS85" s="23" t="s">
        <v>289</v>
      </c>
      <c r="AT85" s="23" t="s">
        <v>290</v>
      </c>
      <c r="AU85" s="23" t="s">
        <v>309</v>
      </c>
      <c r="AV85" s="23" t="s">
        <v>292</v>
      </c>
      <c r="AW85" s="23" t="s">
        <v>519</v>
      </c>
    </row>
    <row r="86" s="4" customFormat="1" spans="1:49">
      <c r="A86" s="14"/>
      <c r="B86" s="47"/>
      <c r="C86" s="23" t="s">
        <v>885</v>
      </c>
      <c r="D86" s="24">
        <v>36.5</v>
      </c>
      <c r="E86" s="24">
        <v>34.38</v>
      </c>
      <c r="F86" s="24"/>
      <c r="G86" s="62">
        <v>70.88</v>
      </c>
      <c r="H86" s="24">
        <v>35.44</v>
      </c>
      <c r="I86" s="24">
        <v>157.52</v>
      </c>
      <c r="J86" s="24">
        <v>3.16</v>
      </c>
      <c r="K86" s="23">
        <v>4</v>
      </c>
      <c r="L86" s="70">
        <v>44741</v>
      </c>
      <c r="M86" s="70">
        <v>44745</v>
      </c>
      <c r="N86" s="23" t="s">
        <v>297</v>
      </c>
      <c r="O86" s="70">
        <v>44781</v>
      </c>
      <c r="P86" s="70">
        <v>44839</v>
      </c>
      <c r="Q86" s="23">
        <v>94</v>
      </c>
      <c r="R86" s="23" t="s">
        <v>181</v>
      </c>
      <c r="S86" s="23" t="s">
        <v>182</v>
      </c>
      <c r="T86" s="23" t="s">
        <v>283</v>
      </c>
      <c r="U86" s="23" t="s">
        <v>186</v>
      </c>
      <c r="V86" s="23" t="s">
        <v>193</v>
      </c>
      <c r="W86" s="23" t="s">
        <v>285</v>
      </c>
      <c r="X86" s="23" t="s">
        <v>286</v>
      </c>
      <c r="Y86" s="23" t="s">
        <v>519</v>
      </c>
      <c r="Z86" s="23" t="s">
        <v>519</v>
      </c>
      <c r="AA86" s="23" t="s">
        <v>519</v>
      </c>
      <c r="AB86" s="23" t="s">
        <v>519</v>
      </c>
      <c r="AC86" s="23" t="s">
        <v>519</v>
      </c>
      <c r="AD86" s="23" t="s">
        <v>519</v>
      </c>
      <c r="AE86" s="80">
        <v>54</v>
      </c>
      <c r="AF86" s="80">
        <v>15.7</v>
      </c>
      <c r="AG86" s="80">
        <v>0.7</v>
      </c>
      <c r="AH86" s="80">
        <v>12.7</v>
      </c>
      <c r="AI86" s="80">
        <v>12.7</v>
      </c>
      <c r="AJ86" s="80">
        <v>35</v>
      </c>
      <c r="AK86" s="80">
        <v>2.9</v>
      </c>
      <c r="AL86" s="80">
        <v>8.3</v>
      </c>
      <c r="AM86" s="80">
        <v>23.8</v>
      </c>
      <c r="AN86" s="80" t="s">
        <v>519</v>
      </c>
      <c r="AO86" s="80" t="s">
        <v>519</v>
      </c>
      <c r="AP86" s="80" t="s">
        <v>519</v>
      </c>
      <c r="AQ86" s="23" t="s">
        <v>287</v>
      </c>
      <c r="AR86" s="23" t="s">
        <v>930</v>
      </c>
      <c r="AS86" s="23" t="s">
        <v>289</v>
      </c>
      <c r="AT86" s="23" t="s">
        <v>290</v>
      </c>
      <c r="AU86" s="23" t="s">
        <v>309</v>
      </c>
      <c r="AV86" s="23" t="s">
        <v>288</v>
      </c>
      <c r="AW86" s="23" t="s">
        <v>290</v>
      </c>
    </row>
    <row r="87" s="5" customFormat="1" ht="23.25" spans="1:49">
      <c r="A87" s="90"/>
      <c r="B87" s="47"/>
      <c r="C87" s="27" t="s">
        <v>163</v>
      </c>
      <c r="D87" s="28">
        <v>45.71</v>
      </c>
      <c r="E87" s="28">
        <v>45.66</v>
      </c>
      <c r="F87" s="28"/>
      <c r="G87" s="62">
        <v>91.37</v>
      </c>
      <c r="H87" s="28">
        <v>45.68</v>
      </c>
      <c r="I87" s="28">
        <v>203.05</v>
      </c>
      <c r="J87" s="28">
        <v>7.87</v>
      </c>
      <c r="K87" s="27">
        <v>1</v>
      </c>
      <c r="L87" s="27" t="s">
        <v>932</v>
      </c>
      <c r="M87" s="27" t="s">
        <v>933</v>
      </c>
      <c r="N87" s="27" t="s">
        <v>297</v>
      </c>
      <c r="O87" s="27" t="s">
        <v>934</v>
      </c>
      <c r="P87" s="27" t="s">
        <v>935</v>
      </c>
      <c r="Q87" s="27">
        <v>101.8</v>
      </c>
      <c r="R87" s="27" t="s">
        <v>181</v>
      </c>
      <c r="S87" s="27" t="s">
        <v>182</v>
      </c>
      <c r="T87" s="27" t="s">
        <v>283</v>
      </c>
      <c r="U87" s="27" t="s">
        <v>186</v>
      </c>
      <c r="V87" s="27" t="s">
        <v>193</v>
      </c>
      <c r="W87" s="27" t="s">
        <v>285</v>
      </c>
      <c r="X87" s="27" t="s">
        <v>286</v>
      </c>
      <c r="Y87" s="27">
        <v>1</v>
      </c>
      <c r="Z87" s="27" t="s">
        <v>698</v>
      </c>
      <c r="AA87" s="27">
        <v>1</v>
      </c>
      <c r="AB87" s="27">
        <v>0</v>
      </c>
      <c r="AC87" s="27">
        <v>0</v>
      </c>
      <c r="AD87" s="27">
        <v>0</v>
      </c>
      <c r="AE87" s="84">
        <v>63.8</v>
      </c>
      <c r="AF87" s="84">
        <v>17.1</v>
      </c>
      <c r="AG87" s="84">
        <v>1.9</v>
      </c>
      <c r="AH87" s="84">
        <v>14.6</v>
      </c>
      <c r="AI87" s="84">
        <v>35.9</v>
      </c>
      <c r="AJ87" s="84">
        <v>78.5</v>
      </c>
      <c r="AK87" s="84">
        <v>2.4</v>
      </c>
      <c r="AL87" s="84">
        <v>18.5</v>
      </c>
      <c r="AM87" s="84">
        <v>22.8</v>
      </c>
      <c r="AN87" s="84">
        <v>1.8</v>
      </c>
      <c r="AO87" s="84">
        <v>4.5</v>
      </c>
      <c r="AP87" s="84">
        <v>2.1</v>
      </c>
      <c r="AQ87" s="27" t="s">
        <v>287</v>
      </c>
      <c r="AR87" s="27" t="s">
        <v>930</v>
      </c>
      <c r="AS87" s="27" t="s">
        <v>289</v>
      </c>
      <c r="AT87" s="27" t="s">
        <v>290</v>
      </c>
      <c r="AU87" s="27" t="s">
        <v>309</v>
      </c>
      <c r="AV87" s="27" t="s">
        <v>292</v>
      </c>
      <c r="AW87" s="27" t="s">
        <v>290</v>
      </c>
    </row>
    <row r="88" s="4" customFormat="1" spans="1:49">
      <c r="A88" s="14" t="s">
        <v>879</v>
      </c>
      <c r="B88" s="46" t="s">
        <v>372</v>
      </c>
      <c r="C88" s="61" t="s">
        <v>909</v>
      </c>
      <c r="D88" s="62">
        <v>3.79</v>
      </c>
      <c r="E88" s="62">
        <v>3.86</v>
      </c>
      <c r="F88" s="62">
        <v>3.82</v>
      </c>
      <c r="G88" s="62">
        <v>11.47</v>
      </c>
      <c r="H88" s="62">
        <v>3.82</v>
      </c>
      <c r="I88" s="62">
        <v>265.3</v>
      </c>
      <c r="J88" s="62">
        <v>7.3</v>
      </c>
      <c r="K88" s="61">
        <v>3</v>
      </c>
      <c r="L88" s="71">
        <v>44735</v>
      </c>
      <c r="M88" s="71">
        <v>44740</v>
      </c>
      <c r="N88" s="61" t="s">
        <v>297</v>
      </c>
      <c r="O88" s="71">
        <v>44777</v>
      </c>
      <c r="P88" s="71">
        <v>44837</v>
      </c>
      <c r="Q88" s="61">
        <v>98</v>
      </c>
      <c r="R88" s="61" t="s">
        <v>181</v>
      </c>
      <c r="S88" s="61" t="s">
        <v>182</v>
      </c>
      <c r="T88" s="61" t="s">
        <v>283</v>
      </c>
      <c r="U88" s="61" t="s">
        <v>186</v>
      </c>
      <c r="V88" s="61" t="s">
        <v>193</v>
      </c>
      <c r="W88" s="61" t="s">
        <v>297</v>
      </c>
      <c r="X88" s="61" t="s">
        <v>286</v>
      </c>
      <c r="Y88" s="61">
        <v>0</v>
      </c>
      <c r="Z88" s="61" t="s">
        <v>519</v>
      </c>
      <c r="AA88" s="61">
        <v>0</v>
      </c>
      <c r="AB88" s="61">
        <v>0</v>
      </c>
      <c r="AC88" s="61">
        <v>20.7</v>
      </c>
      <c r="AD88" s="61">
        <v>7.5</v>
      </c>
      <c r="AE88" s="82">
        <v>76</v>
      </c>
      <c r="AF88" s="82">
        <v>15</v>
      </c>
      <c r="AG88" s="82">
        <v>4.8</v>
      </c>
      <c r="AH88" s="82">
        <v>14.7</v>
      </c>
      <c r="AI88" s="82">
        <v>55.8</v>
      </c>
      <c r="AJ88" s="82">
        <v>107</v>
      </c>
      <c r="AK88" s="82">
        <v>1.9</v>
      </c>
      <c r="AL88" s="82">
        <v>24.8</v>
      </c>
      <c r="AM88" s="82">
        <v>24.3</v>
      </c>
      <c r="AN88" s="82">
        <v>0.9</v>
      </c>
      <c r="AO88" s="82">
        <v>0.2</v>
      </c>
      <c r="AP88" s="82">
        <v>0.6</v>
      </c>
      <c r="AQ88" s="61" t="s">
        <v>692</v>
      </c>
      <c r="AR88" s="61" t="s">
        <v>311</v>
      </c>
      <c r="AS88" s="61" t="s">
        <v>289</v>
      </c>
      <c r="AT88" s="61" t="s">
        <v>290</v>
      </c>
      <c r="AU88" s="61" t="s">
        <v>291</v>
      </c>
      <c r="AV88" s="61" t="s">
        <v>370</v>
      </c>
      <c r="AW88" s="61" t="s">
        <v>290</v>
      </c>
    </row>
    <row r="89" s="4" customFormat="1" spans="1:49">
      <c r="A89" s="14"/>
      <c r="B89" s="47"/>
      <c r="C89" s="23" t="s">
        <v>910</v>
      </c>
      <c r="D89" s="24">
        <v>3.92</v>
      </c>
      <c r="E89" s="24">
        <v>3.82</v>
      </c>
      <c r="F89" s="24">
        <v>3.81</v>
      </c>
      <c r="G89" s="24">
        <v>11.55</v>
      </c>
      <c r="H89" s="24">
        <v>3.85</v>
      </c>
      <c r="I89" s="24">
        <v>267.4</v>
      </c>
      <c r="J89" s="24">
        <v>8.6</v>
      </c>
      <c r="K89" s="23">
        <v>2</v>
      </c>
      <c r="L89" s="70">
        <v>44732</v>
      </c>
      <c r="M89" s="70">
        <v>44737</v>
      </c>
      <c r="N89" s="23" t="s">
        <v>297</v>
      </c>
      <c r="O89" s="70">
        <v>44769</v>
      </c>
      <c r="P89" s="70">
        <v>44830</v>
      </c>
      <c r="Q89" s="23">
        <v>97</v>
      </c>
      <c r="R89" s="23" t="s">
        <v>181</v>
      </c>
      <c r="S89" s="23" t="s">
        <v>182</v>
      </c>
      <c r="T89" s="23" t="s">
        <v>283</v>
      </c>
      <c r="U89" s="23" t="s">
        <v>186</v>
      </c>
      <c r="V89" s="23" t="s">
        <v>193</v>
      </c>
      <c r="W89" s="23" t="s">
        <v>297</v>
      </c>
      <c r="X89" s="23" t="s">
        <v>286</v>
      </c>
      <c r="Y89" s="23">
        <v>0</v>
      </c>
      <c r="Z89" s="23" t="s">
        <v>519</v>
      </c>
      <c r="AA89" s="23">
        <v>0</v>
      </c>
      <c r="AB89" s="23">
        <v>0</v>
      </c>
      <c r="AC89" s="23">
        <v>26.7</v>
      </c>
      <c r="AD89" s="23">
        <v>8.3</v>
      </c>
      <c r="AE89" s="95">
        <v>77</v>
      </c>
      <c r="AF89" s="95">
        <v>15</v>
      </c>
      <c r="AG89" s="95">
        <v>4.8</v>
      </c>
      <c r="AH89" s="95">
        <v>14.7</v>
      </c>
      <c r="AI89" s="95">
        <v>55.8</v>
      </c>
      <c r="AJ89" s="95">
        <v>107</v>
      </c>
      <c r="AK89" s="95">
        <v>1.9</v>
      </c>
      <c r="AL89" s="95">
        <v>24.8</v>
      </c>
      <c r="AM89" s="95">
        <v>24.3</v>
      </c>
      <c r="AN89" s="95">
        <v>0.9</v>
      </c>
      <c r="AO89" s="95">
        <v>0.2</v>
      </c>
      <c r="AP89" s="95">
        <v>0.6</v>
      </c>
      <c r="AQ89" s="63" t="s">
        <v>692</v>
      </c>
      <c r="AR89" s="63" t="s">
        <v>311</v>
      </c>
      <c r="AS89" s="63" t="s">
        <v>289</v>
      </c>
      <c r="AT89" s="63" t="s">
        <v>290</v>
      </c>
      <c r="AU89" s="63" t="s">
        <v>291</v>
      </c>
      <c r="AV89" s="63" t="s">
        <v>370</v>
      </c>
      <c r="AW89" s="63" t="s">
        <v>290</v>
      </c>
    </row>
    <row r="90" s="4" customFormat="1" spans="1:49">
      <c r="A90" s="14"/>
      <c r="B90" s="47"/>
      <c r="C90" s="23" t="s">
        <v>675</v>
      </c>
      <c r="D90" s="24">
        <v>3.07</v>
      </c>
      <c r="E90" s="24">
        <v>2.98</v>
      </c>
      <c r="F90" s="24">
        <v>3.06</v>
      </c>
      <c r="G90" s="24">
        <v>9.1</v>
      </c>
      <c r="H90" s="24">
        <v>3.03</v>
      </c>
      <c r="I90" s="24">
        <v>202.32</v>
      </c>
      <c r="J90" s="24">
        <v>0.35</v>
      </c>
      <c r="K90" s="23">
        <v>11</v>
      </c>
      <c r="L90" s="91">
        <v>44734</v>
      </c>
      <c r="M90" s="91">
        <v>44739</v>
      </c>
      <c r="N90" s="63">
        <v>1</v>
      </c>
      <c r="O90" s="91">
        <v>44775</v>
      </c>
      <c r="P90" s="91">
        <v>44834</v>
      </c>
      <c r="Q90" s="23">
        <v>100</v>
      </c>
      <c r="R90" s="63" t="s">
        <v>289</v>
      </c>
      <c r="S90" s="63" t="s">
        <v>182</v>
      </c>
      <c r="T90" s="63" t="s">
        <v>183</v>
      </c>
      <c r="U90" s="63" t="s">
        <v>186</v>
      </c>
      <c r="V90" s="63" t="s">
        <v>345</v>
      </c>
      <c r="W90" s="63" t="s">
        <v>669</v>
      </c>
      <c r="X90" s="63" t="s">
        <v>286</v>
      </c>
      <c r="Y90" s="63">
        <v>2</v>
      </c>
      <c r="Z90" s="63" t="s">
        <v>519</v>
      </c>
      <c r="AA90" s="63" t="s">
        <v>344</v>
      </c>
      <c r="AB90" s="63" t="s">
        <v>519</v>
      </c>
      <c r="AC90" s="63" t="s">
        <v>519</v>
      </c>
      <c r="AD90" s="63" t="s">
        <v>519</v>
      </c>
      <c r="AE90" s="80">
        <v>64.7</v>
      </c>
      <c r="AF90" s="80">
        <v>15.3</v>
      </c>
      <c r="AG90" s="80">
        <v>3.4</v>
      </c>
      <c r="AH90" s="80">
        <v>18.7</v>
      </c>
      <c r="AI90" s="80">
        <v>46.76</v>
      </c>
      <c r="AJ90" s="80">
        <v>98.4</v>
      </c>
      <c r="AK90" s="80">
        <v>2.04</v>
      </c>
      <c r="AL90" s="80">
        <v>23.9</v>
      </c>
      <c r="AM90" s="80">
        <v>24.3</v>
      </c>
      <c r="AN90" s="80">
        <v>3.1</v>
      </c>
      <c r="AO90" s="80">
        <v>4.1</v>
      </c>
      <c r="AP90" s="80">
        <v>3.8</v>
      </c>
      <c r="AQ90" s="23" t="s">
        <v>287</v>
      </c>
      <c r="AR90" s="23" t="s">
        <v>288</v>
      </c>
      <c r="AS90" s="23" t="s">
        <v>699</v>
      </c>
      <c r="AT90" s="23" t="s">
        <v>290</v>
      </c>
      <c r="AU90" s="23" t="s">
        <v>345</v>
      </c>
      <c r="AV90" s="23" t="s">
        <v>288</v>
      </c>
      <c r="AW90" s="23" t="s">
        <v>290</v>
      </c>
    </row>
    <row r="91" s="4" customFormat="1" spans="1:49">
      <c r="A91" s="14"/>
      <c r="B91" s="47"/>
      <c r="C91" s="23" t="s">
        <v>764</v>
      </c>
      <c r="D91" s="24">
        <v>2.72</v>
      </c>
      <c r="E91" s="24">
        <v>2.68</v>
      </c>
      <c r="F91" s="24">
        <v>2.83</v>
      </c>
      <c r="G91" s="24">
        <v>8.23</v>
      </c>
      <c r="H91" s="24">
        <v>2.74</v>
      </c>
      <c r="I91" s="24">
        <v>190.52</v>
      </c>
      <c r="J91" s="24">
        <v>5.11</v>
      </c>
      <c r="K91" s="23">
        <v>10</v>
      </c>
      <c r="L91" s="70">
        <v>44733</v>
      </c>
      <c r="M91" s="70">
        <v>44737</v>
      </c>
      <c r="N91" s="23" t="s">
        <v>297</v>
      </c>
      <c r="O91" s="70">
        <v>44775</v>
      </c>
      <c r="P91" s="70">
        <v>44839</v>
      </c>
      <c r="Q91" s="23">
        <v>106</v>
      </c>
      <c r="R91" s="23" t="s">
        <v>181</v>
      </c>
      <c r="S91" s="23" t="s">
        <v>182</v>
      </c>
      <c r="T91" s="23" t="s">
        <v>183</v>
      </c>
      <c r="U91" s="23" t="s">
        <v>295</v>
      </c>
      <c r="V91" s="23" t="s">
        <v>193</v>
      </c>
      <c r="W91" s="23" t="s">
        <v>285</v>
      </c>
      <c r="X91" s="23" t="s">
        <v>715</v>
      </c>
      <c r="Y91" s="23" t="s">
        <v>519</v>
      </c>
      <c r="Z91" s="23" t="s">
        <v>519</v>
      </c>
      <c r="AA91" s="23" t="s">
        <v>519</v>
      </c>
      <c r="AB91" s="23" t="s">
        <v>519</v>
      </c>
      <c r="AC91" s="23" t="s">
        <v>519</v>
      </c>
      <c r="AD91" s="23" t="s">
        <v>519</v>
      </c>
      <c r="AE91" s="80">
        <v>71.3</v>
      </c>
      <c r="AF91" s="80">
        <v>28.8</v>
      </c>
      <c r="AG91" s="80">
        <v>3.5</v>
      </c>
      <c r="AH91" s="80">
        <v>15.9</v>
      </c>
      <c r="AI91" s="80">
        <v>44.7</v>
      </c>
      <c r="AJ91" s="80">
        <v>80.5</v>
      </c>
      <c r="AK91" s="80">
        <v>1.8</v>
      </c>
      <c r="AL91" s="80">
        <v>17.72</v>
      </c>
      <c r="AM91" s="80">
        <v>22.3</v>
      </c>
      <c r="AN91" s="80">
        <v>0</v>
      </c>
      <c r="AO91" s="80">
        <v>0.23</v>
      </c>
      <c r="AP91" s="80">
        <v>0</v>
      </c>
      <c r="AQ91" s="23" t="s">
        <v>287</v>
      </c>
      <c r="AR91" s="23" t="s">
        <v>311</v>
      </c>
      <c r="AS91" s="23" t="s">
        <v>289</v>
      </c>
      <c r="AT91" s="23" t="s">
        <v>290</v>
      </c>
      <c r="AU91" s="23" t="s">
        <v>305</v>
      </c>
      <c r="AV91" s="23" t="s">
        <v>308</v>
      </c>
      <c r="AW91" s="23" t="s">
        <v>290</v>
      </c>
    </row>
    <row r="92" s="4" customFormat="1" spans="1:49">
      <c r="A92" s="14"/>
      <c r="B92" s="47"/>
      <c r="C92" s="23" t="s">
        <v>885</v>
      </c>
      <c r="D92" s="24">
        <v>2.95</v>
      </c>
      <c r="E92" s="24">
        <v>3.45</v>
      </c>
      <c r="F92" s="24">
        <v>3.35</v>
      </c>
      <c r="G92" s="24">
        <v>9.75</v>
      </c>
      <c r="H92" s="24">
        <v>3.25</v>
      </c>
      <c r="I92" s="24">
        <v>225.71</v>
      </c>
      <c r="J92" s="24">
        <v>11.43</v>
      </c>
      <c r="K92" s="23">
        <v>4</v>
      </c>
      <c r="L92" s="92">
        <v>44737</v>
      </c>
      <c r="M92" s="92">
        <v>44744</v>
      </c>
      <c r="N92" s="93" t="s">
        <v>297</v>
      </c>
      <c r="O92" s="92">
        <v>44777</v>
      </c>
      <c r="P92" s="92">
        <v>44841</v>
      </c>
      <c r="Q92" s="23">
        <v>97</v>
      </c>
      <c r="R92" s="93" t="s">
        <v>181</v>
      </c>
      <c r="S92" s="93" t="s">
        <v>923</v>
      </c>
      <c r="T92" s="93" t="s">
        <v>283</v>
      </c>
      <c r="U92" s="93" t="s">
        <v>186</v>
      </c>
      <c r="V92" s="93" t="s">
        <v>193</v>
      </c>
      <c r="W92" s="93" t="s">
        <v>285</v>
      </c>
      <c r="X92" s="23" t="s">
        <v>519</v>
      </c>
      <c r="Y92" s="93" t="s">
        <v>519</v>
      </c>
      <c r="Z92" s="93" t="s">
        <v>519</v>
      </c>
      <c r="AA92" s="23" t="s">
        <v>519</v>
      </c>
      <c r="AB92" s="23" t="s">
        <v>519</v>
      </c>
      <c r="AC92" s="23" t="s">
        <v>519</v>
      </c>
      <c r="AD92" s="23" t="s">
        <v>519</v>
      </c>
      <c r="AE92" s="80">
        <v>54.33</v>
      </c>
      <c r="AF92" s="80">
        <v>16</v>
      </c>
      <c r="AG92" s="80">
        <v>2.33</v>
      </c>
      <c r="AH92" s="80">
        <v>13.17</v>
      </c>
      <c r="AI92" s="80">
        <v>34.33</v>
      </c>
      <c r="AJ92" s="80">
        <v>66.5</v>
      </c>
      <c r="AK92" s="80">
        <v>1.94</v>
      </c>
      <c r="AL92" s="80">
        <v>14.86</v>
      </c>
      <c r="AM92" s="80">
        <v>22.34</v>
      </c>
      <c r="AN92" s="80" t="s">
        <v>519</v>
      </c>
      <c r="AO92" s="80" t="s">
        <v>519</v>
      </c>
      <c r="AP92" s="80" t="s">
        <v>519</v>
      </c>
      <c r="AQ92" s="23" t="s">
        <v>287</v>
      </c>
      <c r="AR92" s="23" t="s">
        <v>306</v>
      </c>
      <c r="AS92" s="23" t="s">
        <v>289</v>
      </c>
      <c r="AT92" s="23" t="s">
        <v>290</v>
      </c>
      <c r="AU92" s="23" t="s">
        <v>305</v>
      </c>
      <c r="AV92" s="23" t="s">
        <v>288</v>
      </c>
      <c r="AW92" s="23" t="s">
        <v>290</v>
      </c>
    </row>
    <row r="93" s="5" customFormat="1" ht="13.5" spans="1:49">
      <c r="A93" s="90"/>
      <c r="B93" s="47"/>
      <c r="C93" s="27" t="s">
        <v>163</v>
      </c>
      <c r="D93" s="28">
        <v>3.29</v>
      </c>
      <c r="E93" s="28">
        <v>3.36</v>
      </c>
      <c r="F93" s="28">
        <v>3.37</v>
      </c>
      <c r="G93" s="28">
        <v>10.02</v>
      </c>
      <c r="H93" s="28">
        <v>3.34</v>
      </c>
      <c r="I93" s="28">
        <v>230.25</v>
      </c>
      <c r="J93" s="28">
        <v>6.7</v>
      </c>
      <c r="K93" s="27">
        <v>5</v>
      </c>
      <c r="L93" s="27" t="s">
        <v>911</v>
      </c>
      <c r="M93" s="27" t="s">
        <v>912</v>
      </c>
      <c r="N93" s="27" t="s">
        <v>297</v>
      </c>
      <c r="O93" s="27" t="s">
        <v>936</v>
      </c>
      <c r="P93" s="27" t="s">
        <v>937</v>
      </c>
      <c r="Q93" s="27">
        <v>99.6</v>
      </c>
      <c r="R93" s="27" t="s">
        <v>181</v>
      </c>
      <c r="S93" s="27" t="s">
        <v>182</v>
      </c>
      <c r="T93" s="27" t="s">
        <v>283</v>
      </c>
      <c r="U93" s="27" t="s">
        <v>186</v>
      </c>
      <c r="V93" s="27" t="s">
        <v>193</v>
      </c>
      <c r="W93" s="27" t="s">
        <v>285</v>
      </c>
      <c r="X93" s="27" t="s">
        <v>286</v>
      </c>
      <c r="Y93" s="27">
        <v>1</v>
      </c>
      <c r="Z93" s="27" t="s">
        <v>519</v>
      </c>
      <c r="AA93" s="27">
        <v>1</v>
      </c>
      <c r="AB93" s="27" t="s">
        <v>519</v>
      </c>
      <c r="AC93" s="27">
        <v>23.7</v>
      </c>
      <c r="AD93" s="27">
        <v>7.9</v>
      </c>
      <c r="AE93" s="84">
        <v>68.67</v>
      </c>
      <c r="AF93" s="84">
        <v>18.02</v>
      </c>
      <c r="AG93" s="84">
        <v>3.77</v>
      </c>
      <c r="AH93" s="84">
        <v>15.43</v>
      </c>
      <c r="AI93" s="84">
        <v>47.48</v>
      </c>
      <c r="AJ93" s="84">
        <v>91.88</v>
      </c>
      <c r="AK93" s="84">
        <v>1.92</v>
      </c>
      <c r="AL93" s="84">
        <v>21.22</v>
      </c>
      <c r="AM93" s="84">
        <v>23.51</v>
      </c>
      <c r="AN93" s="84">
        <v>1.23</v>
      </c>
      <c r="AO93" s="84">
        <v>1.18</v>
      </c>
      <c r="AP93" s="84">
        <v>1.25</v>
      </c>
      <c r="AQ93" s="27" t="s">
        <v>287</v>
      </c>
      <c r="AR93" s="27" t="s">
        <v>311</v>
      </c>
      <c r="AS93" s="27" t="s">
        <v>289</v>
      </c>
      <c r="AT93" s="27" t="s">
        <v>290</v>
      </c>
      <c r="AU93" s="64" t="s">
        <v>305</v>
      </c>
      <c r="AV93" s="27" t="s">
        <v>288</v>
      </c>
      <c r="AW93" s="27" t="s">
        <v>290</v>
      </c>
    </row>
    <row r="94" s="4" customFormat="1" spans="1:49">
      <c r="A94" s="14" t="s">
        <v>900</v>
      </c>
      <c r="B94" s="47"/>
      <c r="C94" s="61" t="s">
        <v>769</v>
      </c>
      <c r="D94" s="62">
        <v>2.41</v>
      </c>
      <c r="E94" s="62">
        <v>2.32</v>
      </c>
      <c r="F94" s="62">
        <v>2.27</v>
      </c>
      <c r="G94" s="62">
        <v>7</v>
      </c>
      <c r="H94" s="62">
        <v>2.33</v>
      </c>
      <c r="I94" s="62">
        <v>162.05</v>
      </c>
      <c r="J94" s="62">
        <v>-2.9</v>
      </c>
      <c r="K94" s="61">
        <v>11</v>
      </c>
      <c r="L94" s="71">
        <v>44733</v>
      </c>
      <c r="M94" s="71">
        <v>44736</v>
      </c>
      <c r="N94" s="61" t="s">
        <v>297</v>
      </c>
      <c r="O94" s="71">
        <v>44778</v>
      </c>
      <c r="P94" s="71">
        <v>44841</v>
      </c>
      <c r="Q94" s="61">
        <v>105</v>
      </c>
      <c r="R94" s="61" t="s">
        <v>181</v>
      </c>
      <c r="S94" s="61" t="s">
        <v>182</v>
      </c>
      <c r="T94" s="61" t="s">
        <v>183</v>
      </c>
      <c r="U94" s="61" t="s">
        <v>404</v>
      </c>
      <c r="V94" s="61" t="s">
        <v>193</v>
      </c>
      <c r="W94" s="61" t="s">
        <v>285</v>
      </c>
      <c r="X94" s="61" t="s">
        <v>286</v>
      </c>
      <c r="Y94" s="61" t="s">
        <v>519</v>
      </c>
      <c r="Z94" s="61" t="s">
        <v>519</v>
      </c>
      <c r="AA94" s="61" t="s">
        <v>519</v>
      </c>
      <c r="AB94" s="61" t="s">
        <v>519</v>
      </c>
      <c r="AC94" s="61" t="s">
        <v>519</v>
      </c>
      <c r="AD94" s="61"/>
      <c r="AE94" s="82">
        <v>64.6</v>
      </c>
      <c r="AF94" s="82">
        <v>15.4</v>
      </c>
      <c r="AG94" s="82">
        <v>2.3</v>
      </c>
      <c r="AH94" s="82">
        <v>15.8</v>
      </c>
      <c r="AI94" s="82">
        <v>39.2</v>
      </c>
      <c r="AJ94" s="82">
        <v>94.9</v>
      </c>
      <c r="AK94" s="82">
        <v>2.4</v>
      </c>
      <c r="AL94" s="82">
        <v>20.19</v>
      </c>
      <c r="AM94" s="82">
        <v>21.28</v>
      </c>
      <c r="AN94" s="82" t="s">
        <v>519</v>
      </c>
      <c r="AO94" s="82" t="s">
        <v>519</v>
      </c>
      <c r="AP94" s="82" t="s">
        <v>519</v>
      </c>
      <c r="AQ94" s="61" t="s">
        <v>287</v>
      </c>
      <c r="AR94" s="61" t="s">
        <v>306</v>
      </c>
      <c r="AS94" s="61" t="s">
        <v>289</v>
      </c>
      <c r="AT94" s="61" t="s">
        <v>290</v>
      </c>
      <c r="AU94" s="61" t="s">
        <v>305</v>
      </c>
      <c r="AV94" s="61" t="s">
        <v>292</v>
      </c>
      <c r="AW94" s="61" t="s">
        <v>290</v>
      </c>
    </row>
    <row r="95" s="4" customFormat="1" spans="1:49">
      <c r="A95" s="14"/>
      <c r="B95" s="47"/>
      <c r="C95" s="23" t="s">
        <v>909</v>
      </c>
      <c r="D95" s="24">
        <v>2.9</v>
      </c>
      <c r="E95" s="24">
        <v>2.97</v>
      </c>
      <c r="F95" s="24">
        <v>2.86</v>
      </c>
      <c r="G95" s="24">
        <v>8.73</v>
      </c>
      <c r="H95" s="24">
        <v>2.91</v>
      </c>
      <c r="I95" s="24">
        <v>202.17</v>
      </c>
      <c r="J95" s="24">
        <v>12</v>
      </c>
      <c r="K95" s="23">
        <v>2</v>
      </c>
      <c r="L95" s="70">
        <v>44735</v>
      </c>
      <c r="M95" s="70">
        <v>44741</v>
      </c>
      <c r="N95" s="23" t="s">
        <v>297</v>
      </c>
      <c r="O95" s="70">
        <v>44778</v>
      </c>
      <c r="P95" s="70">
        <v>44844</v>
      </c>
      <c r="Q95" s="23">
        <v>103</v>
      </c>
      <c r="R95" s="23" t="s">
        <v>289</v>
      </c>
      <c r="S95" s="23" t="s">
        <v>182</v>
      </c>
      <c r="T95" s="23" t="s">
        <v>183</v>
      </c>
      <c r="U95" s="23" t="s">
        <v>284</v>
      </c>
      <c r="V95" s="23" t="s">
        <v>193</v>
      </c>
      <c r="W95" s="23" t="s">
        <v>285</v>
      </c>
      <c r="X95" s="23" t="s">
        <v>286</v>
      </c>
      <c r="Y95" s="23">
        <v>1</v>
      </c>
      <c r="Z95" s="23" t="s">
        <v>726</v>
      </c>
      <c r="AA95" s="23" t="s">
        <v>519</v>
      </c>
      <c r="AB95" s="23" t="s">
        <v>519</v>
      </c>
      <c r="AC95" s="23">
        <v>8.1</v>
      </c>
      <c r="AD95" s="23"/>
      <c r="AE95" s="80">
        <v>82</v>
      </c>
      <c r="AF95" s="80">
        <v>12</v>
      </c>
      <c r="AG95" s="80">
        <v>1</v>
      </c>
      <c r="AH95" s="80">
        <v>14</v>
      </c>
      <c r="AI95" s="80">
        <v>34</v>
      </c>
      <c r="AJ95" s="80">
        <v>82</v>
      </c>
      <c r="AK95" s="80">
        <v>2.4</v>
      </c>
      <c r="AL95" s="80">
        <v>22.9</v>
      </c>
      <c r="AM95" s="80">
        <v>27.9</v>
      </c>
      <c r="AN95" s="80">
        <v>0</v>
      </c>
      <c r="AO95" s="80">
        <v>1.5</v>
      </c>
      <c r="AP95" s="80">
        <v>0.5</v>
      </c>
      <c r="AQ95" s="23" t="s">
        <v>287</v>
      </c>
      <c r="AR95" s="23" t="s">
        <v>370</v>
      </c>
      <c r="AS95" s="23" t="s">
        <v>289</v>
      </c>
      <c r="AT95" s="23" t="s">
        <v>290</v>
      </c>
      <c r="AU95" s="23" t="s">
        <v>291</v>
      </c>
      <c r="AV95" s="23" t="s">
        <v>288</v>
      </c>
      <c r="AW95" s="23" t="s">
        <v>210</v>
      </c>
    </row>
    <row r="96" s="4" customFormat="1" spans="1:49">
      <c r="A96" s="14"/>
      <c r="B96" s="47"/>
      <c r="C96" s="23" t="s">
        <v>915</v>
      </c>
      <c r="D96" s="24">
        <v>2.2</v>
      </c>
      <c r="E96" s="24">
        <v>2.4</v>
      </c>
      <c r="F96" s="24">
        <v>2.3</v>
      </c>
      <c r="G96" s="24">
        <v>6.9</v>
      </c>
      <c r="H96" s="24">
        <v>2.3</v>
      </c>
      <c r="I96" s="24">
        <v>159.73</v>
      </c>
      <c r="J96" s="24">
        <v>17.9</v>
      </c>
      <c r="K96" s="23">
        <v>7</v>
      </c>
      <c r="L96" s="70">
        <v>44723</v>
      </c>
      <c r="M96" s="70">
        <v>44728</v>
      </c>
      <c r="N96" s="23" t="s">
        <v>297</v>
      </c>
      <c r="O96" s="70">
        <v>44771</v>
      </c>
      <c r="P96" s="70">
        <v>44842</v>
      </c>
      <c r="Q96" s="23">
        <v>114</v>
      </c>
      <c r="R96" s="23" t="s">
        <v>742</v>
      </c>
      <c r="S96" s="23" t="s">
        <v>182</v>
      </c>
      <c r="T96" s="23" t="s">
        <v>183</v>
      </c>
      <c r="U96" s="23" t="s">
        <v>186</v>
      </c>
      <c r="V96" s="23" t="s">
        <v>374</v>
      </c>
      <c r="W96" s="23" t="s">
        <v>714</v>
      </c>
      <c r="X96" s="23" t="s">
        <v>673</v>
      </c>
      <c r="Y96" s="23" t="s">
        <v>519</v>
      </c>
      <c r="Z96" s="23" t="s">
        <v>519</v>
      </c>
      <c r="AA96" s="23" t="s">
        <v>519</v>
      </c>
      <c r="AB96" s="23" t="s">
        <v>519</v>
      </c>
      <c r="AC96" s="23">
        <v>2</v>
      </c>
      <c r="AD96" s="23"/>
      <c r="AE96" s="80">
        <v>46</v>
      </c>
      <c r="AF96" s="80">
        <v>7.5</v>
      </c>
      <c r="AG96" s="80">
        <v>1.3</v>
      </c>
      <c r="AH96" s="80">
        <v>14.5</v>
      </c>
      <c r="AI96" s="80">
        <v>31.3</v>
      </c>
      <c r="AJ96" s="80">
        <v>73.7</v>
      </c>
      <c r="AK96" s="80">
        <v>2.35</v>
      </c>
      <c r="AL96" s="80">
        <v>18.5</v>
      </c>
      <c r="AM96" s="80">
        <v>25.1</v>
      </c>
      <c r="AN96" s="80">
        <v>0.27</v>
      </c>
      <c r="AO96" s="80">
        <v>4.47</v>
      </c>
      <c r="AP96" s="80">
        <v>1.22</v>
      </c>
      <c r="AQ96" s="23" t="s">
        <v>287</v>
      </c>
      <c r="AR96" s="96" t="s">
        <v>288</v>
      </c>
      <c r="AS96" s="96" t="s">
        <v>296</v>
      </c>
      <c r="AT96" s="96" t="s">
        <v>290</v>
      </c>
      <c r="AU96" s="96" t="s">
        <v>305</v>
      </c>
      <c r="AV96" s="96" t="s">
        <v>308</v>
      </c>
      <c r="AW96" s="96" t="s">
        <v>290</v>
      </c>
    </row>
    <row r="97" s="4" customFormat="1" spans="1:49">
      <c r="A97" s="14"/>
      <c r="B97" s="47"/>
      <c r="C97" s="23" t="s">
        <v>764</v>
      </c>
      <c r="D97" s="24">
        <v>2.77</v>
      </c>
      <c r="E97" s="24">
        <v>2.75</v>
      </c>
      <c r="F97" s="24">
        <v>2.81</v>
      </c>
      <c r="G97" s="24">
        <v>8.33</v>
      </c>
      <c r="H97" s="24">
        <v>2.78</v>
      </c>
      <c r="I97" s="24">
        <v>192.83</v>
      </c>
      <c r="J97" s="24">
        <v>10.5</v>
      </c>
      <c r="K97" s="23">
        <v>1</v>
      </c>
      <c r="L97" s="70">
        <v>44721</v>
      </c>
      <c r="M97" s="70">
        <v>44727</v>
      </c>
      <c r="N97" s="23" t="s">
        <v>297</v>
      </c>
      <c r="O97" s="70">
        <v>44766</v>
      </c>
      <c r="P97" s="70">
        <v>44831</v>
      </c>
      <c r="Q97" s="23">
        <v>104</v>
      </c>
      <c r="R97" s="23" t="s">
        <v>181</v>
      </c>
      <c r="S97" s="23" t="s">
        <v>182</v>
      </c>
      <c r="T97" s="23" t="s">
        <v>183</v>
      </c>
      <c r="U97" s="23" t="s">
        <v>295</v>
      </c>
      <c r="V97" s="23" t="s">
        <v>193</v>
      </c>
      <c r="W97" s="23" t="s">
        <v>285</v>
      </c>
      <c r="X97" s="23" t="s">
        <v>286</v>
      </c>
      <c r="Y97" s="23" t="s">
        <v>519</v>
      </c>
      <c r="Z97" s="23" t="s">
        <v>519</v>
      </c>
      <c r="AA97" s="23" t="s">
        <v>519</v>
      </c>
      <c r="AB97" s="23" t="s">
        <v>519</v>
      </c>
      <c r="AC97" s="23" t="s">
        <v>519</v>
      </c>
      <c r="AD97" s="23"/>
      <c r="AE97" s="80">
        <v>56.3</v>
      </c>
      <c r="AF97" s="80">
        <v>10.2</v>
      </c>
      <c r="AG97" s="80">
        <v>2.1</v>
      </c>
      <c r="AH97" s="80">
        <v>13.4</v>
      </c>
      <c r="AI97" s="80">
        <v>45.8</v>
      </c>
      <c r="AJ97" s="80">
        <v>85.8</v>
      </c>
      <c r="AK97" s="80">
        <v>1.9</v>
      </c>
      <c r="AL97" s="80">
        <v>18.08</v>
      </c>
      <c r="AM97" s="80">
        <v>21.29</v>
      </c>
      <c r="AN97" s="80">
        <v>0.2</v>
      </c>
      <c r="AO97" s="80">
        <v>3</v>
      </c>
      <c r="AP97" s="80">
        <v>0.2</v>
      </c>
      <c r="AQ97" s="23" t="s">
        <v>287</v>
      </c>
      <c r="AR97" s="96" t="s">
        <v>308</v>
      </c>
      <c r="AS97" s="96" t="s">
        <v>843</v>
      </c>
      <c r="AT97" s="96" t="s">
        <v>290</v>
      </c>
      <c r="AU97" s="96" t="s">
        <v>305</v>
      </c>
      <c r="AV97" s="96" t="s">
        <v>292</v>
      </c>
      <c r="AW97" s="96" t="s">
        <v>290</v>
      </c>
    </row>
    <row r="98" s="4" customFormat="1" spans="1:49">
      <c r="A98" s="14"/>
      <c r="B98" s="47"/>
      <c r="C98" s="23" t="s">
        <v>675</v>
      </c>
      <c r="D98" s="24">
        <v>2.64</v>
      </c>
      <c r="E98" s="24">
        <v>2.51</v>
      </c>
      <c r="F98" s="24">
        <v>2.61</v>
      </c>
      <c r="G98" s="24">
        <v>7.76</v>
      </c>
      <c r="H98" s="24">
        <v>2.59</v>
      </c>
      <c r="I98" s="24">
        <v>179.64</v>
      </c>
      <c r="J98" s="24">
        <v>6.2</v>
      </c>
      <c r="K98" s="23">
        <v>7</v>
      </c>
      <c r="L98" s="70">
        <v>44727</v>
      </c>
      <c r="M98" s="70">
        <v>44732</v>
      </c>
      <c r="N98" s="23" t="s">
        <v>297</v>
      </c>
      <c r="O98" s="70">
        <v>44774</v>
      </c>
      <c r="P98" s="70">
        <v>44837</v>
      </c>
      <c r="Q98" s="23">
        <v>105</v>
      </c>
      <c r="R98" s="23" t="s">
        <v>289</v>
      </c>
      <c r="S98" s="23" t="s">
        <v>182</v>
      </c>
      <c r="T98" s="23" t="s">
        <v>183</v>
      </c>
      <c r="U98" s="23" t="s">
        <v>186</v>
      </c>
      <c r="V98" s="23" t="s">
        <v>519</v>
      </c>
      <c r="W98" s="23" t="s">
        <v>285</v>
      </c>
      <c r="X98" s="23" t="s">
        <v>286</v>
      </c>
      <c r="Y98" s="23">
        <v>2</v>
      </c>
      <c r="Z98" s="23" t="s">
        <v>726</v>
      </c>
      <c r="AA98" s="23">
        <v>34</v>
      </c>
      <c r="AB98" s="23">
        <v>13</v>
      </c>
      <c r="AC98" s="23">
        <v>32</v>
      </c>
      <c r="AD98" s="23"/>
      <c r="AE98" s="80">
        <v>58.9</v>
      </c>
      <c r="AF98" s="80">
        <v>15.7</v>
      </c>
      <c r="AG98" s="80">
        <v>3.2</v>
      </c>
      <c r="AH98" s="80">
        <v>15.3</v>
      </c>
      <c r="AI98" s="80">
        <v>55.4</v>
      </c>
      <c r="AJ98" s="80">
        <v>108.6</v>
      </c>
      <c r="AK98" s="80">
        <v>2.11</v>
      </c>
      <c r="AL98" s="80">
        <v>25.3</v>
      </c>
      <c r="AM98" s="80">
        <v>24.6</v>
      </c>
      <c r="AN98" s="80">
        <v>2.3</v>
      </c>
      <c r="AO98" s="80">
        <v>4.5</v>
      </c>
      <c r="AP98" s="80">
        <v>6.3</v>
      </c>
      <c r="AQ98" s="23" t="s">
        <v>287</v>
      </c>
      <c r="AR98" s="23" t="s">
        <v>938</v>
      </c>
      <c r="AS98" s="23" t="s">
        <v>289</v>
      </c>
      <c r="AT98" s="23" t="s">
        <v>290</v>
      </c>
      <c r="AU98" s="23" t="s">
        <v>305</v>
      </c>
      <c r="AV98" s="23" t="s">
        <v>306</v>
      </c>
      <c r="AW98" s="23" t="s">
        <v>290</v>
      </c>
    </row>
    <row r="99" s="4" customFormat="1" spans="1:49">
      <c r="A99" s="14"/>
      <c r="B99" s="47"/>
      <c r="C99" s="23" t="s">
        <v>910</v>
      </c>
      <c r="D99" s="24">
        <v>3.77</v>
      </c>
      <c r="E99" s="24">
        <v>3.82</v>
      </c>
      <c r="F99" s="24">
        <v>3.71</v>
      </c>
      <c r="G99" s="24">
        <v>11.3</v>
      </c>
      <c r="H99" s="24">
        <v>3.77</v>
      </c>
      <c r="I99" s="24">
        <v>261.59</v>
      </c>
      <c r="J99" s="24">
        <v>5.81</v>
      </c>
      <c r="K99" s="23">
        <v>3</v>
      </c>
      <c r="L99" s="70">
        <v>44747</v>
      </c>
      <c r="M99" s="70">
        <v>44753</v>
      </c>
      <c r="N99" s="23" t="s">
        <v>297</v>
      </c>
      <c r="O99" s="70">
        <v>44786</v>
      </c>
      <c r="P99" s="70">
        <v>44854</v>
      </c>
      <c r="Q99" s="23">
        <v>100</v>
      </c>
      <c r="R99" s="23" t="s">
        <v>181</v>
      </c>
      <c r="S99" s="23" t="s">
        <v>182</v>
      </c>
      <c r="T99" s="23" t="s">
        <v>183</v>
      </c>
      <c r="U99" s="23" t="s">
        <v>186</v>
      </c>
      <c r="V99" s="23" t="s">
        <v>193</v>
      </c>
      <c r="W99" s="23" t="s">
        <v>285</v>
      </c>
      <c r="X99" s="23" t="s">
        <v>286</v>
      </c>
      <c r="Y99" s="23">
        <v>0</v>
      </c>
      <c r="Z99" s="23" t="s">
        <v>519</v>
      </c>
      <c r="AA99" s="23">
        <v>0</v>
      </c>
      <c r="AB99" s="23">
        <v>0</v>
      </c>
      <c r="AC99" s="23">
        <v>0</v>
      </c>
      <c r="AD99" s="23"/>
      <c r="AE99" s="80">
        <v>49</v>
      </c>
      <c r="AF99" s="80">
        <v>11</v>
      </c>
      <c r="AG99" s="80">
        <v>2.6</v>
      </c>
      <c r="AH99" s="80">
        <v>12.6</v>
      </c>
      <c r="AI99" s="80">
        <v>32</v>
      </c>
      <c r="AJ99" s="80">
        <v>85.2</v>
      </c>
      <c r="AK99" s="80">
        <v>2.6</v>
      </c>
      <c r="AL99" s="80">
        <v>27.3</v>
      </c>
      <c r="AM99" s="80">
        <v>27.5</v>
      </c>
      <c r="AN99" s="80">
        <v>0.7</v>
      </c>
      <c r="AO99" s="80">
        <v>2.1</v>
      </c>
      <c r="AP99" s="80">
        <v>0.5</v>
      </c>
      <c r="AQ99" s="23" t="s">
        <v>287</v>
      </c>
      <c r="AR99" s="23" t="s">
        <v>306</v>
      </c>
      <c r="AS99" s="23" t="s">
        <v>289</v>
      </c>
      <c r="AT99" s="23" t="s">
        <v>290</v>
      </c>
      <c r="AU99" s="23" t="s">
        <v>305</v>
      </c>
      <c r="AV99" s="23" t="s">
        <v>292</v>
      </c>
      <c r="AW99" s="23" t="s">
        <v>210</v>
      </c>
    </row>
    <row r="100" s="5" customFormat="1" ht="13.5" spans="1:49">
      <c r="A100" s="90"/>
      <c r="B100" s="47"/>
      <c r="C100" s="27" t="s">
        <v>163</v>
      </c>
      <c r="D100" s="28">
        <v>2.78</v>
      </c>
      <c r="E100" s="28">
        <v>2.8</v>
      </c>
      <c r="F100" s="28">
        <v>2.76</v>
      </c>
      <c r="G100" s="28">
        <v>8.34</v>
      </c>
      <c r="H100" s="28">
        <v>2.78</v>
      </c>
      <c r="I100" s="28">
        <v>193</v>
      </c>
      <c r="J100" s="28">
        <v>7.83</v>
      </c>
      <c r="K100" s="27">
        <v>4</v>
      </c>
      <c r="L100" s="27" t="s">
        <v>916</v>
      </c>
      <c r="M100" s="27" t="s">
        <v>917</v>
      </c>
      <c r="N100" s="27" t="s">
        <v>297</v>
      </c>
      <c r="O100" s="27" t="s">
        <v>939</v>
      </c>
      <c r="P100" s="27" t="s">
        <v>940</v>
      </c>
      <c r="Q100" s="27">
        <v>105.2</v>
      </c>
      <c r="R100" s="27" t="s">
        <v>289</v>
      </c>
      <c r="S100" s="27" t="s">
        <v>182</v>
      </c>
      <c r="T100" s="27" t="s">
        <v>183</v>
      </c>
      <c r="U100" s="27" t="s">
        <v>186</v>
      </c>
      <c r="V100" s="27" t="s">
        <v>193</v>
      </c>
      <c r="W100" s="27" t="s">
        <v>285</v>
      </c>
      <c r="X100" s="27" t="s">
        <v>286</v>
      </c>
      <c r="Y100" s="27">
        <v>1</v>
      </c>
      <c r="Z100" s="27" t="s">
        <v>726</v>
      </c>
      <c r="AA100" s="27" t="s">
        <v>519</v>
      </c>
      <c r="AB100" s="27" t="s">
        <v>519</v>
      </c>
      <c r="AC100" s="27">
        <v>14</v>
      </c>
      <c r="AD100" s="27"/>
      <c r="AE100" s="84">
        <v>59.47</v>
      </c>
      <c r="AF100" s="84">
        <v>11.97</v>
      </c>
      <c r="AG100" s="84">
        <v>2.08</v>
      </c>
      <c r="AH100" s="84">
        <v>14.27</v>
      </c>
      <c r="AI100" s="84">
        <v>39.62</v>
      </c>
      <c r="AJ100" s="84">
        <v>88.37</v>
      </c>
      <c r="AK100" s="84">
        <v>2.29</v>
      </c>
      <c r="AL100" s="84">
        <v>22.05</v>
      </c>
      <c r="AM100" s="84">
        <v>24.61</v>
      </c>
      <c r="AN100" s="84">
        <v>0.69</v>
      </c>
      <c r="AO100" s="84">
        <v>3.11</v>
      </c>
      <c r="AP100" s="84">
        <v>1.74</v>
      </c>
      <c r="AQ100" s="27" t="s">
        <v>287</v>
      </c>
      <c r="AR100" s="27" t="s">
        <v>370</v>
      </c>
      <c r="AS100" s="27" t="s">
        <v>289</v>
      </c>
      <c r="AT100" s="27" t="s">
        <v>290</v>
      </c>
      <c r="AU100" s="27" t="s">
        <v>305</v>
      </c>
      <c r="AV100" s="27" t="s">
        <v>306</v>
      </c>
      <c r="AW100" s="27" t="s">
        <v>290</v>
      </c>
    </row>
    <row r="101" s="4" customFormat="1" spans="1:49">
      <c r="A101" s="14" t="s">
        <v>230</v>
      </c>
      <c r="B101" s="47"/>
      <c r="C101" s="61" t="s">
        <v>769</v>
      </c>
      <c r="D101" s="62">
        <v>49.38</v>
      </c>
      <c r="E101" s="62">
        <v>47.5</v>
      </c>
      <c r="F101" s="62"/>
      <c r="G101" s="62">
        <v>96.88</v>
      </c>
      <c r="H101" s="62">
        <v>48.44</v>
      </c>
      <c r="I101" s="62">
        <v>215.3</v>
      </c>
      <c r="J101" s="62">
        <v>9.72</v>
      </c>
      <c r="K101" s="61">
        <v>2</v>
      </c>
      <c r="L101" s="71">
        <v>44734</v>
      </c>
      <c r="M101" s="71">
        <v>44740</v>
      </c>
      <c r="N101" s="61" t="s">
        <v>519</v>
      </c>
      <c r="O101" s="71">
        <v>44779</v>
      </c>
      <c r="P101" s="71">
        <v>44841</v>
      </c>
      <c r="Q101" s="61">
        <v>102</v>
      </c>
      <c r="R101" s="61" t="s">
        <v>181</v>
      </c>
      <c r="S101" s="61" t="s">
        <v>182</v>
      </c>
      <c r="T101" s="61" t="s">
        <v>183</v>
      </c>
      <c r="U101" s="61" t="s">
        <v>186</v>
      </c>
      <c r="V101" s="61" t="s">
        <v>193</v>
      </c>
      <c r="W101" s="61" t="s">
        <v>285</v>
      </c>
      <c r="X101" s="61" t="s">
        <v>286</v>
      </c>
      <c r="Y101" s="61" t="s">
        <v>519</v>
      </c>
      <c r="Z101" s="61" t="s">
        <v>519</v>
      </c>
      <c r="AA101" s="61" t="s">
        <v>519</v>
      </c>
      <c r="AB101" s="61" t="s">
        <v>519</v>
      </c>
      <c r="AC101" s="61" t="s">
        <v>519</v>
      </c>
      <c r="AD101" s="61" t="s">
        <v>519</v>
      </c>
      <c r="AE101" s="82">
        <v>50</v>
      </c>
      <c r="AF101" s="82">
        <v>10.6</v>
      </c>
      <c r="AG101" s="82">
        <v>3.5</v>
      </c>
      <c r="AH101" s="82">
        <v>13.3</v>
      </c>
      <c r="AI101" s="82">
        <v>51</v>
      </c>
      <c r="AJ101" s="82">
        <v>98.5</v>
      </c>
      <c r="AK101" s="82">
        <v>1.9</v>
      </c>
      <c r="AL101" s="82">
        <v>20.7</v>
      </c>
      <c r="AM101" s="82">
        <v>21.1</v>
      </c>
      <c r="AN101" s="82" t="s">
        <v>519</v>
      </c>
      <c r="AO101" s="82" t="s">
        <v>519</v>
      </c>
      <c r="AP101" s="82" t="s">
        <v>519</v>
      </c>
      <c r="AQ101" s="61" t="s">
        <v>287</v>
      </c>
      <c r="AR101" s="61" t="s">
        <v>306</v>
      </c>
      <c r="AS101" s="61" t="s">
        <v>296</v>
      </c>
      <c r="AT101" s="61" t="s">
        <v>290</v>
      </c>
      <c r="AU101" s="61" t="s">
        <v>297</v>
      </c>
      <c r="AV101" s="61" t="s">
        <v>288</v>
      </c>
      <c r="AW101" s="61" t="s">
        <v>290</v>
      </c>
    </row>
    <row r="102" s="4" customFormat="1" spans="1:49">
      <c r="A102" s="14"/>
      <c r="B102" s="47"/>
      <c r="C102" s="23" t="s">
        <v>910</v>
      </c>
      <c r="D102" s="24">
        <v>46.25</v>
      </c>
      <c r="E102" s="24">
        <v>49.78</v>
      </c>
      <c r="F102" s="24"/>
      <c r="G102" s="62">
        <v>96.03</v>
      </c>
      <c r="H102" s="24">
        <v>48.01</v>
      </c>
      <c r="I102" s="24">
        <v>213.41</v>
      </c>
      <c r="J102" s="24">
        <v>7.59</v>
      </c>
      <c r="K102" s="23">
        <v>2</v>
      </c>
      <c r="L102" s="70">
        <v>44736</v>
      </c>
      <c r="M102" s="70">
        <v>44741</v>
      </c>
      <c r="N102" s="23" t="s">
        <v>297</v>
      </c>
      <c r="O102" s="70">
        <v>44777</v>
      </c>
      <c r="P102" s="70">
        <v>44836</v>
      </c>
      <c r="Q102" s="23">
        <v>95</v>
      </c>
      <c r="R102" s="23" t="s">
        <v>289</v>
      </c>
      <c r="S102" s="23" t="s">
        <v>182</v>
      </c>
      <c r="T102" s="23" t="s">
        <v>941</v>
      </c>
      <c r="U102" s="23" t="s">
        <v>186</v>
      </c>
      <c r="V102" s="23" t="s">
        <v>193</v>
      </c>
      <c r="W102" s="23" t="s">
        <v>285</v>
      </c>
      <c r="X102" s="23" t="s">
        <v>286</v>
      </c>
      <c r="Y102" s="23">
        <v>0</v>
      </c>
      <c r="Z102" s="23" t="s">
        <v>519</v>
      </c>
      <c r="AA102" s="23">
        <v>0</v>
      </c>
      <c r="AB102" s="23">
        <v>0</v>
      </c>
      <c r="AC102" s="23">
        <v>0</v>
      </c>
      <c r="AD102" s="23">
        <v>0</v>
      </c>
      <c r="AE102" s="80">
        <v>66</v>
      </c>
      <c r="AF102" s="80">
        <v>18</v>
      </c>
      <c r="AG102" s="80">
        <v>3.3</v>
      </c>
      <c r="AH102" s="80">
        <v>13.3</v>
      </c>
      <c r="AI102" s="80">
        <v>63.5</v>
      </c>
      <c r="AJ102" s="80">
        <v>89.3</v>
      </c>
      <c r="AK102" s="80">
        <v>1.4</v>
      </c>
      <c r="AL102" s="80">
        <v>21.4</v>
      </c>
      <c r="AM102" s="80">
        <v>21.2</v>
      </c>
      <c r="AN102" s="80">
        <v>0</v>
      </c>
      <c r="AO102" s="80">
        <v>1.5</v>
      </c>
      <c r="AP102" s="80">
        <v>0</v>
      </c>
      <c r="AQ102" s="23" t="s">
        <v>692</v>
      </c>
      <c r="AR102" s="23" t="s">
        <v>311</v>
      </c>
      <c r="AS102" s="23" t="s">
        <v>289</v>
      </c>
      <c r="AT102" s="23" t="s">
        <v>290</v>
      </c>
      <c r="AU102" s="23" t="s">
        <v>297</v>
      </c>
      <c r="AV102" s="23" t="s">
        <v>308</v>
      </c>
      <c r="AW102" s="23" t="s">
        <v>210</v>
      </c>
    </row>
    <row r="103" s="4" customFormat="1" ht="22.5" spans="1:49">
      <c r="A103" s="14"/>
      <c r="B103" s="47"/>
      <c r="C103" s="23" t="s">
        <v>675</v>
      </c>
      <c r="D103" s="24">
        <v>44.54</v>
      </c>
      <c r="E103" s="24">
        <v>45.16</v>
      </c>
      <c r="F103" s="24"/>
      <c r="G103" s="62">
        <v>89.7</v>
      </c>
      <c r="H103" s="24">
        <v>44.85</v>
      </c>
      <c r="I103" s="24">
        <v>199.34</v>
      </c>
      <c r="J103" s="24">
        <v>4.45</v>
      </c>
      <c r="K103" s="23">
        <v>4</v>
      </c>
      <c r="L103" s="70" t="s">
        <v>519</v>
      </c>
      <c r="M103" s="70">
        <v>44735</v>
      </c>
      <c r="N103" s="23" t="s">
        <v>297</v>
      </c>
      <c r="O103" s="70">
        <v>44775</v>
      </c>
      <c r="P103" s="70">
        <v>44841</v>
      </c>
      <c r="Q103" s="23">
        <v>111</v>
      </c>
      <c r="R103" s="23" t="s">
        <v>289</v>
      </c>
      <c r="S103" s="23" t="s">
        <v>929</v>
      </c>
      <c r="T103" s="23" t="s">
        <v>941</v>
      </c>
      <c r="U103" s="23" t="s">
        <v>186</v>
      </c>
      <c r="V103" s="23" t="s">
        <v>193</v>
      </c>
      <c r="W103" s="23" t="s">
        <v>285</v>
      </c>
      <c r="X103" s="23" t="s">
        <v>286</v>
      </c>
      <c r="Y103" s="23" t="s">
        <v>237</v>
      </c>
      <c r="Z103" s="23" t="s">
        <v>698</v>
      </c>
      <c r="AA103" s="23">
        <v>1</v>
      </c>
      <c r="AB103" s="23" t="s">
        <v>519</v>
      </c>
      <c r="AC103" s="23" t="s">
        <v>519</v>
      </c>
      <c r="AD103" s="23" t="s">
        <v>519</v>
      </c>
      <c r="AE103" s="80">
        <v>68.2</v>
      </c>
      <c r="AF103" s="80">
        <v>21.7</v>
      </c>
      <c r="AG103" s="80">
        <v>2.7</v>
      </c>
      <c r="AH103" s="80">
        <v>15.4</v>
      </c>
      <c r="AI103" s="80">
        <v>41.9</v>
      </c>
      <c r="AJ103" s="80" t="s">
        <v>519</v>
      </c>
      <c r="AK103" s="80">
        <v>2</v>
      </c>
      <c r="AL103" s="80">
        <v>21.6</v>
      </c>
      <c r="AM103" s="80">
        <v>24.7</v>
      </c>
      <c r="AN103" s="80">
        <v>5.2</v>
      </c>
      <c r="AO103" s="80">
        <v>4.8</v>
      </c>
      <c r="AP103" s="80">
        <v>5.3</v>
      </c>
      <c r="AQ103" s="23" t="s">
        <v>692</v>
      </c>
      <c r="AR103" s="23" t="s">
        <v>288</v>
      </c>
      <c r="AS103" s="23" t="s">
        <v>289</v>
      </c>
      <c r="AT103" s="23" t="s">
        <v>290</v>
      </c>
      <c r="AU103" s="23" t="s">
        <v>714</v>
      </c>
      <c r="AV103" s="23" t="s">
        <v>288</v>
      </c>
      <c r="AW103" s="23" t="s">
        <v>290</v>
      </c>
    </row>
    <row r="104" s="4" customFormat="1" spans="1:49">
      <c r="A104" s="14"/>
      <c r="B104" s="47"/>
      <c r="C104" s="23" t="s">
        <v>768</v>
      </c>
      <c r="D104" s="24">
        <v>48.45</v>
      </c>
      <c r="E104" s="24">
        <v>47.95</v>
      </c>
      <c r="F104" s="24"/>
      <c r="G104" s="62">
        <v>96.4</v>
      </c>
      <c r="H104" s="24">
        <v>48.2</v>
      </c>
      <c r="I104" s="24">
        <v>214.23</v>
      </c>
      <c r="J104" s="24">
        <v>5.48</v>
      </c>
      <c r="K104" s="23">
        <v>1</v>
      </c>
      <c r="L104" s="70">
        <v>44735</v>
      </c>
      <c r="M104" s="70">
        <v>44739</v>
      </c>
      <c r="N104" s="23" t="s">
        <v>297</v>
      </c>
      <c r="O104" s="70">
        <v>44776</v>
      </c>
      <c r="P104" s="70">
        <v>44837</v>
      </c>
      <c r="Q104" s="23">
        <v>103</v>
      </c>
      <c r="R104" s="23" t="s">
        <v>181</v>
      </c>
      <c r="S104" s="23" t="s">
        <v>182</v>
      </c>
      <c r="T104" s="23" t="s">
        <v>183</v>
      </c>
      <c r="U104" s="23" t="s">
        <v>186</v>
      </c>
      <c r="V104" s="23" t="s">
        <v>193</v>
      </c>
      <c r="W104" s="23" t="s">
        <v>285</v>
      </c>
      <c r="X104" s="23" t="s">
        <v>286</v>
      </c>
      <c r="Y104" s="23">
        <v>0</v>
      </c>
      <c r="Z104" s="23" t="s">
        <v>519</v>
      </c>
      <c r="AA104" s="23">
        <v>0</v>
      </c>
      <c r="AB104" s="23">
        <v>0</v>
      </c>
      <c r="AC104" s="23">
        <v>0</v>
      </c>
      <c r="AD104" s="23">
        <v>0</v>
      </c>
      <c r="AE104" s="80">
        <v>79.9</v>
      </c>
      <c r="AF104" s="80">
        <v>11.3</v>
      </c>
      <c r="AG104" s="80">
        <v>5.6</v>
      </c>
      <c r="AH104" s="80">
        <v>15.5</v>
      </c>
      <c r="AI104" s="80">
        <v>65.2</v>
      </c>
      <c r="AJ104" s="80">
        <v>128.8</v>
      </c>
      <c r="AK104" s="80">
        <v>2</v>
      </c>
      <c r="AL104" s="80">
        <v>28.9</v>
      </c>
      <c r="AM104" s="80">
        <v>22.5</v>
      </c>
      <c r="AN104" s="80" t="s">
        <v>773</v>
      </c>
      <c r="AO104" s="80" t="s">
        <v>773</v>
      </c>
      <c r="AP104" s="80" t="s">
        <v>773</v>
      </c>
      <c r="AQ104" s="23" t="s">
        <v>287</v>
      </c>
      <c r="AR104" s="23" t="s">
        <v>306</v>
      </c>
      <c r="AS104" s="23" t="s">
        <v>289</v>
      </c>
      <c r="AT104" s="23" t="s">
        <v>290</v>
      </c>
      <c r="AU104" s="23" t="s">
        <v>297</v>
      </c>
      <c r="AV104" s="23" t="s">
        <v>942</v>
      </c>
      <c r="AW104" s="23" t="s">
        <v>773</v>
      </c>
    </row>
    <row r="105" s="4" customFormat="1" spans="1:49">
      <c r="A105" s="14"/>
      <c r="B105" s="47"/>
      <c r="C105" s="23" t="s">
        <v>764</v>
      </c>
      <c r="D105" s="24">
        <v>44.87</v>
      </c>
      <c r="E105" s="24">
        <v>45.06</v>
      </c>
      <c r="F105" s="24"/>
      <c r="G105" s="62">
        <v>89.93</v>
      </c>
      <c r="H105" s="24">
        <v>44.97</v>
      </c>
      <c r="I105" s="24">
        <v>199.85</v>
      </c>
      <c r="J105" s="24">
        <v>6.2</v>
      </c>
      <c r="K105" s="23">
        <v>4</v>
      </c>
      <c r="L105" s="70">
        <v>44734</v>
      </c>
      <c r="M105" s="70">
        <v>44738</v>
      </c>
      <c r="N105" s="23" t="s">
        <v>519</v>
      </c>
      <c r="O105" s="70">
        <v>44770</v>
      </c>
      <c r="P105" s="70">
        <v>44836</v>
      </c>
      <c r="Q105" s="23">
        <v>102</v>
      </c>
      <c r="R105" s="23" t="s">
        <v>181</v>
      </c>
      <c r="S105" s="23" t="s">
        <v>182</v>
      </c>
      <c r="T105" s="23" t="s">
        <v>183</v>
      </c>
      <c r="U105" s="23" t="s">
        <v>186</v>
      </c>
      <c r="V105" s="23" t="s">
        <v>519</v>
      </c>
      <c r="W105" s="23" t="s">
        <v>285</v>
      </c>
      <c r="X105" s="23" t="s">
        <v>286</v>
      </c>
      <c r="Y105" s="23">
        <v>0</v>
      </c>
      <c r="Z105" s="23" t="s">
        <v>519</v>
      </c>
      <c r="AA105" s="23">
        <v>0</v>
      </c>
      <c r="AB105" s="23" t="s">
        <v>519</v>
      </c>
      <c r="AC105" s="23" t="s">
        <v>519</v>
      </c>
      <c r="AD105" s="23" t="s">
        <v>519</v>
      </c>
      <c r="AE105" s="80">
        <v>75.5</v>
      </c>
      <c r="AF105" s="80">
        <v>17.4</v>
      </c>
      <c r="AG105" s="80">
        <v>3.3</v>
      </c>
      <c r="AH105" s="80">
        <v>16.5</v>
      </c>
      <c r="AI105" s="80">
        <v>43.8</v>
      </c>
      <c r="AJ105" s="80">
        <v>84.1</v>
      </c>
      <c r="AK105" s="80">
        <v>1.9</v>
      </c>
      <c r="AL105" s="80">
        <v>18.8</v>
      </c>
      <c r="AM105" s="80">
        <v>22.3</v>
      </c>
      <c r="AN105" s="80" t="s">
        <v>519</v>
      </c>
      <c r="AO105" s="80" t="s">
        <v>519</v>
      </c>
      <c r="AP105" s="80" t="s">
        <v>519</v>
      </c>
      <c r="AQ105" s="23" t="s">
        <v>519</v>
      </c>
      <c r="AR105" s="23" t="s">
        <v>519</v>
      </c>
      <c r="AS105" s="23" t="s">
        <v>289</v>
      </c>
      <c r="AT105" s="23" t="s">
        <v>290</v>
      </c>
      <c r="AU105" s="23" t="s">
        <v>309</v>
      </c>
      <c r="AV105" s="23" t="s">
        <v>308</v>
      </c>
      <c r="AW105" s="23" t="s">
        <v>519</v>
      </c>
    </row>
    <row r="106" s="4" customFormat="1" spans="1:49">
      <c r="A106" s="14"/>
      <c r="B106" s="47"/>
      <c r="C106" s="23" t="s">
        <v>885</v>
      </c>
      <c r="D106" s="24">
        <v>38.58</v>
      </c>
      <c r="E106" s="24">
        <v>37.63</v>
      </c>
      <c r="F106" s="24"/>
      <c r="G106" s="62">
        <v>76.21</v>
      </c>
      <c r="H106" s="24">
        <v>38.11</v>
      </c>
      <c r="I106" s="24">
        <v>169.36</v>
      </c>
      <c r="J106" s="24">
        <v>10.92</v>
      </c>
      <c r="K106" s="23">
        <v>1</v>
      </c>
      <c r="L106" s="70">
        <v>44741</v>
      </c>
      <c r="M106" s="70">
        <v>44745</v>
      </c>
      <c r="N106" s="23" t="s">
        <v>297</v>
      </c>
      <c r="O106" s="70">
        <v>44777</v>
      </c>
      <c r="P106" s="70">
        <v>44841</v>
      </c>
      <c r="Q106" s="23">
        <v>96</v>
      </c>
      <c r="R106" s="23" t="s">
        <v>181</v>
      </c>
      <c r="S106" s="23" t="s">
        <v>182</v>
      </c>
      <c r="T106" s="23" t="s">
        <v>183</v>
      </c>
      <c r="U106" s="23" t="s">
        <v>186</v>
      </c>
      <c r="V106" s="23" t="s">
        <v>193</v>
      </c>
      <c r="W106" s="23" t="s">
        <v>285</v>
      </c>
      <c r="X106" s="23" t="s">
        <v>286</v>
      </c>
      <c r="Y106" s="23" t="s">
        <v>519</v>
      </c>
      <c r="Z106" s="23" t="s">
        <v>519</v>
      </c>
      <c r="AA106" s="23" t="s">
        <v>519</v>
      </c>
      <c r="AB106" s="23" t="s">
        <v>519</v>
      </c>
      <c r="AC106" s="23" t="s">
        <v>519</v>
      </c>
      <c r="AD106" s="23" t="s">
        <v>519</v>
      </c>
      <c r="AE106" s="80">
        <v>53.3</v>
      </c>
      <c r="AF106" s="80">
        <v>17.7</v>
      </c>
      <c r="AG106" s="80">
        <v>2.7</v>
      </c>
      <c r="AH106" s="80">
        <v>14.7</v>
      </c>
      <c r="AI106" s="80">
        <v>29</v>
      </c>
      <c r="AJ106" s="80">
        <v>56.7</v>
      </c>
      <c r="AK106" s="80">
        <v>2</v>
      </c>
      <c r="AL106" s="80">
        <v>11.2</v>
      </c>
      <c r="AM106" s="80">
        <v>19.7</v>
      </c>
      <c r="AN106" s="80" t="s">
        <v>519</v>
      </c>
      <c r="AO106" s="80" t="s">
        <v>519</v>
      </c>
      <c r="AP106" s="80" t="s">
        <v>519</v>
      </c>
      <c r="AQ106" s="23" t="s">
        <v>287</v>
      </c>
      <c r="AR106" s="23" t="s">
        <v>292</v>
      </c>
      <c r="AS106" s="23" t="s">
        <v>289</v>
      </c>
      <c r="AT106" s="23" t="s">
        <v>290</v>
      </c>
      <c r="AU106" s="23" t="s">
        <v>309</v>
      </c>
      <c r="AV106" s="23" t="s">
        <v>308</v>
      </c>
      <c r="AW106" s="23" t="s">
        <v>290</v>
      </c>
    </row>
    <row r="107" s="5" customFormat="1" ht="23.25" spans="1:49">
      <c r="A107" s="90"/>
      <c r="B107" s="47"/>
      <c r="C107" s="27" t="s">
        <v>163</v>
      </c>
      <c r="D107" s="28">
        <v>45.34</v>
      </c>
      <c r="E107" s="28">
        <v>45.51</v>
      </c>
      <c r="F107" s="28"/>
      <c r="G107" s="62">
        <v>90.85</v>
      </c>
      <c r="H107" s="28">
        <v>45.43</v>
      </c>
      <c r="I107" s="28">
        <v>201.92</v>
      </c>
      <c r="J107" s="28">
        <v>7.27</v>
      </c>
      <c r="K107" s="27">
        <v>3</v>
      </c>
      <c r="L107" s="27" t="s">
        <v>932</v>
      </c>
      <c r="M107" s="27" t="s">
        <v>933</v>
      </c>
      <c r="N107" s="27" t="s">
        <v>297</v>
      </c>
      <c r="O107" s="27" t="s">
        <v>913</v>
      </c>
      <c r="P107" s="27" t="s">
        <v>943</v>
      </c>
      <c r="Q107" s="27">
        <v>101.5</v>
      </c>
      <c r="R107" s="27" t="s">
        <v>181</v>
      </c>
      <c r="S107" s="27" t="s">
        <v>182</v>
      </c>
      <c r="T107" s="27" t="s">
        <v>183</v>
      </c>
      <c r="U107" s="27" t="s">
        <v>186</v>
      </c>
      <c r="V107" s="27" t="s">
        <v>193</v>
      </c>
      <c r="W107" s="27" t="s">
        <v>285</v>
      </c>
      <c r="X107" s="27" t="s">
        <v>286</v>
      </c>
      <c r="Y107" s="27" t="s">
        <v>237</v>
      </c>
      <c r="Z107" s="27" t="s">
        <v>698</v>
      </c>
      <c r="AA107" s="27">
        <v>1</v>
      </c>
      <c r="AB107" s="27">
        <v>0</v>
      </c>
      <c r="AC107" s="27">
        <v>0</v>
      </c>
      <c r="AD107" s="27">
        <v>0</v>
      </c>
      <c r="AE107" s="84">
        <v>65.5</v>
      </c>
      <c r="AF107" s="84">
        <v>16.1</v>
      </c>
      <c r="AG107" s="84">
        <v>3.5</v>
      </c>
      <c r="AH107" s="84">
        <v>14.8</v>
      </c>
      <c r="AI107" s="84">
        <v>49.1</v>
      </c>
      <c r="AJ107" s="84">
        <v>91.5</v>
      </c>
      <c r="AK107" s="84">
        <v>1.9</v>
      </c>
      <c r="AL107" s="84">
        <v>20.4</v>
      </c>
      <c r="AM107" s="84">
        <v>21.9</v>
      </c>
      <c r="AN107" s="84">
        <v>2.6</v>
      </c>
      <c r="AO107" s="84">
        <v>3.2</v>
      </c>
      <c r="AP107" s="84">
        <v>2.7</v>
      </c>
      <c r="AQ107" s="27" t="s">
        <v>287</v>
      </c>
      <c r="AR107" s="27" t="s">
        <v>306</v>
      </c>
      <c r="AS107" s="27" t="s">
        <v>289</v>
      </c>
      <c r="AT107" s="27" t="s">
        <v>290</v>
      </c>
      <c r="AU107" s="27" t="s">
        <v>297</v>
      </c>
      <c r="AV107" s="27" t="s">
        <v>308</v>
      </c>
      <c r="AW107" s="27" t="s">
        <v>290</v>
      </c>
    </row>
    <row r="108" s="4" customFormat="1" spans="1:49">
      <c r="A108" s="14" t="s">
        <v>879</v>
      </c>
      <c r="B108" s="46" t="s">
        <v>373</v>
      </c>
      <c r="C108" s="61" t="s">
        <v>909</v>
      </c>
      <c r="D108" s="62">
        <v>3.46</v>
      </c>
      <c r="E108" s="62">
        <v>3.39</v>
      </c>
      <c r="F108" s="62">
        <v>3.4</v>
      </c>
      <c r="G108" s="62">
        <v>10.25</v>
      </c>
      <c r="H108" s="62">
        <v>3.42</v>
      </c>
      <c r="I108" s="62">
        <v>237.52</v>
      </c>
      <c r="J108" s="62">
        <v>-3.93</v>
      </c>
      <c r="K108" s="61">
        <v>13</v>
      </c>
      <c r="L108" s="71">
        <v>44735</v>
      </c>
      <c r="M108" s="71">
        <v>44740</v>
      </c>
      <c r="N108" s="61" t="s">
        <v>297</v>
      </c>
      <c r="O108" s="71">
        <v>44779</v>
      </c>
      <c r="P108" s="71">
        <v>44839</v>
      </c>
      <c r="Q108" s="61">
        <v>100</v>
      </c>
      <c r="R108" s="61" t="s">
        <v>315</v>
      </c>
      <c r="S108" s="61" t="s">
        <v>182</v>
      </c>
      <c r="T108" s="61" t="s">
        <v>283</v>
      </c>
      <c r="U108" s="61" t="s">
        <v>404</v>
      </c>
      <c r="V108" s="61" t="s">
        <v>193</v>
      </c>
      <c r="W108" s="61" t="s">
        <v>297</v>
      </c>
      <c r="X108" s="61" t="s">
        <v>286</v>
      </c>
      <c r="Y108" s="61">
        <v>0</v>
      </c>
      <c r="Z108" s="61" t="s">
        <v>519</v>
      </c>
      <c r="AA108" s="61">
        <v>0</v>
      </c>
      <c r="AB108" s="61">
        <v>0</v>
      </c>
      <c r="AC108" s="61">
        <v>23.3</v>
      </c>
      <c r="AD108" s="61">
        <v>7.5</v>
      </c>
      <c r="AE108" s="82">
        <v>82</v>
      </c>
      <c r="AF108" s="82">
        <v>19</v>
      </c>
      <c r="AG108" s="82">
        <v>5.2</v>
      </c>
      <c r="AH108" s="82">
        <v>16.2</v>
      </c>
      <c r="AI108" s="82">
        <v>47.4</v>
      </c>
      <c r="AJ108" s="82">
        <v>113</v>
      </c>
      <c r="AK108" s="82">
        <v>2.4</v>
      </c>
      <c r="AL108" s="82">
        <v>23</v>
      </c>
      <c r="AM108" s="82">
        <v>23.1</v>
      </c>
      <c r="AN108" s="82">
        <v>0</v>
      </c>
      <c r="AO108" s="82">
        <v>0</v>
      </c>
      <c r="AP108" s="82">
        <v>0</v>
      </c>
      <c r="AQ108" s="61" t="s">
        <v>287</v>
      </c>
      <c r="AR108" s="61" t="s">
        <v>370</v>
      </c>
      <c r="AS108" s="61" t="s">
        <v>296</v>
      </c>
      <c r="AT108" s="61" t="s">
        <v>290</v>
      </c>
      <c r="AU108" s="61" t="s">
        <v>305</v>
      </c>
      <c r="AV108" s="61" t="s">
        <v>288</v>
      </c>
      <c r="AW108" s="61" t="s">
        <v>290</v>
      </c>
    </row>
    <row r="109" s="4" customFormat="1" spans="1:49">
      <c r="A109" s="14"/>
      <c r="B109" s="47"/>
      <c r="C109" s="23" t="s">
        <v>910</v>
      </c>
      <c r="D109" s="24">
        <v>3.59</v>
      </c>
      <c r="E109" s="24">
        <v>3.56</v>
      </c>
      <c r="F109" s="24">
        <v>3.59</v>
      </c>
      <c r="G109" s="24">
        <v>10.74</v>
      </c>
      <c r="H109" s="24">
        <v>3.58</v>
      </c>
      <c r="I109" s="24">
        <v>248.7</v>
      </c>
      <c r="J109" s="24">
        <v>1</v>
      </c>
      <c r="K109" s="23">
        <v>10</v>
      </c>
      <c r="L109" s="70">
        <v>44732</v>
      </c>
      <c r="M109" s="70">
        <v>44737</v>
      </c>
      <c r="N109" s="23" t="s">
        <v>297</v>
      </c>
      <c r="O109" s="70">
        <v>44770</v>
      </c>
      <c r="P109" s="70">
        <v>44830</v>
      </c>
      <c r="Q109" s="23">
        <v>97</v>
      </c>
      <c r="R109" s="23" t="s">
        <v>315</v>
      </c>
      <c r="S109" s="23" t="s">
        <v>182</v>
      </c>
      <c r="T109" s="23" t="s">
        <v>283</v>
      </c>
      <c r="U109" s="23" t="s">
        <v>404</v>
      </c>
      <c r="V109" s="23" t="s">
        <v>193</v>
      </c>
      <c r="W109" s="23" t="s">
        <v>297</v>
      </c>
      <c r="X109" s="23" t="s">
        <v>286</v>
      </c>
      <c r="Y109" s="23">
        <v>0</v>
      </c>
      <c r="Z109" s="23" t="s">
        <v>519</v>
      </c>
      <c r="AA109" s="23">
        <v>0</v>
      </c>
      <c r="AB109" s="23">
        <v>0</v>
      </c>
      <c r="AC109" s="23">
        <v>26.7</v>
      </c>
      <c r="AD109" s="23">
        <v>9.2</v>
      </c>
      <c r="AE109" s="95">
        <v>82</v>
      </c>
      <c r="AF109" s="95">
        <v>19</v>
      </c>
      <c r="AG109" s="95">
        <v>5.2</v>
      </c>
      <c r="AH109" s="95">
        <v>16.2</v>
      </c>
      <c r="AI109" s="95">
        <v>47.4</v>
      </c>
      <c r="AJ109" s="95">
        <v>113</v>
      </c>
      <c r="AK109" s="95">
        <v>2.4</v>
      </c>
      <c r="AL109" s="95">
        <v>23</v>
      </c>
      <c r="AM109" s="95">
        <v>23.1</v>
      </c>
      <c r="AN109" s="95">
        <v>0</v>
      </c>
      <c r="AO109" s="95">
        <v>0</v>
      </c>
      <c r="AP109" s="95">
        <v>0</v>
      </c>
      <c r="AQ109" s="63" t="s">
        <v>287</v>
      </c>
      <c r="AR109" s="63" t="s">
        <v>370</v>
      </c>
      <c r="AS109" s="63" t="s">
        <v>296</v>
      </c>
      <c r="AT109" s="63" t="s">
        <v>290</v>
      </c>
      <c r="AU109" s="63" t="s">
        <v>305</v>
      </c>
      <c r="AV109" s="63" t="s">
        <v>288</v>
      </c>
      <c r="AW109" s="63" t="s">
        <v>290</v>
      </c>
    </row>
    <row r="110" s="4" customFormat="1" spans="1:49">
      <c r="A110" s="14"/>
      <c r="B110" s="47"/>
      <c r="C110" s="23" t="s">
        <v>675</v>
      </c>
      <c r="D110" s="24">
        <v>3.16</v>
      </c>
      <c r="E110" s="24">
        <v>3.18</v>
      </c>
      <c r="F110" s="24">
        <v>3.25</v>
      </c>
      <c r="G110" s="24">
        <v>9.59</v>
      </c>
      <c r="H110" s="24">
        <v>3.2</v>
      </c>
      <c r="I110" s="24">
        <v>213.17</v>
      </c>
      <c r="J110" s="24">
        <v>5.73</v>
      </c>
      <c r="K110" s="23">
        <v>5</v>
      </c>
      <c r="L110" s="91">
        <v>44734</v>
      </c>
      <c r="M110" s="91">
        <v>44739</v>
      </c>
      <c r="N110" s="63">
        <v>1</v>
      </c>
      <c r="O110" s="91">
        <v>44772</v>
      </c>
      <c r="P110" s="91">
        <v>44830</v>
      </c>
      <c r="Q110" s="23">
        <v>96</v>
      </c>
      <c r="R110" s="63" t="s">
        <v>315</v>
      </c>
      <c r="S110" s="63" t="s">
        <v>182</v>
      </c>
      <c r="T110" s="63" t="s">
        <v>183</v>
      </c>
      <c r="U110" s="63" t="s">
        <v>408</v>
      </c>
      <c r="V110" s="63" t="s">
        <v>345</v>
      </c>
      <c r="W110" s="63" t="s">
        <v>669</v>
      </c>
      <c r="X110" s="63" t="s">
        <v>286</v>
      </c>
      <c r="Y110" s="63" t="s">
        <v>344</v>
      </c>
      <c r="Z110" s="63" t="s">
        <v>519</v>
      </c>
      <c r="AA110" s="63" t="s">
        <v>351</v>
      </c>
      <c r="AB110" s="63" t="s">
        <v>519</v>
      </c>
      <c r="AC110" s="63" t="s">
        <v>519</v>
      </c>
      <c r="AD110" s="63" t="s">
        <v>519</v>
      </c>
      <c r="AE110" s="80">
        <v>86.4</v>
      </c>
      <c r="AF110" s="80">
        <v>17.3</v>
      </c>
      <c r="AG110" s="80">
        <v>3.6</v>
      </c>
      <c r="AH110" s="80">
        <v>19.8</v>
      </c>
      <c r="AI110" s="80">
        <v>46.69</v>
      </c>
      <c r="AJ110" s="80">
        <v>100.2</v>
      </c>
      <c r="AK110" s="80">
        <v>2.13</v>
      </c>
      <c r="AL110" s="80">
        <v>19.6</v>
      </c>
      <c r="AM110" s="80">
        <v>19.4</v>
      </c>
      <c r="AN110" s="80">
        <v>1.2</v>
      </c>
      <c r="AO110" s="80">
        <v>2.5</v>
      </c>
      <c r="AP110" s="80">
        <v>4.8</v>
      </c>
      <c r="AQ110" s="23" t="s">
        <v>287</v>
      </c>
      <c r="AR110" s="23" t="s">
        <v>308</v>
      </c>
      <c r="AS110" s="23" t="s">
        <v>289</v>
      </c>
      <c r="AT110" s="23" t="s">
        <v>290</v>
      </c>
      <c r="AU110" s="23" t="s">
        <v>297</v>
      </c>
      <c r="AV110" s="23" t="s">
        <v>308</v>
      </c>
      <c r="AW110" s="23" t="s">
        <v>290</v>
      </c>
    </row>
    <row r="111" s="4" customFormat="1" spans="1:49">
      <c r="A111" s="14"/>
      <c r="B111" s="47"/>
      <c r="C111" s="23" t="s">
        <v>764</v>
      </c>
      <c r="D111" s="24">
        <v>2.84</v>
      </c>
      <c r="E111" s="24">
        <v>3.07</v>
      </c>
      <c r="F111" s="24">
        <v>2.97</v>
      </c>
      <c r="G111" s="24">
        <v>8.88</v>
      </c>
      <c r="H111" s="24">
        <v>2.96</v>
      </c>
      <c r="I111" s="24">
        <v>205.57</v>
      </c>
      <c r="J111" s="24">
        <v>13.41</v>
      </c>
      <c r="K111" s="23">
        <v>1</v>
      </c>
      <c r="L111" s="70">
        <v>44733</v>
      </c>
      <c r="M111" s="70">
        <v>44737</v>
      </c>
      <c r="N111" s="23" t="s">
        <v>297</v>
      </c>
      <c r="O111" s="70">
        <v>44773</v>
      </c>
      <c r="P111" s="70">
        <v>44833</v>
      </c>
      <c r="Q111" s="23">
        <v>100</v>
      </c>
      <c r="R111" s="23" t="s">
        <v>315</v>
      </c>
      <c r="S111" s="23" t="s">
        <v>182</v>
      </c>
      <c r="T111" s="23" t="s">
        <v>183</v>
      </c>
      <c r="U111" s="23" t="s">
        <v>295</v>
      </c>
      <c r="V111" s="23" t="s">
        <v>193</v>
      </c>
      <c r="W111" s="23" t="s">
        <v>285</v>
      </c>
      <c r="X111" s="23" t="s">
        <v>715</v>
      </c>
      <c r="Y111" s="23" t="s">
        <v>519</v>
      </c>
      <c r="Z111" s="23" t="s">
        <v>519</v>
      </c>
      <c r="AA111" s="23" t="s">
        <v>519</v>
      </c>
      <c r="AB111" s="23" t="s">
        <v>519</v>
      </c>
      <c r="AC111" s="23" t="s">
        <v>519</v>
      </c>
      <c r="AD111" s="23" t="s">
        <v>519</v>
      </c>
      <c r="AE111" s="80">
        <v>72.1</v>
      </c>
      <c r="AF111" s="80">
        <v>20.1</v>
      </c>
      <c r="AG111" s="80">
        <v>3</v>
      </c>
      <c r="AH111" s="80">
        <v>16.8</v>
      </c>
      <c r="AI111" s="80">
        <v>42.1</v>
      </c>
      <c r="AJ111" s="80">
        <v>92.6</v>
      </c>
      <c r="AK111" s="80">
        <v>2.2</v>
      </c>
      <c r="AL111" s="80">
        <v>19.12</v>
      </c>
      <c r="AM111" s="80">
        <v>20.87</v>
      </c>
      <c r="AN111" s="80">
        <v>0</v>
      </c>
      <c r="AO111" s="80">
        <v>0</v>
      </c>
      <c r="AP111" s="80">
        <v>0</v>
      </c>
      <c r="AQ111" s="23" t="s">
        <v>287</v>
      </c>
      <c r="AR111" s="23" t="s">
        <v>290</v>
      </c>
      <c r="AS111" s="23" t="s">
        <v>289</v>
      </c>
      <c r="AT111" s="23" t="s">
        <v>290</v>
      </c>
      <c r="AU111" s="23" t="s">
        <v>305</v>
      </c>
      <c r="AV111" s="23" t="s">
        <v>308</v>
      </c>
      <c r="AW111" s="23" t="s">
        <v>290</v>
      </c>
    </row>
    <row r="112" s="4" customFormat="1" spans="1:49">
      <c r="A112" s="14"/>
      <c r="B112" s="47"/>
      <c r="C112" s="23" t="s">
        <v>885</v>
      </c>
      <c r="D112" s="24">
        <v>3.35</v>
      </c>
      <c r="E112" s="24">
        <v>3.75</v>
      </c>
      <c r="F112" s="24">
        <v>3.8</v>
      </c>
      <c r="G112" s="24">
        <v>10.9</v>
      </c>
      <c r="H112" s="24">
        <v>3.63</v>
      </c>
      <c r="I112" s="24">
        <v>252.33</v>
      </c>
      <c r="J112" s="24">
        <v>24.57</v>
      </c>
      <c r="K112" s="23">
        <v>1</v>
      </c>
      <c r="L112" s="92">
        <v>44737</v>
      </c>
      <c r="M112" s="92">
        <v>44744</v>
      </c>
      <c r="N112" s="93" t="s">
        <v>297</v>
      </c>
      <c r="O112" s="92">
        <v>44777</v>
      </c>
      <c r="P112" s="92">
        <v>44837</v>
      </c>
      <c r="Q112" s="23">
        <v>93</v>
      </c>
      <c r="R112" s="93" t="s">
        <v>181</v>
      </c>
      <c r="S112" s="93" t="s">
        <v>923</v>
      </c>
      <c r="T112" s="93" t="s">
        <v>183</v>
      </c>
      <c r="U112" s="93" t="s">
        <v>186</v>
      </c>
      <c r="V112" s="93" t="s">
        <v>193</v>
      </c>
      <c r="W112" s="93" t="s">
        <v>285</v>
      </c>
      <c r="X112" s="23" t="s">
        <v>519</v>
      </c>
      <c r="Y112" s="93" t="s">
        <v>519</v>
      </c>
      <c r="Z112" s="93" t="s">
        <v>519</v>
      </c>
      <c r="AA112" s="23" t="s">
        <v>519</v>
      </c>
      <c r="AB112" s="23" t="s">
        <v>519</v>
      </c>
      <c r="AC112" s="23" t="s">
        <v>519</v>
      </c>
      <c r="AD112" s="23" t="s">
        <v>519</v>
      </c>
      <c r="AE112" s="80">
        <v>66</v>
      </c>
      <c r="AF112" s="80">
        <v>22.5</v>
      </c>
      <c r="AG112" s="80">
        <v>2.17</v>
      </c>
      <c r="AH112" s="80">
        <v>14.5</v>
      </c>
      <c r="AI112" s="80">
        <v>26.33</v>
      </c>
      <c r="AJ112" s="80">
        <v>63.67</v>
      </c>
      <c r="AK112" s="80">
        <v>2.42</v>
      </c>
      <c r="AL112" s="80">
        <v>14.18</v>
      </c>
      <c r="AM112" s="80">
        <v>22.27</v>
      </c>
      <c r="AN112" s="80" t="s">
        <v>519</v>
      </c>
      <c r="AO112" s="80" t="s">
        <v>519</v>
      </c>
      <c r="AP112" s="80" t="s">
        <v>519</v>
      </c>
      <c r="AQ112" s="23" t="s">
        <v>287</v>
      </c>
      <c r="AR112" s="23" t="s">
        <v>308</v>
      </c>
      <c r="AS112" s="23" t="s">
        <v>289</v>
      </c>
      <c r="AT112" s="23" t="s">
        <v>290</v>
      </c>
      <c r="AU112" s="23" t="s">
        <v>305</v>
      </c>
      <c r="AV112" s="23" t="s">
        <v>288</v>
      </c>
      <c r="AW112" s="23" t="s">
        <v>290</v>
      </c>
    </row>
    <row r="113" s="5" customFormat="1" ht="13.5" spans="1:49">
      <c r="A113" s="90"/>
      <c r="B113" s="47"/>
      <c r="C113" s="27" t="s">
        <v>163</v>
      </c>
      <c r="D113" s="28">
        <v>3.28</v>
      </c>
      <c r="E113" s="28">
        <v>3.39</v>
      </c>
      <c r="F113" s="28">
        <v>3.4</v>
      </c>
      <c r="G113" s="28">
        <v>10.07</v>
      </c>
      <c r="H113" s="28">
        <v>3.36</v>
      </c>
      <c r="I113" s="28">
        <v>231.46</v>
      </c>
      <c r="J113" s="28">
        <v>7.26</v>
      </c>
      <c r="K113" s="27">
        <v>4</v>
      </c>
      <c r="L113" s="27" t="s">
        <v>911</v>
      </c>
      <c r="M113" s="27" t="s">
        <v>912</v>
      </c>
      <c r="N113" s="27" t="s">
        <v>297</v>
      </c>
      <c r="O113" s="27" t="s">
        <v>913</v>
      </c>
      <c r="P113" s="27" t="s">
        <v>944</v>
      </c>
      <c r="Q113" s="27">
        <v>97.2</v>
      </c>
      <c r="R113" s="27" t="s">
        <v>315</v>
      </c>
      <c r="S113" s="27" t="s">
        <v>182</v>
      </c>
      <c r="T113" s="27" t="s">
        <v>183</v>
      </c>
      <c r="U113" s="27" t="s">
        <v>186</v>
      </c>
      <c r="V113" s="27" t="s">
        <v>193</v>
      </c>
      <c r="W113" s="27" t="s">
        <v>285</v>
      </c>
      <c r="X113" s="27" t="s">
        <v>286</v>
      </c>
      <c r="Y113" s="27">
        <v>1</v>
      </c>
      <c r="Z113" s="27" t="s">
        <v>519</v>
      </c>
      <c r="AA113" s="27">
        <v>1</v>
      </c>
      <c r="AB113" s="27" t="s">
        <v>519</v>
      </c>
      <c r="AC113" s="27">
        <v>25</v>
      </c>
      <c r="AD113" s="27">
        <v>8.35</v>
      </c>
      <c r="AE113" s="84">
        <v>77.7</v>
      </c>
      <c r="AF113" s="84">
        <v>19.58</v>
      </c>
      <c r="AG113" s="84">
        <v>3.83</v>
      </c>
      <c r="AH113" s="84">
        <v>16.7</v>
      </c>
      <c r="AI113" s="84">
        <v>41.98</v>
      </c>
      <c r="AJ113" s="84">
        <v>96.49</v>
      </c>
      <c r="AK113" s="84">
        <v>2.31</v>
      </c>
      <c r="AL113" s="84">
        <v>19.78</v>
      </c>
      <c r="AM113" s="84">
        <v>21.75</v>
      </c>
      <c r="AN113" s="84">
        <v>0.3</v>
      </c>
      <c r="AO113" s="84">
        <v>0.63</v>
      </c>
      <c r="AP113" s="84">
        <v>1.2</v>
      </c>
      <c r="AQ113" s="27" t="s">
        <v>287</v>
      </c>
      <c r="AR113" s="27" t="s">
        <v>308</v>
      </c>
      <c r="AS113" s="27" t="s">
        <v>289</v>
      </c>
      <c r="AT113" s="27" t="s">
        <v>290</v>
      </c>
      <c r="AU113" s="64" t="s">
        <v>305</v>
      </c>
      <c r="AV113" s="27" t="s">
        <v>288</v>
      </c>
      <c r="AW113" s="27" t="s">
        <v>290</v>
      </c>
    </row>
    <row r="114" s="4" customFormat="1" spans="1:49">
      <c r="A114" s="14" t="s">
        <v>900</v>
      </c>
      <c r="B114" s="47"/>
      <c r="C114" s="61" t="s">
        <v>769</v>
      </c>
      <c r="D114" s="62">
        <v>2.68</v>
      </c>
      <c r="E114" s="62">
        <v>2.75</v>
      </c>
      <c r="F114" s="62">
        <v>2.71</v>
      </c>
      <c r="G114" s="62">
        <v>8.14</v>
      </c>
      <c r="H114" s="62">
        <v>2.71</v>
      </c>
      <c r="I114" s="62">
        <v>188.44</v>
      </c>
      <c r="J114" s="62">
        <v>12.9</v>
      </c>
      <c r="K114" s="61">
        <v>3</v>
      </c>
      <c r="L114" s="71">
        <v>44733</v>
      </c>
      <c r="M114" s="71">
        <v>44736</v>
      </c>
      <c r="N114" s="61" t="s">
        <v>297</v>
      </c>
      <c r="O114" s="71">
        <v>44778</v>
      </c>
      <c r="P114" s="71">
        <v>44840</v>
      </c>
      <c r="Q114" s="61">
        <v>104</v>
      </c>
      <c r="R114" s="61" t="s">
        <v>315</v>
      </c>
      <c r="S114" s="61" t="s">
        <v>182</v>
      </c>
      <c r="T114" s="61" t="s">
        <v>183</v>
      </c>
      <c r="U114" s="61" t="s">
        <v>404</v>
      </c>
      <c r="V114" s="61" t="s">
        <v>193</v>
      </c>
      <c r="W114" s="61" t="s">
        <v>285</v>
      </c>
      <c r="X114" s="61" t="s">
        <v>286</v>
      </c>
      <c r="Y114" s="61" t="s">
        <v>519</v>
      </c>
      <c r="Z114" s="61" t="s">
        <v>519</v>
      </c>
      <c r="AA114" s="61" t="s">
        <v>519</v>
      </c>
      <c r="AB114" s="61" t="s">
        <v>519</v>
      </c>
      <c r="AC114" s="61" t="s">
        <v>519</v>
      </c>
      <c r="AD114" s="61"/>
      <c r="AE114" s="82">
        <v>63.9</v>
      </c>
      <c r="AF114" s="82">
        <v>17.1</v>
      </c>
      <c r="AG114" s="82">
        <v>3.3</v>
      </c>
      <c r="AH114" s="82">
        <v>16.6</v>
      </c>
      <c r="AI114" s="82">
        <v>44.6</v>
      </c>
      <c r="AJ114" s="82">
        <v>101.7</v>
      </c>
      <c r="AK114" s="82">
        <v>2.3</v>
      </c>
      <c r="AL114" s="82">
        <v>20.56</v>
      </c>
      <c r="AM114" s="82">
        <v>20.22</v>
      </c>
      <c r="AN114" s="82" t="s">
        <v>519</v>
      </c>
      <c r="AO114" s="82" t="s">
        <v>519</v>
      </c>
      <c r="AP114" s="82" t="s">
        <v>519</v>
      </c>
      <c r="AQ114" s="61" t="s">
        <v>287</v>
      </c>
      <c r="AR114" s="61" t="s">
        <v>288</v>
      </c>
      <c r="AS114" s="61" t="s">
        <v>296</v>
      </c>
      <c r="AT114" s="61" t="s">
        <v>290</v>
      </c>
      <c r="AU114" s="61" t="s">
        <v>291</v>
      </c>
      <c r="AV114" s="61" t="s">
        <v>288</v>
      </c>
      <c r="AW114" s="61" t="s">
        <v>290</v>
      </c>
    </row>
    <row r="115" s="4" customFormat="1" spans="1:49">
      <c r="A115" s="14"/>
      <c r="B115" s="47"/>
      <c r="C115" s="23" t="s">
        <v>909</v>
      </c>
      <c r="D115" s="24">
        <v>1.97</v>
      </c>
      <c r="E115" s="24">
        <v>2.31</v>
      </c>
      <c r="F115" s="24">
        <v>2.22</v>
      </c>
      <c r="G115" s="24">
        <v>6.5</v>
      </c>
      <c r="H115" s="24">
        <v>2.17</v>
      </c>
      <c r="I115" s="24">
        <v>150.47</v>
      </c>
      <c r="J115" s="24">
        <v>-16.7</v>
      </c>
      <c r="K115" s="23">
        <v>13</v>
      </c>
      <c r="L115" s="70">
        <v>44735</v>
      </c>
      <c r="M115" s="70">
        <v>44741</v>
      </c>
      <c r="N115" s="23" t="s">
        <v>297</v>
      </c>
      <c r="O115" s="70">
        <v>44778</v>
      </c>
      <c r="P115" s="70">
        <v>44843</v>
      </c>
      <c r="Q115" s="23">
        <v>102</v>
      </c>
      <c r="R115" s="23" t="s">
        <v>315</v>
      </c>
      <c r="S115" s="23" t="s">
        <v>182</v>
      </c>
      <c r="T115" s="23" t="s">
        <v>283</v>
      </c>
      <c r="U115" s="23" t="s">
        <v>284</v>
      </c>
      <c r="V115" s="23" t="s">
        <v>328</v>
      </c>
      <c r="W115" s="23" t="s">
        <v>285</v>
      </c>
      <c r="X115" s="23" t="s">
        <v>286</v>
      </c>
      <c r="Y115" s="23">
        <v>3</v>
      </c>
      <c r="Z115" s="23" t="s">
        <v>726</v>
      </c>
      <c r="AA115" s="23" t="s">
        <v>519</v>
      </c>
      <c r="AB115" s="23" t="s">
        <v>519</v>
      </c>
      <c r="AC115" s="23">
        <v>6.9</v>
      </c>
      <c r="AD115" s="23"/>
      <c r="AE115" s="80">
        <v>110</v>
      </c>
      <c r="AF115" s="80">
        <v>11</v>
      </c>
      <c r="AG115" s="80">
        <v>4</v>
      </c>
      <c r="AH115" s="80">
        <v>11</v>
      </c>
      <c r="AI115" s="80">
        <v>43</v>
      </c>
      <c r="AJ115" s="80">
        <v>98</v>
      </c>
      <c r="AK115" s="80">
        <v>2.3</v>
      </c>
      <c r="AL115" s="80">
        <v>22.7</v>
      </c>
      <c r="AM115" s="80">
        <v>23.2</v>
      </c>
      <c r="AN115" s="80">
        <v>0</v>
      </c>
      <c r="AO115" s="80">
        <v>0.2</v>
      </c>
      <c r="AP115" s="80">
        <v>0.1</v>
      </c>
      <c r="AQ115" s="23" t="s">
        <v>287</v>
      </c>
      <c r="AR115" s="23" t="s">
        <v>290</v>
      </c>
      <c r="AS115" s="23" t="s">
        <v>181</v>
      </c>
      <c r="AT115" s="23" t="s">
        <v>290</v>
      </c>
      <c r="AU115" s="23" t="s">
        <v>291</v>
      </c>
      <c r="AV115" s="23" t="s">
        <v>370</v>
      </c>
      <c r="AW115" s="23" t="s">
        <v>210</v>
      </c>
    </row>
    <row r="116" s="4" customFormat="1" spans="1:49">
      <c r="A116" s="14"/>
      <c r="B116" s="47"/>
      <c r="C116" s="23" t="s">
        <v>915</v>
      </c>
      <c r="D116" s="24">
        <v>2.2</v>
      </c>
      <c r="E116" s="24">
        <v>2.19</v>
      </c>
      <c r="F116" s="24">
        <v>2.15</v>
      </c>
      <c r="G116" s="24">
        <v>6.54</v>
      </c>
      <c r="H116" s="24">
        <v>2.18</v>
      </c>
      <c r="I116" s="24">
        <v>151.4</v>
      </c>
      <c r="J116" s="24">
        <v>11.8</v>
      </c>
      <c r="K116" s="23">
        <v>9</v>
      </c>
      <c r="L116" s="70">
        <v>44723</v>
      </c>
      <c r="M116" s="70">
        <v>44728</v>
      </c>
      <c r="N116" s="23" t="s">
        <v>714</v>
      </c>
      <c r="O116" s="70">
        <v>44770</v>
      </c>
      <c r="P116" s="70">
        <v>44833</v>
      </c>
      <c r="Q116" s="23">
        <v>105</v>
      </c>
      <c r="R116" s="23" t="s">
        <v>315</v>
      </c>
      <c r="S116" s="23" t="s">
        <v>182</v>
      </c>
      <c r="T116" s="23" t="s">
        <v>183</v>
      </c>
      <c r="U116" s="23" t="s">
        <v>186</v>
      </c>
      <c r="V116" s="23" t="s">
        <v>374</v>
      </c>
      <c r="W116" s="23" t="s">
        <v>285</v>
      </c>
      <c r="X116" s="23" t="s">
        <v>673</v>
      </c>
      <c r="Y116" s="23" t="s">
        <v>519</v>
      </c>
      <c r="Z116" s="23" t="s">
        <v>519</v>
      </c>
      <c r="AA116" s="23" t="s">
        <v>519</v>
      </c>
      <c r="AB116" s="23" t="s">
        <v>519</v>
      </c>
      <c r="AC116" s="23">
        <v>7</v>
      </c>
      <c r="AD116" s="23"/>
      <c r="AE116" s="80">
        <v>54.5</v>
      </c>
      <c r="AF116" s="80">
        <v>11.5</v>
      </c>
      <c r="AG116" s="80">
        <v>1.8</v>
      </c>
      <c r="AH116" s="80">
        <v>17</v>
      </c>
      <c r="AI116" s="80">
        <v>36.6</v>
      </c>
      <c r="AJ116" s="80">
        <v>86.3</v>
      </c>
      <c r="AK116" s="80">
        <v>2.36</v>
      </c>
      <c r="AL116" s="80">
        <v>21</v>
      </c>
      <c r="AM116" s="80">
        <v>24.33</v>
      </c>
      <c r="AN116" s="80">
        <v>0.81</v>
      </c>
      <c r="AO116" s="80">
        <v>0.58</v>
      </c>
      <c r="AP116" s="80">
        <v>0.57</v>
      </c>
      <c r="AQ116" s="23" t="s">
        <v>287</v>
      </c>
      <c r="AR116" s="96" t="s">
        <v>288</v>
      </c>
      <c r="AS116" s="96" t="s">
        <v>296</v>
      </c>
      <c r="AT116" s="96" t="s">
        <v>290</v>
      </c>
      <c r="AU116" s="96" t="s">
        <v>291</v>
      </c>
      <c r="AV116" s="96" t="s">
        <v>290</v>
      </c>
      <c r="AW116" s="96" t="s">
        <v>290</v>
      </c>
    </row>
    <row r="117" s="4" customFormat="1" spans="1:49">
      <c r="A117" s="14"/>
      <c r="B117" s="47"/>
      <c r="C117" s="23" t="s">
        <v>764</v>
      </c>
      <c r="D117" s="24">
        <v>2.71</v>
      </c>
      <c r="E117" s="24">
        <v>2.64</v>
      </c>
      <c r="F117" s="24">
        <v>2.61</v>
      </c>
      <c r="G117" s="24">
        <v>7.96</v>
      </c>
      <c r="H117" s="24">
        <v>2.65</v>
      </c>
      <c r="I117" s="24">
        <v>184.27</v>
      </c>
      <c r="J117" s="24">
        <v>5.6</v>
      </c>
      <c r="K117" s="23">
        <v>8</v>
      </c>
      <c r="L117" s="70">
        <v>44721</v>
      </c>
      <c r="M117" s="70">
        <v>44727</v>
      </c>
      <c r="N117" s="23" t="s">
        <v>297</v>
      </c>
      <c r="O117" s="70">
        <v>44770</v>
      </c>
      <c r="P117" s="70">
        <v>44831</v>
      </c>
      <c r="Q117" s="23">
        <v>104</v>
      </c>
      <c r="R117" s="23" t="s">
        <v>315</v>
      </c>
      <c r="S117" s="23" t="s">
        <v>182</v>
      </c>
      <c r="T117" s="23" t="s">
        <v>183</v>
      </c>
      <c r="U117" s="23" t="s">
        <v>295</v>
      </c>
      <c r="V117" s="23" t="s">
        <v>193</v>
      </c>
      <c r="W117" s="23" t="s">
        <v>285</v>
      </c>
      <c r="X117" s="23" t="s">
        <v>286</v>
      </c>
      <c r="Y117" s="23" t="s">
        <v>519</v>
      </c>
      <c r="Z117" s="23" t="s">
        <v>519</v>
      </c>
      <c r="AA117" s="23" t="s">
        <v>519</v>
      </c>
      <c r="AB117" s="23" t="s">
        <v>519</v>
      </c>
      <c r="AC117" s="23" t="s">
        <v>519</v>
      </c>
      <c r="AD117" s="23"/>
      <c r="AE117" s="80">
        <v>55.3</v>
      </c>
      <c r="AF117" s="80">
        <v>17.2</v>
      </c>
      <c r="AG117" s="80">
        <v>5.3</v>
      </c>
      <c r="AH117" s="80">
        <v>15.7</v>
      </c>
      <c r="AI117" s="80">
        <v>45.2</v>
      </c>
      <c r="AJ117" s="80">
        <v>84.6</v>
      </c>
      <c r="AK117" s="80">
        <v>1.9</v>
      </c>
      <c r="AL117" s="80">
        <v>17.34</v>
      </c>
      <c r="AM117" s="80">
        <v>20.74</v>
      </c>
      <c r="AN117" s="80">
        <v>3</v>
      </c>
      <c r="AO117" s="80">
        <v>0.2</v>
      </c>
      <c r="AP117" s="80">
        <v>0</v>
      </c>
      <c r="AQ117" s="23" t="s">
        <v>287</v>
      </c>
      <c r="AR117" s="96" t="s">
        <v>290</v>
      </c>
      <c r="AS117" s="96" t="s">
        <v>289</v>
      </c>
      <c r="AT117" s="96" t="s">
        <v>290</v>
      </c>
      <c r="AU117" s="96" t="s">
        <v>305</v>
      </c>
      <c r="AV117" s="96" t="s">
        <v>308</v>
      </c>
      <c r="AW117" s="96" t="s">
        <v>290</v>
      </c>
    </row>
    <row r="118" s="4" customFormat="1" spans="1:49">
      <c r="A118" s="14"/>
      <c r="B118" s="47"/>
      <c r="C118" s="23" t="s">
        <v>675</v>
      </c>
      <c r="D118" s="24">
        <v>2.78</v>
      </c>
      <c r="E118" s="24">
        <v>2.81</v>
      </c>
      <c r="F118" s="24">
        <v>2.75</v>
      </c>
      <c r="G118" s="24">
        <v>8.34</v>
      </c>
      <c r="H118" s="24">
        <v>2.78</v>
      </c>
      <c r="I118" s="24">
        <v>193.07</v>
      </c>
      <c r="J118" s="24">
        <v>14.1</v>
      </c>
      <c r="K118" s="23">
        <v>1</v>
      </c>
      <c r="L118" s="70">
        <v>44727</v>
      </c>
      <c r="M118" s="70">
        <v>44732</v>
      </c>
      <c r="N118" s="23" t="s">
        <v>297</v>
      </c>
      <c r="O118" s="70">
        <v>44774</v>
      </c>
      <c r="P118" s="70">
        <v>44834</v>
      </c>
      <c r="Q118" s="23">
        <v>102</v>
      </c>
      <c r="R118" s="23" t="s">
        <v>315</v>
      </c>
      <c r="S118" s="23" t="s">
        <v>182</v>
      </c>
      <c r="T118" s="23" t="s">
        <v>183</v>
      </c>
      <c r="U118" s="23" t="s">
        <v>284</v>
      </c>
      <c r="V118" s="23" t="s">
        <v>519</v>
      </c>
      <c r="W118" s="23" t="s">
        <v>285</v>
      </c>
      <c r="X118" s="23" t="s">
        <v>286</v>
      </c>
      <c r="Y118" s="23">
        <v>2</v>
      </c>
      <c r="Z118" s="23" t="s">
        <v>726</v>
      </c>
      <c r="AA118" s="23">
        <v>21</v>
      </c>
      <c r="AB118" s="23">
        <v>11</v>
      </c>
      <c r="AC118" s="23">
        <v>16</v>
      </c>
      <c r="AD118" s="23"/>
      <c r="AE118" s="80">
        <v>87.3</v>
      </c>
      <c r="AF118" s="80">
        <v>21.5</v>
      </c>
      <c r="AG118" s="80">
        <v>3.5</v>
      </c>
      <c r="AH118" s="80">
        <v>18.9</v>
      </c>
      <c r="AI118" s="80">
        <v>56.1</v>
      </c>
      <c r="AJ118" s="80">
        <v>116.4</v>
      </c>
      <c r="AK118" s="80">
        <v>2.14</v>
      </c>
      <c r="AL118" s="80">
        <v>26.1</v>
      </c>
      <c r="AM118" s="80">
        <v>22.7</v>
      </c>
      <c r="AN118" s="80">
        <v>4.5</v>
      </c>
      <c r="AO118" s="80">
        <v>6.7</v>
      </c>
      <c r="AP118" s="80">
        <v>9.2</v>
      </c>
      <c r="AQ118" s="23" t="s">
        <v>677</v>
      </c>
      <c r="AR118" s="23" t="s">
        <v>308</v>
      </c>
      <c r="AS118" s="23" t="s">
        <v>296</v>
      </c>
      <c r="AT118" s="23" t="s">
        <v>290</v>
      </c>
      <c r="AU118" s="23" t="s">
        <v>291</v>
      </c>
      <c r="AV118" s="23" t="s">
        <v>308</v>
      </c>
      <c r="AW118" s="23" t="s">
        <v>290</v>
      </c>
    </row>
    <row r="119" s="4" customFormat="1" spans="1:49">
      <c r="A119" s="14"/>
      <c r="B119" s="47"/>
      <c r="C119" s="23" t="s">
        <v>910</v>
      </c>
      <c r="D119" s="24">
        <v>3.54</v>
      </c>
      <c r="E119" s="24">
        <v>3.59</v>
      </c>
      <c r="F119" s="24">
        <v>3.68</v>
      </c>
      <c r="G119" s="24">
        <v>10.81</v>
      </c>
      <c r="H119" s="24">
        <v>3.6</v>
      </c>
      <c r="I119" s="24">
        <v>250.24</v>
      </c>
      <c r="J119" s="24">
        <v>1.22</v>
      </c>
      <c r="K119" s="23">
        <v>10</v>
      </c>
      <c r="L119" s="70">
        <v>44747</v>
      </c>
      <c r="M119" s="70">
        <v>44753</v>
      </c>
      <c r="N119" s="23" t="s">
        <v>297</v>
      </c>
      <c r="O119" s="70">
        <v>44785</v>
      </c>
      <c r="P119" s="70">
        <v>44850</v>
      </c>
      <c r="Q119" s="23">
        <v>96</v>
      </c>
      <c r="R119" s="23" t="s">
        <v>315</v>
      </c>
      <c r="S119" s="23" t="s">
        <v>182</v>
      </c>
      <c r="T119" s="23" t="s">
        <v>183</v>
      </c>
      <c r="U119" s="23" t="s">
        <v>186</v>
      </c>
      <c r="V119" s="23" t="s">
        <v>193</v>
      </c>
      <c r="W119" s="23" t="s">
        <v>285</v>
      </c>
      <c r="X119" s="23" t="s">
        <v>945</v>
      </c>
      <c r="Y119" s="23">
        <v>0</v>
      </c>
      <c r="Z119" s="23" t="s">
        <v>519</v>
      </c>
      <c r="AA119" s="23">
        <v>0</v>
      </c>
      <c r="AB119" s="23">
        <v>0</v>
      </c>
      <c r="AC119" s="23">
        <v>0</v>
      </c>
      <c r="AD119" s="23"/>
      <c r="AE119" s="80">
        <v>60</v>
      </c>
      <c r="AF119" s="80">
        <v>14</v>
      </c>
      <c r="AG119" s="80">
        <v>5.4</v>
      </c>
      <c r="AH119" s="80">
        <v>14.4</v>
      </c>
      <c r="AI119" s="80">
        <v>56</v>
      </c>
      <c r="AJ119" s="80">
        <v>107.4</v>
      </c>
      <c r="AK119" s="80">
        <v>1.8</v>
      </c>
      <c r="AL119" s="80">
        <v>26.9</v>
      </c>
      <c r="AM119" s="80">
        <v>21.4</v>
      </c>
      <c r="AN119" s="80">
        <v>0.4</v>
      </c>
      <c r="AO119" s="80">
        <v>0</v>
      </c>
      <c r="AP119" s="80">
        <v>0.2</v>
      </c>
      <c r="AQ119" s="23" t="s">
        <v>287</v>
      </c>
      <c r="AR119" s="23" t="s">
        <v>370</v>
      </c>
      <c r="AS119" s="23" t="s">
        <v>296</v>
      </c>
      <c r="AT119" s="23" t="s">
        <v>290</v>
      </c>
      <c r="AU119" s="23" t="s">
        <v>305</v>
      </c>
      <c r="AV119" s="23" t="s">
        <v>288</v>
      </c>
      <c r="AW119" s="23" t="s">
        <v>210</v>
      </c>
    </row>
    <row r="120" s="5" customFormat="1" ht="13.5" spans="1:49">
      <c r="A120" s="90"/>
      <c r="B120" s="47"/>
      <c r="C120" s="27" t="s">
        <v>163</v>
      </c>
      <c r="D120" s="28">
        <v>2.65</v>
      </c>
      <c r="E120" s="28">
        <v>2.71</v>
      </c>
      <c r="F120" s="28">
        <v>2.69</v>
      </c>
      <c r="G120" s="28">
        <v>8.05</v>
      </c>
      <c r="H120" s="28">
        <v>2.68</v>
      </c>
      <c r="I120" s="28">
        <v>186.31</v>
      </c>
      <c r="J120" s="28">
        <v>4.1</v>
      </c>
      <c r="K120" s="27">
        <v>10</v>
      </c>
      <c r="L120" s="27" t="s">
        <v>916</v>
      </c>
      <c r="M120" s="27" t="s">
        <v>917</v>
      </c>
      <c r="N120" s="27" t="s">
        <v>297</v>
      </c>
      <c r="O120" s="27" t="s">
        <v>926</v>
      </c>
      <c r="P120" s="27" t="s">
        <v>946</v>
      </c>
      <c r="Q120" s="27">
        <v>102.2</v>
      </c>
      <c r="R120" s="27" t="s">
        <v>315</v>
      </c>
      <c r="S120" s="27" t="s">
        <v>182</v>
      </c>
      <c r="T120" s="27" t="s">
        <v>183</v>
      </c>
      <c r="U120" s="27" t="s">
        <v>186</v>
      </c>
      <c r="V120" s="27" t="s">
        <v>374</v>
      </c>
      <c r="W120" s="27" t="s">
        <v>285</v>
      </c>
      <c r="X120" s="27" t="s">
        <v>286</v>
      </c>
      <c r="Y120" s="27">
        <v>2</v>
      </c>
      <c r="Z120" s="27" t="s">
        <v>726</v>
      </c>
      <c r="AA120" s="27" t="s">
        <v>519</v>
      </c>
      <c r="AB120" s="27" t="s">
        <v>519</v>
      </c>
      <c r="AC120" s="27">
        <v>10</v>
      </c>
      <c r="AD120" s="27"/>
      <c r="AE120" s="84">
        <v>71.83</v>
      </c>
      <c r="AF120" s="84">
        <v>15.38</v>
      </c>
      <c r="AG120" s="84">
        <v>3.88</v>
      </c>
      <c r="AH120" s="84">
        <v>15.6</v>
      </c>
      <c r="AI120" s="84">
        <v>46.92</v>
      </c>
      <c r="AJ120" s="84">
        <v>99.07</v>
      </c>
      <c r="AK120" s="84">
        <v>2.13</v>
      </c>
      <c r="AL120" s="84">
        <v>22.43</v>
      </c>
      <c r="AM120" s="84">
        <v>22.1</v>
      </c>
      <c r="AN120" s="84">
        <v>1.74</v>
      </c>
      <c r="AO120" s="84">
        <v>1.54</v>
      </c>
      <c r="AP120" s="84">
        <v>2.01</v>
      </c>
      <c r="AQ120" s="27" t="s">
        <v>287</v>
      </c>
      <c r="AR120" s="27" t="s">
        <v>308</v>
      </c>
      <c r="AS120" s="27" t="s">
        <v>296</v>
      </c>
      <c r="AT120" s="27" t="s">
        <v>290</v>
      </c>
      <c r="AU120" s="27" t="s">
        <v>291</v>
      </c>
      <c r="AV120" s="27" t="s">
        <v>308</v>
      </c>
      <c r="AW120" s="27" t="s">
        <v>290</v>
      </c>
    </row>
    <row r="121" s="4" customFormat="1" spans="1:49">
      <c r="A121" s="14" t="s">
        <v>230</v>
      </c>
      <c r="B121" s="47"/>
      <c r="C121" s="61" t="s">
        <v>769</v>
      </c>
      <c r="D121" s="62">
        <v>47.26</v>
      </c>
      <c r="E121" s="62">
        <v>46.14</v>
      </c>
      <c r="F121" s="62"/>
      <c r="G121" s="62">
        <v>93.4</v>
      </c>
      <c r="H121" s="62">
        <v>46.7</v>
      </c>
      <c r="I121" s="62">
        <v>207.57</v>
      </c>
      <c r="J121" s="62">
        <v>5.78</v>
      </c>
      <c r="K121" s="61">
        <v>4</v>
      </c>
      <c r="L121" s="71">
        <v>44734</v>
      </c>
      <c r="M121" s="71">
        <v>44740</v>
      </c>
      <c r="N121" s="61" t="s">
        <v>519</v>
      </c>
      <c r="O121" s="71">
        <v>44777</v>
      </c>
      <c r="P121" s="71">
        <v>44844</v>
      </c>
      <c r="Q121" s="61">
        <v>105</v>
      </c>
      <c r="R121" s="61" t="s">
        <v>315</v>
      </c>
      <c r="S121" s="61" t="s">
        <v>182</v>
      </c>
      <c r="T121" s="61" t="s">
        <v>183</v>
      </c>
      <c r="U121" s="61" t="s">
        <v>186</v>
      </c>
      <c r="V121" s="61" t="s">
        <v>193</v>
      </c>
      <c r="W121" s="61" t="s">
        <v>285</v>
      </c>
      <c r="X121" s="61" t="s">
        <v>286</v>
      </c>
      <c r="Y121" s="61" t="s">
        <v>519</v>
      </c>
      <c r="Z121" s="61" t="s">
        <v>519</v>
      </c>
      <c r="AA121" s="61" t="s">
        <v>519</v>
      </c>
      <c r="AB121" s="61" t="s">
        <v>519</v>
      </c>
      <c r="AC121" s="61" t="s">
        <v>519</v>
      </c>
      <c r="AD121" s="61" t="s">
        <v>519</v>
      </c>
      <c r="AE121" s="82">
        <v>48.7</v>
      </c>
      <c r="AF121" s="82">
        <v>10.3</v>
      </c>
      <c r="AG121" s="82">
        <v>4</v>
      </c>
      <c r="AH121" s="82">
        <v>14.5</v>
      </c>
      <c r="AI121" s="82">
        <v>49.3</v>
      </c>
      <c r="AJ121" s="82">
        <v>96.4</v>
      </c>
      <c r="AK121" s="82">
        <v>2</v>
      </c>
      <c r="AL121" s="82">
        <v>22.7</v>
      </c>
      <c r="AM121" s="82">
        <v>23.6</v>
      </c>
      <c r="AN121" s="82" t="s">
        <v>519</v>
      </c>
      <c r="AO121" s="82" t="s">
        <v>519</v>
      </c>
      <c r="AP121" s="82" t="s">
        <v>519</v>
      </c>
      <c r="AQ121" s="61" t="s">
        <v>287</v>
      </c>
      <c r="AR121" s="61" t="s">
        <v>306</v>
      </c>
      <c r="AS121" s="61" t="s">
        <v>296</v>
      </c>
      <c r="AT121" s="61" t="s">
        <v>290</v>
      </c>
      <c r="AU121" s="61" t="s">
        <v>309</v>
      </c>
      <c r="AV121" s="61" t="s">
        <v>288</v>
      </c>
      <c r="AW121" s="61" t="s">
        <v>290</v>
      </c>
    </row>
    <row r="122" s="4" customFormat="1" spans="1:49">
      <c r="A122" s="14"/>
      <c r="B122" s="47"/>
      <c r="C122" s="23" t="s">
        <v>910</v>
      </c>
      <c r="D122" s="24">
        <v>47.85</v>
      </c>
      <c r="E122" s="24">
        <v>46.15</v>
      </c>
      <c r="F122" s="24"/>
      <c r="G122" s="62">
        <v>94</v>
      </c>
      <c r="H122" s="24">
        <v>47</v>
      </c>
      <c r="I122" s="24">
        <v>208.91</v>
      </c>
      <c r="J122" s="24">
        <v>5.32</v>
      </c>
      <c r="K122" s="23">
        <v>4</v>
      </c>
      <c r="L122" s="70">
        <v>44736</v>
      </c>
      <c r="M122" s="70">
        <v>44741</v>
      </c>
      <c r="N122" s="23" t="s">
        <v>297</v>
      </c>
      <c r="O122" s="70">
        <v>44778</v>
      </c>
      <c r="P122" s="70">
        <v>44837</v>
      </c>
      <c r="Q122" s="23">
        <v>96</v>
      </c>
      <c r="R122" s="23" t="s">
        <v>315</v>
      </c>
      <c r="S122" s="23" t="s">
        <v>182</v>
      </c>
      <c r="T122" s="23" t="s">
        <v>941</v>
      </c>
      <c r="U122" s="23" t="s">
        <v>186</v>
      </c>
      <c r="V122" s="23" t="s">
        <v>193</v>
      </c>
      <c r="W122" s="23" t="s">
        <v>285</v>
      </c>
      <c r="X122" s="23" t="s">
        <v>945</v>
      </c>
      <c r="Y122" s="23">
        <v>0</v>
      </c>
      <c r="Z122" s="23" t="s">
        <v>519</v>
      </c>
      <c r="AA122" s="23">
        <v>0</v>
      </c>
      <c r="AB122" s="23">
        <v>0</v>
      </c>
      <c r="AC122" s="23">
        <v>0</v>
      </c>
      <c r="AD122" s="23">
        <v>0</v>
      </c>
      <c r="AE122" s="80">
        <v>82</v>
      </c>
      <c r="AF122" s="80">
        <v>17</v>
      </c>
      <c r="AG122" s="80">
        <v>4.2</v>
      </c>
      <c r="AH122" s="80">
        <v>14.2</v>
      </c>
      <c r="AI122" s="80">
        <v>58.2</v>
      </c>
      <c r="AJ122" s="80">
        <v>86.9</v>
      </c>
      <c r="AK122" s="80">
        <v>1.6</v>
      </c>
      <c r="AL122" s="80">
        <v>18.7</v>
      </c>
      <c r="AM122" s="80">
        <v>20.4</v>
      </c>
      <c r="AN122" s="80">
        <v>0.4</v>
      </c>
      <c r="AO122" s="80">
        <v>1.6</v>
      </c>
      <c r="AP122" s="80">
        <v>0</v>
      </c>
      <c r="AQ122" s="23" t="s">
        <v>287</v>
      </c>
      <c r="AR122" s="23" t="s">
        <v>308</v>
      </c>
      <c r="AS122" s="23" t="s">
        <v>296</v>
      </c>
      <c r="AT122" s="23" t="s">
        <v>290</v>
      </c>
      <c r="AU122" s="23" t="s">
        <v>309</v>
      </c>
      <c r="AV122" s="23" t="s">
        <v>288</v>
      </c>
      <c r="AW122" s="23" t="s">
        <v>210</v>
      </c>
    </row>
    <row r="123" s="4" customFormat="1" ht="22.5" spans="1:49">
      <c r="A123" s="14"/>
      <c r="B123" s="47"/>
      <c r="C123" s="23" t="s">
        <v>675</v>
      </c>
      <c r="D123" s="24">
        <v>44.12</v>
      </c>
      <c r="E123" s="24">
        <v>45.93</v>
      </c>
      <c r="F123" s="24"/>
      <c r="G123" s="62">
        <v>90.05</v>
      </c>
      <c r="H123" s="24">
        <v>45.03</v>
      </c>
      <c r="I123" s="24">
        <v>200.12</v>
      </c>
      <c r="J123" s="24">
        <v>4.86</v>
      </c>
      <c r="K123" s="23">
        <v>3</v>
      </c>
      <c r="L123" s="70" t="s">
        <v>519</v>
      </c>
      <c r="M123" s="70">
        <v>44735</v>
      </c>
      <c r="N123" s="23" t="s">
        <v>297</v>
      </c>
      <c r="O123" s="70">
        <v>44770</v>
      </c>
      <c r="P123" s="70">
        <v>44836</v>
      </c>
      <c r="Q123" s="23">
        <v>106</v>
      </c>
      <c r="R123" s="23" t="s">
        <v>315</v>
      </c>
      <c r="S123" s="23" t="s">
        <v>929</v>
      </c>
      <c r="T123" s="23" t="s">
        <v>183</v>
      </c>
      <c r="U123" s="23" t="s">
        <v>186</v>
      </c>
      <c r="V123" s="23" t="s">
        <v>193</v>
      </c>
      <c r="W123" s="23" t="s">
        <v>285</v>
      </c>
      <c r="X123" s="23" t="s">
        <v>286</v>
      </c>
      <c r="Y123" s="23">
        <v>2</v>
      </c>
      <c r="Z123" s="23" t="s">
        <v>698</v>
      </c>
      <c r="AA123" s="23">
        <v>1</v>
      </c>
      <c r="AB123" s="23" t="s">
        <v>519</v>
      </c>
      <c r="AC123" s="23" t="s">
        <v>519</v>
      </c>
      <c r="AD123" s="23" t="s">
        <v>519</v>
      </c>
      <c r="AE123" s="80">
        <v>84.2</v>
      </c>
      <c r="AF123" s="80">
        <v>31.2</v>
      </c>
      <c r="AG123" s="80">
        <v>3.9</v>
      </c>
      <c r="AH123" s="80">
        <v>18.4</v>
      </c>
      <c r="AI123" s="80">
        <v>46.2</v>
      </c>
      <c r="AJ123" s="80" t="s">
        <v>519</v>
      </c>
      <c r="AK123" s="80">
        <v>2.1</v>
      </c>
      <c r="AL123" s="80">
        <v>22.8</v>
      </c>
      <c r="AM123" s="80">
        <v>21.4</v>
      </c>
      <c r="AN123" s="80">
        <v>6.2</v>
      </c>
      <c r="AO123" s="80">
        <v>8.2</v>
      </c>
      <c r="AP123" s="80">
        <v>4.1</v>
      </c>
      <c r="AQ123" s="23" t="s">
        <v>287</v>
      </c>
      <c r="AR123" s="23" t="s">
        <v>308</v>
      </c>
      <c r="AS123" s="23" t="s">
        <v>289</v>
      </c>
      <c r="AT123" s="23" t="s">
        <v>290</v>
      </c>
      <c r="AU123" s="23" t="s">
        <v>297</v>
      </c>
      <c r="AV123" s="23" t="s">
        <v>379</v>
      </c>
      <c r="AW123" s="23" t="s">
        <v>290</v>
      </c>
    </row>
    <row r="124" s="4" customFormat="1" spans="1:49">
      <c r="A124" s="14"/>
      <c r="B124" s="47"/>
      <c r="C124" s="23" t="s">
        <v>768</v>
      </c>
      <c r="D124" s="24">
        <v>46.85</v>
      </c>
      <c r="E124" s="24">
        <v>47.94</v>
      </c>
      <c r="F124" s="24"/>
      <c r="G124" s="62">
        <v>94.79</v>
      </c>
      <c r="H124" s="24">
        <v>47.4</v>
      </c>
      <c r="I124" s="24">
        <v>210.65</v>
      </c>
      <c r="J124" s="24">
        <v>3.72</v>
      </c>
      <c r="K124" s="23">
        <v>4</v>
      </c>
      <c r="L124" s="70">
        <v>44735</v>
      </c>
      <c r="M124" s="70">
        <v>44739</v>
      </c>
      <c r="N124" s="23" t="s">
        <v>297</v>
      </c>
      <c r="O124" s="70">
        <v>44776</v>
      </c>
      <c r="P124" s="70">
        <v>44832</v>
      </c>
      <c r="Q124" s="23">
        <v>98</v>
      </c>
      <c r="R124" s="23" t="s">
        <v>315</v>
      </c>
      <c r="S124" s="23" t="s">
        <v>182</v>
      </c>
      <c r="T124" s="23" t="s">
        <v>183</v>
      </c>
      <c r="U124" s="23" t="s">
        <v>408</v>
      </c>
      <c r="V124" s="23" t="s">
        <v>328</v>
      </c>
      <c r="W124" s="23" t="s">
        <v>285</v>
      </c>
      <c r="X124" s="23" t="s">
        <v>286</v>
      </c>
      <c r="Y124" s="23">
        <v>0</v>
      </c>
      <c r="Z124" s="23" t="s">
        <v>519</v>
      </c>
      <c r="AA124" s="23">
        <v>0</v>
      </c>
      <c r="AB124" s="23">
        <v>0</v>
      </c>
      <c r="AC124" s="23">
        <v>0</v>
      </c>
      <c r="AD124" s="23">
        <v>0</v>
      </c>
      <c r="AE124" s="80">
        <v>76.3</v>
      </c>
      <c r="AF124" s="80">
        <v>12</v>
      </c>
      <c r="AG124" s="80">
        <v>2.8</v>
      </c>
      <c r="AH124" s="80">
        <v>13.1</v>
      </c>
      <c r="AI124" s="80">
        <v>54.6</v>
      </c>
      <c r="AJ124" s="80">
        <v>111.2</v>
      </c>
      <c r="AK124" s="80">
        <v>2.1</v>
      </c>
      <c r="AL124" s="80">
        <v>21.9</v>
      </c>
      <c r="AM124" s="80">
        <v>19.9</v>
      </c>
      <c r="AN124" s="80" t="s">
        <v>773</v>
      </c>
      <c r="AO124" s="80" t="s">
        <v>773</v>
      </c>
      <c r="AP124" s="80" t="s">
        <v>773</v>
      </c>
      <c r="AQ124" s="23" t="s">
        <v>287</v>
      </c>
      <c r="AR124" s="23" t="s">
        <v>311</v>
      </c>
      <c r="AS124" s="23" t="s">
        <v>289</v>
      </c>
      <c r="AT124" s="23" t="s">
        <v>290</v>
      </c>
      <c r="AU124" s="23" t="s">
        <v>297</v>
      </c>
      <c r="AV124" s="23" t="s">
        <v>290</v>
      </c>
      <c r="AW124" s="23" t="s">
        <v>773</v>
      </c>
    </row>
    <row r="125" s="4" customFormat="1" spans="1:49">
      <c r="A125" s="14"/>
      <c r="B125" s="47"/>
      <c r="C125" s="23" t="s">
        <v>764</v>
      </c>
      <c r="D125" s="24">
        <v>46.43</v>
      </c>
      <c r="E125" s="24">
        <v>45.06</v>
      </c>
      <c r="F125" s="24"/>
      <c r="G125" s="62">
        <v>91.49</v>
      </c>
      <c r="H125" s="24">
        <v>45.75</v>
      </c>
      <c r="I125" s="24">
        <v>203.32</v>
      </c>
      <c r="J125" s="24">
        <v>8.04</v>
      </c>
      <c r="K125" s="23">
        <v>3</v>
      </c>
      <c r="L125" s="70">
        <v>44734</v>
      </c>
      <c r="M125" s="70">
        <v>44738</v>
      </c>
      <c r="N125" s="23" t="s">
        <v>519</v>
      </c>
      <c r="O125" s="70">
        <v>44772</v>
      </c>
      <c r="P125" s="70">
        <v>44835</v>
      </c>
      <c r="Q125" s="23">
        <v>101</v>
      </c>
      <c r="R125" s="23" t="s">
        <v>315</v>
      </c>
      <c r="S125" s="23" t="s">
        <v>182</v>
      </c>
      <c r="T125" s="23" t="s">
        <v>183</v>
      </c>
      <c r="U125" s="23" t="s">
        <v>186</v>
      </c>
      <c r="V125" s="23" t="s">
        <v>519</v>
      </c>
      <c r="W125" s="23" t="s">
        <v>285</v>
      </c>
      <c r="X125" s="23" t="s">
        <v>286</v>
      </c>
      <c r="Y125" s="23">
        <v>0</v>
      </c>
      <c r="Z125" s="23" t="s">
        <v>519</v>
      </c>
      <c r="AA125" s="23">
        <v>0</v>
      </c>
      <c r="AB125" s="23" t="s">
        <v>519</v>
      </c>
      <c r="AC125" s="23" t="s">
        <v>519</v>
      </c>
      <c r="AD125" s="23" t="s">
        <v>519</v>
      </c>
      <c r="AE125" s="80">
        <v>68.2</v>
      </c>
      <c r="AF125" s="80">
        <v>18.3</v>
      </c>
      <c r="AG125" s="80">
        <v>5.2</v>
      </c>
      <c r="AH125" s="80">
        <v>17.4</v>
      </c>
      <c r="AI125" s="80">
        <v>42.6</v>
      </c>
      <c r="AJ125" s="80">
        <v>83.9</v>
      </c>
      <c r="AK125" s="80">
        <v>2</v>
      </c>
      <c r="AL125" s="80">
        <v>19.1</v>
      </c>
      <c r="AM125" s="80">
        <v>22.5</v>
      </c>
      <c r="AN125" s="80" t="s">
        <v>519</v>
      </c>
      <c r="AO125" s="80" t="s">
        <v>519</v>
      </c>
      <c r="AP125" s="80" t="s">
        <v>519</v>
      </c>
      <c r="AQ125" s="23" t="s">
        <v>519</v>
      </c>
      <c r="AR125" s="23" t="s">
        <v>519</v>
      </c>
      <c r="AS125" s="23" t="s">
        <v>289</v>
      </c>
      <c r="AT125" s="23" t="s">
        <v>290</v>
      </c>
      <c r="AU125" s="23" t="s">
        <v>309</v>
      </c>
      <c r="AV125" s="23" t="s">
        <v>308</v>
      </c>
      <c r="AW125" s="23" t="s">
        <v>519</v>
      </c>
    </row>
    <row r="126" s="4" customFormat="1" spans="1:49">
      <c r="A126" s="14"/>
      <c r="B126" s="47"/>
      <c r="C126" s="23" t="s">
        <v>885</v>
      </c>
      <c r="D126" s="24">
        <v>37.5</v>
      </c>
      <c r="E126" s="24">
        <v>36.54</v>
      </c>
      <c r="F126" s="24"/>
      <c r="G126" s="62">
        <v>74.04</v>
      </c>
      <c r="H126" s="24">
        <v>37.02</v>
      </c>
      <c r="I126" s="24">
        <v>164.54</v>
      </c>
      <c r="J126" s="24">
        <v>7.76</v>
      </c>
      <c r="K126" s="23">
        <v>2</v>
      </c>
      <c r="L126" s="70">
        <v>44741</v>
      </c>
      <c r="M126" s="70">
        <v>44745</v>
      </c>
      <c r="N126" s="23" t="s">
        <v>297</v>
      </c>
      <c r="O126" s="70">
        <v>44783</v>
      </c>
      <c r="P126" s="70">
        <v>44841</v>
      </c>
      <c r="Q126" s="23">
        <v>96</v>
      </c>
      <c r="R126" s="23" t="s">
        <v>947</v>
      </c>
      <c r="S126" s="23" t="s">
        <v>182</v>
      </c>
      <c r="T126" s="23" t="s">
        <v>183</v>
      </c>
      <c r="U126" s="23" t="s">
        <v>186</v>
      </c>
      <c r="V126" s="23" t="s">
        <v>193</v>
      </c>
      <c r="W126" s="23" t="s">
        <v>285</v>
      </c>
      <c r="X126" s="23" t="s">
        <v>286</v>
      </c>
      <c r="Y126" s="23" t="s">
        <v>519</v>
      </c>
      <c r="Z126" s="23" t="s">
        <v>519</v>
      </c>
      <c r="AA126" s="23" t="s">
        <v>519</v>
      </c>
      <c r="AB126" s="23" t="s">
        <v>519</v>
      </c>
      <c r="AC126" s="23" t="s">
        <v>519</v>
      </c>
      <c r="AD126" s="23" t="s">
        <v>519</v>
      </c>
      <c r="AE126" s="80">
        <v>65.3</v>
      </c>
      <c r="AF126" s="80">
        <v>17</v>
      </c>
      <c r="AG126" s="80">
        <v>2</v>
      </c>
      <c r="AH126" s="80">
        <v>15.3</v>
      </c>
      <c r="AI126" s="80">
        <v>17.7</v>
      </c>
      <c r="AJ126" s="80">
        <v>37.3</v>
      </c>
      <c r="AK126" s="80">
        <v>2.2</v>
      </c>
      <c r="AL126" s="80">
        <v>9.2</v>
      </c>
      <c r="AM126" s="80">
        <v>24.7</v>
      </c>
      <c r="AN126" s="80" t="s">
        <v>519</v>
      </c>
      <c r="AO126" s="80" t="s">
        <v>519</v>
      </c>
      <c r="AP126" s="80" t="s">
        <v>519</v>
      </c>
      <c r="AQ126" s="23" t="s">
        <v>287</v>
      </c>
      <c r="AR126" s="23" t="s">
        <v>288</v>
      </c>
      <c r="AS126" s="23" t="s">
        <v>289</v>
      </c>
      <c r="AT126" s="23" t="s">
        <v>290</v>
      </c>
      <c r="AU126" s="23" t="s">
        <v>309</v>
      </c>
      <c r="AV126" s="23" t="s">
        <v>308</v>
      </c>
      <c r="AW126" s="23" t="s">
        <v>290</v>
      </c>
    </row>
    <row r="127" s="5" customFormat="1" ht="23.25" spans="1:49">
      <c r="A127" s="90"/>
      <c r="B127" s="47"/>
      <c r="C127" s="27" t="s">
        <v>163</v>
      </c>
      <c r="D127" s="28">
        <v>45</v>
      </c>
      <c r="E127" s="28">
        <v>44.63</v>
      </c>
      <c r="F127" s="28"/>
      <c r="G127" s="62">
        <v>89.63</v>
      </c>
      <c r="H127" s="28">
        <v>44.81</v>
      </c>
      <c r="I127" s="28">
        <v>199.19</v>
      </c>
      <c r="J127" s="28">
        <v>5.82</v>
      </c>
      <c r="K127" s="27">
        <v>4</v>
      </c>
      <c r="L127" s="27" t="s">
        <v>932</v>
      </c>
      <c r="M127" s="27" t="s">
        <v>933</v>
      </c>
      <c r="N127" s="27" t="s">
        <v>297</v>
      </c>
      <c r="O127" s="27" t="s">
        <v>710</v>
      </c>
      <c r="P127" s="27" t="s">
        <v>826</v>
      </c>
      <c r="Q127" s="27">
        <v>100.3</v>
      </c>
      <c r="R127" s="27" t="s">
        <v>315</v>
      </c>
      <c r="S127" s="27" t="s">
        <v>182</v>
      </c>
      <c r="T127" s="27" t="s">
        <v>941</v>
      </c>
      <c r="U127" s="27" t="s">
        <v>186</v>
      </c>
      <c r="V127" s="27" t="s">
        <v>193</v>
      </c>
      <c r="W127" s="27" t="s">
        <v>285</v>
      </c>
      <c r="X127" s="27" t="s">
        <v>286</v>
      </c>
      <c r="Y127" s="27">
        <v>2</v>
      </c>
      <c r="Z127" s="27" t="s">
        <v>698</v>
      </c>
      <c r="AA127" s="27">
        <v>1</v>
      </c>
      <c r="AB127" s="27">
        <v>0</v>
      </c>
      <c r="AC127" s="27">
        <v>0</v>
      </c>
      <c r="AD127" s="27">
        <v>0</v>
      </c>
      <c r="AE127" s="84">
        <v>70.8</v>
      </c>
      <c r="AF127" s="84">
        <v>17.6</v>
      </c>
      <c r="AG127" s="84">
        <v>3.7</v>
      </c>
      <c r="AH127" s="84">
        <v>15.5</v>
      </c>
      <c r="AI127" s="84">
        <v>44.8</v>
      </c>
      <c r="AJ127" s="84">
        <v>83.1</v>
      </c>
      <c r="AK127" s="84">
        <v>2</v>
      </c>
      <c r="AL127" s="84">
        <v>19.1</v>
      </c>
      <c r="AM127" s="84">
        <v>22.1</v>
      </c>
      <c r="AN127" s="84">
        <v>3.3</v>
      </c>
      <c r="AO127" s="84">
        <v>4.9</v>
      </c>
      <c r="AP127" s="84">
        <v>2.1</v>
      </c>
      <c r="AQ127" s="27" t="s">
        <v>287</v>
      </c>
      <c r="AR127" s="27" t="s">
        <v>308</v>
      </c>
      <c r="AS127" s="27" t="s">
        <v>289</v>
      </c>
      <c r="AT127" s="27" t="s">
        <v>290</v>
      </c>
      <c r="AU127" s="27" t="s">
        <v>309</v>
      </c>
      <c r="AV127" s="27" t="s">
        <v>308</v>
      </c>
      <c r="AW127" s="27" t="s">
        <v>290</v>
      </c>
    </row>
    <row r="128" s="4" customFormat="1" spans="1:49">
      <c r="A128" s="14" t="s">
        <v>879</v>
      </c>
      <c r="B128" s="46" t="s">
        <v>377</v>
      </c>
      <c r="C128" s="61" t="s">
        <v>909</v>
      </c>
      <c r="D128" s="62">
        <v>3.84</v>
      </c>
      <c r="E128" s="62">
        <v>3.76</v>
      </c>
      <c r="F128" s="62">
        <v>3.89</v>
      </c>
      <c r="G128" s="62">
        <v>11.49</v>
      </c>
      <c r="H128" s="62">
        <v>3.83</v>
      </c>
      <c r="I128" s="62">
        <v>265.99</v>
      </c>
      <c r="J128" s="62">
        <v>7.58</v>
      </c>
      <c r="K128" s="61">
        <v>2</v>
      </c>
      <c r="L128" s="71">
        <v>44735</v>
      </c>
      <c r="M128" s="71">
        <v>44740</v>
      </c>
      <c r="N128" s="61" t="s">
        <v>297</v>
      </c>
      <c r="O128" s="71">
        <v>44779</v>
      </c>
      <c r="P128" s="71">
        <v>44839</v>
      </c>
      <c r="Q128" s="61">
        <v>100</v>
      </c>
      <c r="R128" s="61" t="s">
        <v>181</v>
      </c>
      <c r="S128" s="61" t="s">
        <v>182</v>
      </c>
      <c r="T128" s="61" t="s">
        <v>283</v>
      </c>
      <c r="U128" s="61" t="s">
        <v>404</v>
      </c>
      <c r="V128" s="61" t="s">
        <v>211</v>
      </c>
      <c r="W128" s="61" t="s">
        <v>948</v>
      </c>
      <c r="X128" s="61" t="s">
        <v>286</v>
      </c>
      <c r="Y128" s="61">
        <v>0</v>
      </c>
      <c r="Z128" s="61" t="s">
        <v>519</v>
      </c>
      <c r="AA128" s="61">
        <v>0</v>
      </c>
      <c r="AB128" s="61">
        <v>0</v>
      </c>
      <c r="AC128" s="61">
        <v>33.3</v>
      </c>
      <c r="AD128" s="61">
        <v>9.5</v>
      </c>
      <c r="AE128" s="82">
        <v>75</v>
      </c>
      <c r="AF128" s="82">
        <v>14</v>
      </c>
      <c r="AG128" s="82">
        <v>3.6</v>
      </c>
      <c r="AH128" s="82">
        <v>17.6</v>
      </c>
      <c r="AI128" s="82">
        <v>53.8</v>
      </c>
      <c r="AJ128" s="82">
        <v>98.2</v>
      </c>
      <c r="AK128" s="82">
        <v>1.8</v>
      </c>
      <c r="AL128" s="82">
        <v>23.5</v>
      </c>
      <c r="AM128" s="82">
        <v>23.6</v>
      </c>
      <c r="AN128" s="82">
        <v>2.6</v>
      </c>
      <c r="AO128" s="82">
        <v>0</v>
      </c>
      <c r="AP128" s="82">
        <v>0</v>
      </c>
      <c r="AQ128" s="61" t="s">
        <v>287</v>
      </c>
      <c r="AR128" s="61" t="s">
        <v>370</v>
      </c>
      <c r="AS128" s="61" t="s">
        <v>289</v>
      </c>
      <c r="AT128" s="61" t="s">
        <v>290</v>
      </c>
      <c r="AU128" s="61" t="s">
        <v>305</v>
      </c>
      <c r="AV128" s="61" t="s">
        <v>288</v>
      </c>
      <c r="AW128" s="61" t="s">
        <v>290</v>
      </c>
    </row>
    <row r="129" s="4" customFormat="1" spans="1:49">
      <c r="A129" s="14"/>
      <c r="B129" s="47"/>
      <c r="C129" s="23" t="s">
        <v>910</v>
      </c>
      <c r="D129" s="24">
        <v>3.75</v>
      </c>
      <c r="E129" s="24">
        <v>3.65</v>
      </c>
      <c r="F129" s="24">
        <v>3.58</v>
      </c>
      <c r="G129" s="24">
        <v>10.98</v>
      </c>
      <c r="H129" s="24">
        <v>3.66</v>
      </c>
      <c r="I129" s="24">
        <v>254.2</v>
      </c>
      <c r="J129" s="24">
        <v>3.2</v>
      </c>
      <c r="K129" s="23">
        <v>7</v>
      </c>
      <c r="L129" s="70">
        <v>44732</v>
      </c>
      <c r="M129" s="70">
        <v>44737</v>
      </c>
      <c r="N129" s="23" t="s">
        <v>297</v>
      </c>
      <c r="O129" s="70">
        <v>44770</v>
      </c>
      <c r="P129" s="70">
        <v>44834</v>
      </c>
      <c r="Q129" s="23">
        <v>101</v>
      </c>
      <c r="R129" s="23" t="s">
        <v>181</v>
      </c>
      <c r="S129" s="23" t="s">
        <v>182</v>
      </c>
      <c r="T129" s="23" t="s">
        <v>283</v>
      </c>
      <c r="U129" s="23" t="s">
        <v>404</v>
      </c>
      <c r="V129" s="23" t="s">
        <v>211</v>
      </c>
      <c r="W129" s="23" t="s">
        <v>948</v>
      </c>
      <c r="X129" s="23" t="s">
        <v>286</v>
      </c>
      <c r="Y129" s="154">
        <v>0.25</v>
      </c>
      <c r="Z129" s="70">
        <v>44814</v>
      </c>
      <c r="AA129" s="23">
        <v>0</v>
      </c>
      <c r="AB129" s="23">
        <v>0</v>
      </c>
      <c r="AC129" s="23">
        <v>43.3</v>
      </c>
      <c r="AD129" s="23">
        <v>15.8</v>
      </c>
      <c r="AE129" s="95">
        <v>75</v>
      </c>
      <c r="AF129" s="95">
        <v>14</v>
      </c>
      <c r="AG129" s="95">
        <v>3.6</v>
      </c>
      <c r="AH129" s="95">
        <v>17.6</v>
      </c>
      <c r="AI129" s="95">
        <v>53.8</v>
      </c>
      <c r="AJ129" s="95">
        <v>98.2</v>
      </c>
      <c r="AK129" s="95">
        <v>1.8</v>
      </c>
      <c r="AL129" s="95">
        <v>23.5</v>
      </c>
      <c r="AM129" s="95">
        <v>23.6</v>
      </c>
      <c r="AN129" s="95">
        <v>2.6</v>
      </c>
      <c r="AO129" s="95">
        <v>0</v>
      </c>
      <c r="AP129" s="95">
        <v>0</v>
      </c>
      <c r="AQ129" s="63" t="s">
        <v>287</v>
      </c>
      <c r="AR129" s="63" t="s">
        <v>370</v>
      </c>
      <c r="AS129" s="63" t="s">
        <v>289</v>
      </c>
      <c r="AT129" s="63" t="s">
        <v>290</v>
      </c>
      <c r="AU129" s="63" t="s">
        <v>305</v>
      </c>
      <c r="AV129" s="63" t="s">
        <v>288</v>
      </c>
      <c r="AW129" s="63" t="s">
        <v>290</v>
      </c>
    </row>
    <row r="130" s="4" customFormat="1" spans="1:49">
      <c r="A130" s="14"/>
      <c r="B130" s="47"/>
      <c r="C130" s="23" t="s">
        <v>675</v>
      </c>
      <c r="D130" s="24">
        <v>3.34</v>
      </c>
      <c r="E130" s="24">
        <v>3.36</v>
      </c>
      <c r="F130" s="24">
        <v>3.5</v>
      </c>
      <c r="G130" s="24">
        <v>10.21</v>
      </c>
      <c r="H130" s="24">
        <v>3.4</v>
      </c>
      <c r="I130" s="24">
        <v>226.86</v>
      </c>
      <c r="J130" s="24">
        <v>12.52</v>
      </c>
      <c r="K130" s="23">
        <v>1</v>
      </c>
      <c r="L130" s="91">
        <v>44734</v>
      </c>
      <c r="M130" s="91">
        <v>44739</v>
      </c>
      <c r="N130" s="63">
        <v>1</v>
      </c>
      <c r="O130" s="91">
        <v>44775</v>
      </c>
      <c r="P130" s="91">
        <v>44842</v>
      </c>
      <c r="Q130" s="23">
        <v>108</v>
      </c>
      <c r="R130" s="63" t="s">
        <v>289</v>
      </c>
      <c r="S130" s="63" t="s">
        <v>182</v>
      </c>
      <c r="T130" s="63" t="s">
        <v>183</v>
      </c>
      <c r="U130" s="63" t="s">
        <v>186</v>
      </c>
      <c r="V130" s="63" t="s">
        <v>345</v>
      </c>
      <c r="W130" s="63" t="s">
        <v>669</v>
      </c>
      <c r="X130" s="63" t="s">
        <v>286</v>
      </c>
      <c r="Y130" s="63" t="s">
        <v>237</v>
      </c>
      <c r="Z130" s="63" t="s">
        <v>519</v>
      </c>
      <c r="AA130" s="63" t="s">
        <v>237</v>
      </c>
      <c r="AB130" s="63" t="s">
        <v>519</v>
      </c>
      <c r="AC130" s="63" t="s">
        <v>519</v>
      </c>
      <c r="AD130" s="63" t="s">
        <v>519</v>
      </c>
      <c r="AE130" s="80">
        <v>89.2</v>
      </c>
      <c r="AF130" s="80">
        <v>21.4</v>
      </c>
      <c r="AG130" s="80">
        <v>3.4</v>
      </c>
      <c r="AH130" s="80">
        <v>20.7</v>
      </c>
      <c r="AI130" s="80">
        <v>51.69</v>
      </c>
      <c r="AJ130" s="80">
        <v>117.2</v>
      </c>
      <c r="AK130" s="80">
        <v>2.09</v>
      </c>
      <c r="AL130" s="80">
        <v>29.1</v>
      </c>
      <c r="AM130" s="80">
        <v>24.9</v>
      </c>
      <c r="AN130" s="80">
        <v>2.3</v>
      </c>
      <c r="AO130" s="80">
        <v>3.7</v>
      </c>
      <c r="AP130" s="80">
        <v>4.1</v>
      </c>
      <c r="AQ130" s="23" t="s">
        <v>287</v>
      </c>
      <c r="AR130" s="23" t="s">
        <v>308</v>
      </c>
      <c r="AS130" s="23" t="s">
        <v>352</v>
      </c>
      <c r="AT130" s="23" t="s">
        <v>290</v>
      </c>
      <c r="AU130" s="23" t="s">
        <v>297</v>
      </c>
      <c r="AV130" s="23" t="s">
        <v>355</v>
      </c>
      <c r="AW130" s="23" t="s">
        <v>290</v>
      </c>
    </row>
    <row r="131" s="4" customFormat="1" spans="1:49">
      <c r="A131" s="14"/>
      <c r="B131" s="47"/>
      <c r="C131" s="23" t="s">
        <v>764</v>
      </c>
      <c r="D131" s="24">
        <v>2.84</v>
      </c>
      <c r="E131" s="24">
        <v>2.89</v>
      </c>
      <c r="F131" s="24">
        <v>3.07</v>
      </c>
      <c r="G131" s="24">
        <v>8.8</v>
      </c>
      <c r="H131" s="24">
        <v>2.93</v>
      </c>
      <c r="I131" s="24">
        <v>203.71</v>
      </c>
      <c r="J131" s="24">
        <v>12.39</v>
      </c>
      <c r="K131" s="23">
        <v>2</v>
      </c>
      <c r="L131" s="70">
        <v>44733</v>
      </c>
      <c r="M131" s="70">
        <v>44737</v>
      </c>
      <c r="N131" s="23" t="s">
        <v>297</v>
      </c>
      <c r="O131" s="70">
        <v>44772</v>
      </c>
      <c r="P131" s="70">
        <v>44838</v>
      </c>
      <c r="Q131" s="23">
        <v>105</v>
      </c>
      <c r="R131" s="23" t="s">
        <v>181</v>
      </c>
      <c r="S131" s="23" t="s">
        <v>182</v>
      </c>
      <c r="T131" s="23" t="s">
        <v>183</v>
      </c>
      <c r="U131" s="23" t="s">
        <v>295</v>
      </c>
      <c r="V131" s="23" t="s">
        <v>193</v>
      </c>
      <c r="W131" s="23" t="s">
        <v>285</v>
      </c>
      <c r="X131" s="23" t="s">
        <v>715</v>
      </c>
      <c r="Y131" s="23" t="s">
        <v>519</v>
      </c>
      <c r="Z131" s="23" t="s">
        <v>519</v>
      </c>
      <c r="AA131" s="23" t="s">
        <v>519</v>
      </c>
      <c r="AB131" s="23" t="s">
        <v>519</v>
      </c>
      <c r="AC131" s="23" t="s">
        <v>519</v>
      </c>
      <c r="AD131" s="23" t="s">
        <v>519</v>
      </c>
      <c r="AE131" s="80">
        <v>78.2</v>
      </c>
      <c r="AF131" s="80">
        <v>24.1</v>
      </c>
      <c r="AG131" s="80">
        <v>1.7</v>
      </c>
      <c r="AH131" s="80">
        <v>15.3</v>
      </c>
      <c r="AI131" s="80">
        <v>43.2</v>
      </c>
      <c r="AJ131" s="80">
        <v>84.4</v>
      </c>
      <c r="AK131" s="80">
        <v>2</v>
      </c>
      <c r="AL131" s="80">
        <v>18.95</v>
      </c>
      <c r="AM131" s="80">
        <v>22.67</v>
      </c>
      <c r="AN131" s="80">
        <v>0</v>
      </c>
      <c r="AO131" s="80">
        <v>0.08</v>
      </c>
      <c r="AP131" s="80">
        <v>0.15</v>
      </c>
      <c r="AQ131" s="23" t="s">
        <v>287</v>
      </c>
      <c r="AR131" s="23" t="s">
        <v>290</v>
      </c>
      <c r="AS131" s="23" t="s">
        <v>289</v>
      </c>
      <c r="AT131" s="23" t="s">
        <v>290</v>
      </c>
      <c r="AU131" s="23" t="s">
        <v>305</v>
      </c>
      <c r="AV131" s="23" t="s">
        <v>288</v>
      </c>
      <c r="AW131" s="23" t="s">
        <v>290</v>
      </c>
    </row>
    <row r="132" s="4" customFormat="1" spans="1:49">
      <c r="A132" s="14"/>
      <c r="B132" s="47"/>
      <c r="C132" s="23" t="s">
        <v>885</v>
      </c>
      <c r="D132" s="24">
        <v>2.85</v>
      </c>
      <c r="E132" s="24">
        <v>3.15</v>
      </c>
      <c r="F132" s="24">
        <v>3</v>
      </c>
      <c r="G132" s="24">
        <v>9</v>
      </c>
      <c r="H132" s="24">
        <v>3</v>
      </c>
      <c r="I132" s="24">
        <v>208.34</v>
      </c>
      <c r="J132" s="24">
        <v>2.86</v>
      </c>
      <c r="K132" s="23">
        <v>9</v>
      </c>
      <c r="L132" s="92">
        <v>44737</v>
      </c>
      <c r="M132" s="92">
        <v>44744</v>
      </c>
      <c r="N132" s="93" t="s">
        <v>297</v>
      </c>
      <c r="O132" s="92">
        <v>44782</v>
      </c>
      <c r="P132" s="92">
        <v>44839</v>
      </c>
      <c r="Q132" s="23">
        <v>95</v>
      </c>
      <c r="R132" s="93" t="s">
        <v>181</v>
      </c>
      <c r="S132" s="93" t="s">
        <v>923</v>
      </c>
      <c r="T132" s="93" t="s">
        <v>283</v>
      </c>
      <c r="U132" s="93" t="s">
        <v>186</v>
      </c>
      <c r="V132" s="93" t="s">
        <v>193</v>
      </c>
      <c r="W132" s="93" t="s">
        <v>285</v>
      </c>
      <c r="X132" s="23" t="s">
        <v>519</v>
      </c>
      <c r="Y132" s="93" t="s">
        <v>519</v>
      </c>
      <c r="Z132" s="93" t="s">
        <v>519</v>
      </c>
      <c r="AA132" s="23" t="s">
        <v>519</v>
      </c>
      <c r="AB132" s="23" t="s">
        <v>519</v>
      </c>
      <c r="AC132" s="23" t="s">
        <v>519</v>
      </c>
      <c r="AD132" s="23" t="s">
        <v>519</v>
      </c>
      <c r="AE132" s="80">
        <v>61.17</v>
      </c>
      <c r="AF132" s="80">
        <v>16.83</v>
      </c>
      <c r="AG132" s="80">
        <v>2.5</v>
      </c>
      <c r="AH132" s="80">
        <v>13</v>
      </c>
      <c r="AI132" s="80">
        <v>45</v>
      </c>
      <c r="AJ132" s="80">
        <v>97.67</v>
      </c>
      <c r="AK132" s="80">
        <v>2.17</v>
      </c>
      <c r="AL132" s="80">
        <v>19.41</v>
      </c>
      <c r="AM132" s="80">
        <v>19.88</v>
      </c>
      <c r="AN132" s="80" t="s">
        <v>519</v>
      </c>
      <c r="AO132" s="80" t="s">
        <v>519</v>
      </c>
      <c r="AP132" s="80" t="s">
        <v>519</v>
      </c>
      <c r="AQ132" s="23" t="s">
        <v>287</v>
      </c>
      <c r="AR132" s="23" t="s">
        <v>290</v>
      </c>
      <c r="AS132" s="23" t="s">
        <v>289</v>
      </c>
      <c r="AT132" s="23" t="s">
        <v>290</v>
      </c>
      <c r="AU132" s="23" t="s">
        <v>305</v>
      </c>
      <c r="AV132" s="23" t="s">
        <v>308</v>
      </c>
      <c r="AW132" s="23" t="s">
        <v>290</v>
      </c>
    </row>
    <row r="133" s="5" customFormat="1" ht="13.5" spans="1:49">
      <c r="A133" s="90"/>
      <c r="B133" s="47"/>
      <c r="C133" s="27" t="s">
        <v>163</v>
      </c>
      <c r="D133" s="28">
        <v>3.32</v>
      </c>
      <c r="E133" s="28">
        <v>3.36</v>
      </c>
      <c r="F133" s="28">
        <v>3.41</v>
      </c>
      <c r="G133" s="28">
        <v>10.1</v>
      </c>
      <c r="H133" s="28">
        <v>3.36</v>
      </c>
      <c r="I133" s="28">
        <v>231.82</v>
      </c>
      <c r="J133" s="28">
        <v>7.43</v>
      </c>
      <c r="K133" s="27">
        <v>3</v>
      </c>
      <c r="L133" s="27" t="s">
        <v>911</v>
      </c>
      <c r="M133" s="27" t="s">
        <v>912</v>
      </c>
      <c r="N133" s="27" t="s">
        <v>297</v>
      </c>
      <c r="O133" s="27" t="s">
        <v>949</v>
      </c>
      <c r="P133" s="27" t="s">
        <v>905</v>
      </c>
      <c r="Q133" s="27">
        <v>101.8</v>
      </c>
      <c r="R133" s="27" t="s">
        <v>181</v>
      </c>
      <c r="S133" s="27" t="s">
        <v>182</v>
      </c>
      <c r="T133" s="27" t="s">
        <v>283</v>
      </c>
      <c r="U133" s="27" t="s">
        <v>186</v>
      </c>
      <c r="V133" s="27" t="s">
        <v>193</v>
      </c>
      <c r="W133" s="27" t="s">
        <v>285</v>
      </c>
      <c r="X133" s="27" t="s">
        <v>286</v>
      </c>
      <c r="Y133" s="27">
        <v>1</v>
      </c>
      <c r="Z133" s="155">
        <v>44814</v>
      </c>
      <c r="AA133" s="27">
        <v>1</v>
      </c>
      <c r="AB133" s="27" t="s">
        <v>519</v>
      </c>
      <c r="AC133" s="27">
        <v>38.3</v>
      </c>
      <c r="AD133" s="27">
        <v>12.65</v>
      </c>
      <c r="AE133" s="84">
        <v>75.71</v>
      </c>
      <c r="AF133" s="84">
        <v>18.07</v>
      </c>
      <c r="AG133" s="84">
        <v>2.96</v>
      </c>
      <c r="AH133" s="84">
        <v>16.84</v>
      </c>
      <c r="AI133" s="84">
        <v>49.5</v>
      </c>
      <c r="AJ133" s="84">
        <v>99.13</v>
      </c>
      <c r="AK133" s="84">
        <v>1.97</v>
      </c>
      <c r="AL133" s="84">
        <v>22.89</v>
      </c>
      <c r="AM133" s="84">
        <v>22.93</v>
      </c>
      <c r="AN133" s="84">
        <v>1.88</v>
      </c>
      <c r="AO133" s="84">
        <v>0.95</v>
      </c>
      <c r="AP133" s="84">
        <v>1.06</v>
      </c>
      <c r="AQ133" s="27" t="s">
        <v>287</v>
      </c>
      <c r="AR133" s="27" t="s">
        <v>290</v>
      </c>
      <c r="AS133" s="27" t="s">
        <v>289</v>
      </c>
      <c r="AT133" s="27" t="s">
        <v>290</v>
      </c>
      <c r="AU133" s="64" t="s">
        <v>305</v>
      </c>
      <c r="AV133" s="27" t="s">
        <v>288</v>
      </c>
      <c r="AW133" s="27" t="s">
        <v>290</v>
      </c>
    </row>
    <row r="134" s="4" customFormat="1" spans="1:49">
      <c r="A134" s="14" t="s">
        <v>900</v>
      </c>
      <c r="B134" s="47"/>
      <c r="C134" s="61" t="s">
        <v>769</v>
      </c>
      <c r="D134" s="62">
        <v>2.65</v>
      </c>
      <c r="E134" s="62">
        <v>2.57</v>
      </c>
      <c r="F134" s="62">
        <v>2.52</v>
      </c>
      <c r="G134" s="62">
        <v>7.74</v>
      </c>
      <c r="H134" s="62">
        <v>2.58</v>
      </c>
      <c r="I134" s="62">
        <v>179.18</v>
      </c>
      <c r="J134" s="62">
        <v>7.4</v>
      </c>
      <c r="K134" s="61">
        <v>4</v>
      </c>
      <c r="L134" s="71">
        <v>44733</v>
      </c>
      <c r="M134" s="71">
        <v>44736</v>
      </c>
      <c r="N134" s="61" t="s">
        <v>297</v>
      </c>
      <c r="O134" s="71">
        <v>44775</v>
      </c>
      <c r="P134" s="71">
        <v>44846</v>
      </c>
      <c r="Q134" s="61">
        <v>110</v>
      </c>
      <c r="R134" s="61" t="s">
        <v>181</v>
      </c>
      <c r="S134" s="61" t="s">
        <v>182</v>
      </c>
      <c r="T134" s="61" t="s">
        <v>183</v>
      </c>
      <c r="U134" s="61" t="s">
        <v>186</v>
      </c>
      <c r="V134" s="61" t="s">
        <v>193</v>
      </c>
      <c r="W134" s="61" t="s">
        <v>285</v>
      </c>
      <c r="X134" s="61" t="s">
        <v>286</v>
      </c>
      <c r="Y134" s="61" t="s">
        <v>519</v>
      </c>
      <c r="Z134" s="61" t="s">
        <v>519</v>
      </c>
      <c r="AA134" s="61" t="s">
        <v>519</v>
      </c>
      <c r="AB134" s="61" t="s">
        <v>519</v>
      </c>
      <c r="AC134" s="61" t="s">
        <v>519</v>
      </c>
      <c r="AD134" s="61"/>
      <c r="AE134" s="82">
        <v>76.4</v>
      </c>
      <c r="AF134" s="82">
        <v>15.3</v>
      </c>
      <c r="AG134" s="82">
        <v>1.9</v>
      </c>
      <c r="AH134" s="82">
        <v>16.4</v>
      </c>
      <c r="AI134" s="82">
        <v>52</v>
      </c>
      <c r="AJ134" s="82">
        <v>96.6</v>
      </c>
      <c r="AK134" s="82">
        <v>1.9</v>
      </c>
      <c r="AL134" s="82">
        <v>17.08</v>
      </c>
      <c r="AM134" s="82">
        <v>17.69</v>
      </c>
      <c r="AN134" s="82" t="s">
        <v>519</v>
      </c>
      <c r="AO134" s="82" t="s">
        <v>519</v>
      </c>
      <c r="AP134" s="82" t="s">
        <v>519</v>
      </c>
      <c r="AQ134" s="61" t="s">
        <v>287</v>
      </c>
      <c r="AR134" s="61" t="s">
        <v>288</v>
      </c>
      <c r="AS134" s="61" t="s">
        <v>289</v>
      </c>
      <c r="AT134" s="61" t="s">
        <v>290</v>
      </c>
      <c r="AU134" s="61" t="s">
        <v>305</v>
      </c>
      <c r="AV134" s="61" t="s">
        <v>288</v>
      </c>
      <c r="AW134" s="61" t="s">
        <v>290</v>
      </c>
    </row>
    <row r="135" s="4" customFormat="1" spans="1:49">
      <c r="A135" s="14"/>
      <c r="B135" s="47"/>
      <c r="C135" s="23" t="s">
        <v>909</v>
      </c>
      <c r="D135" s="24">
        <v>2.72</v>
      </c>
      <c r="E135" s="24">
        <v>2.75</v>
      </c>
      <c r="F135" s="24">
        <v>2.61</v>
      </c>
      <c r="G135" s="24">
        <v>8.08</v>
      </c>
      <c r="H135" s="24">
        <v>2.69</v>
      </c>
      <c r="I135" s="24">
        <v>187.05</v>
      </c>
      <c r="J135" s="24">
        <v>3.6</v>
      </c>
      <c r="K135" s="23">
        <v>7</v>
      </c>
      <c r="L135" s="70">
        <v>44735</v>
      </c>
      <c r="M135" s="70">
        <v>44741</v>
      </c>
      <c r="N135" s="23" t="s">
        <v>297</v>
      </c>
      <c r="O135" s="70">
        <v>44778</v>
      </c>
      <c r="P135" s="70">
        <v>44846</v>
      </c>
      <c r="Q135" s="23">
        <v>105</v>
      </c>
      <c r="R135" s="23" t="s">
        <v>181</v>
      </c>
      <c r="S135" s="23" t="s">
        <v>182</v>
      </c>
      <c r="T135" s="23" t="s">
        <v>183</v>
      </c>
      <c r="U135" s="23" t="s">
        <v>284</v>
      </c>
      <c r="V135" s="23" t="s">
        <v>193</v>
      </c>
      <c r="W135" s="23" t="s">
        <v>950</v>
      </c>
      <c r="X135" s="23" t="s">
        <v>286</v>
      </c>
      <c r="Y135" s="23">
        <v>2</v>
      </c>
      <c r="Z135" s="23" t="s">
        <v>726</v>
      </c>
      <c r="AA135" s="23" t="s">
        <v>519</v>
      </c>
      <c r="AB135" s="23" t="s">
        <v>519</v>
      </c>
      <c r="AC135" s="23">
        <v>8.5</v>
      </c>
      <c r="AD135" s="23"/>
      <c r="AE135" s="80">
        <v>100</v>
      </c>
      <c r="AF135" s="80">
        <v>12</v>
      </c>
      <c r="AG135" s="80">
        <v>4</v>
      </c>
      <c r="AH135" s="80">
        <v>14</v>
      </c>
      <c r="AI135" s="80">
        <v>60</v>
      </c>
      <c r="AJ135" s="80">
        <v>95</v>
      </c>
      <c r="AK135" s="80">
        <v>1.6</v>
      </c>
      <c r="AL135" s="80">
        <v>29.7</v>
      </c>
      <c r="AM135" s="80">
        <v>27.5</v>
      </c>
      <c r="AN135" s="80">
        <v>0</v>
      </c>
      <c r="AO135" s="80">
        <v>0.5</v>
      </c>
      <c r="AP135" s="80">
        <v>0.1</v>
      </c>
      <c r="AQ135" s="23" t="s">
        <v>287</v>
      </c>
      <c r="AR135" s="23" t="s">
        <v>370</v>
      </c>
      <c r="AS135" s="23" t="s">
        <v>289</v>
      </c>
      <c r="AT135" s="23" t="s">
        <v>290</v>
      </c>
      <c r="AU135" s="23" t="s">
        <v>291</v>
      </c>
      <c r="AV135" s="23" t="s">
        <v>288</v>
      </c>
      <c r="AW135" s="23" t="s">
        <v>210</v>
      </c>
    </row>
    <row r="136" s="4" customFormat="1" spans="1:49">
      <c r="A136" s="14"/>
      <c r="B136" s="47"/>
      <c r="C136" s="23" t="s">
        <v>915</v>
      </c>
      <c r="D136" s="24">
        <v>1.81</v>
      </c>
      <c r="E136" s="24">
        <v>1.9</v>
      </c>
      <c r="F136" s="24">
        <v>1.9</v>
      </c>
      <c r="G136" s="24">
        <v>5.61</v>
      </c>
      <c r="H136" s="24">
        <v>1.87</v>
      </c>
      <c r="I136" s="24">
        <v>129.87</v>
      </c>
      <c r="J136" s="24">
        <v>-4.1</v>
      </c>
      <c r="K136" s="23">
        <v>13</v>
      </c>
      <c r="L136" s="70">
        <v>44723</v>
      </c>
      <c r="M136" s="70">
        <v>44728</v>
      </c>
      <c r="N136" s="23" t="s">
        <v>297</v>
      </c>
      <c r="O136" s="70">
        <v>44771</v>
      </c>
      <c r="P136" s="70">
        <v>44853</v>
      </c>
      <c r="Q136" s="23">
        <v>125</v>
      </c>
      <c r="R136" s="23" t="s">
        <v>296</v>
      </c>
      <c r="S136" s="23" t="s">
        <v>182</v>
      </c>
      <c r="T136" s="23" t="s">
        <v>183</v>
      </c>
      <c r="U136" s="23" t="s">
        <v>186</v>
      </c>
      <c r="V136" s="23" t="s">
        <v>374</v>
      </c>
      <c r="W136" s="23" t="s">
        <v>714</v>
      </c>
      <c r="X136" s="23" t="s">
        <v>673</v>
      </c>
      <c r="Y136" s="23">
        <v>3</v>
      </c>
      <c r="Z136" s="23" t="s">
        <v>519</v>
      </c>
      <c r="AA136" s="23" t="s">
        <v>519</v>
      </c>
      <c r="AB136" s="23" t="s">
        <v>519</v>
      </c>
      <c r="AC136" s="23">
        <v>3</v>
      </c>
      <c r="AD136" s="23"/>
      <c r="AE136" s="80">
        <v>52</v>
      </c>
      <c r="AF136" s="80">
        <v>12</v>
      </c>
      <c r="AG136" s="80">
        <v>1.2</v>
      </c>
      <c r="AH136" s="80">
        <v>16.5</v>
      </c>
      <c r="AI136" s="80">
        <v>27.5</v>
      </c>
      <c r="AJ136" s="80">
        <v>54.8</v>
      </c>
      <c r="AK136" s="80">
        <v>1.99</v>
      </c>
      <c r="AL136" s="80">
        <v>15</v>
      </c>
      <c r="AM136" s="80">
        <v>27.37</v>
      </c>
      <c r="AN136" s="80">
        <v>0.54</v>
      </c>
      <c r="AO136" s="80">
        <v>2.92</v>
      </c>
      <c r="AP136" s="80">
        <v>3.1</v>
      </c>
      <c r="AQ136" s="23" t="s">
        <v>287</v>
      </c>
      <c r="AR136" s="96" t="s">
        <v>288</v>
      </c>
      <c r="AS136" s="96" t="s">
        <v>296</v>
      </c>
      <c r="AT136" s="96" t="s">
        <v>290</v>
      </c>
      <c r="AU136" s="96" t="s">
        <v>291</v>
      </c>
      <c r="AV136" s="96" t="s">
        <v>308</v>
      </c>
      <c r="AW136" s="96" t="s">
        <v>290</v>
      </c>
    </row>
    <row r="137" s="4" customFormat="1" spans="1:49">
      <c r="A137" s="14"/>
      <c r="B137" s="47"/>
      <c r="C137" s="23" t="s">
        <v>764</v>
      </c>
      <c r="D137" s="24">
        <v>2.82</v>
      </c>
      <c r="E137" s="24">
        <v>2.75</v>
      </c>
      <c r="F137" s="24">
        <v>2.72</v>
      </c>
      <c r="G137" s="24">
        <v>8.29</v>
      </c>
      <c r="H137" s="24">
        <v>2.76</v>
      </c>
      <c r="I137" s="24">
        <v>191.91</v>
      </c>
      <c r="J137" s="24">
        <v>9.9</v>
      </c>
      <c r="K137" s="23">
        <v>3</v>
      </c>
      <c r="L137" s="70">
        <v>44721</v>
      </c>
      <c r="M137" s="70">
        <v>44727</v>
      </c>
      <c r="N137" s="23" t="s">
        <v>297</v>
      </c>
      <c r="O137" s="70">
        <v>44770</v>
      </c>
      <c r="P137" s="70">
        <v>44834</v>
      </c>
      <c r="Q137" s="23">
        <v>107</v>
      </c>
      <c r="R137" s="23" t="s">
        <v>181</v>
      </c>
      <c r="S137" s="23" t="s">
        <v>182</v>
      </c>
      <c r="T137" s="23" t="s">
        <v>183</v>
      </c>
      <c r="U137" s="23" t="s">
        <v>295</v>
      </c>
      <c r="V137" s="23" t="s">
        <v>193</v>
      </c>
      <c r="W137" s="23" t="s">
        <v>285</v>
      </c>
      <c r="X137" s="23" t="s">
        <v>286</v>
      </c>
      <c r="Y137" s="23" t="s">
        <v>519</v>
      </c>
      <c r="Z137" s="23" t="s">
        <v>519</v>
      </c>
      <c r="AA137" s="23" t="s">
        <v>519</v>
      </c>
      <c r="AB137" s="23" t="s">
        <v>519</v>
      </c>
      <c r="AC137" s="23" t="s">
        <v>519</v>
      </c>
      <c r="AD137" s="23"/>
      <c r="AE137" s="80">
        <v>52.5</v>
      </c>
      <c r="AF137" s="80">
        <v>10.3</v>
      </c>
      <c r="AG137" s="80">
        <v>4.6</v>
      </c>
      <c r="AH137" s="80">
        <v>14.2</v>
      </c>
      <c r="AI137" s="80">
        <v>40.5</v>
      </c>
      <c r="AJ137" s="80">
        <v>81.2</v>
      </c>
      <c r="AK137" s="80">
        <v>2</v>
      </c>
      <c r="AL137" s="80">
        <v>18.06</v>
      </c>
      <c r="AM137" s="80">
        <v>22.43</v>
      </c>
      <c r="AN137" s="80">
        <v>1</v>
      </c>
      <c r="AO137" s="80">
        <v>1</v>
      </c>
      <c r="AP137" s="80">
        <v>0</v>
      </c>
      <c r="AQ137" s="23" t="s">
        <v>287</v>
      </c>
      <c r="AR137" s="96" t="s">
        <v>290</v>
      </c>
      <c r="AS137" s="96" t="s">
        <v>289</v>
      </c>
      <c r="AT137" s="96" t="s">
        <v>290</v>
      </c>
      <c r="AU137" s="96" t="s">
        <v>305</v>
      </c>
      <c r="AV137" s="96" t="s">
        <v>288</v>
      </c>
      <c r="AW137" s="96" t="s">
        <v>290</v>
      </c>
    </row>
    <row r="138" s="4" customFormat="1" spans="1:49">
      <c r="A138" s="14"/>
      <c r="B138" s="47"/>
      <c r="C138" s="23" t="s">
        <v>675</v>
      </c>
      <c r="D138" s="24">
        <v>2.64</v>
      </c>
      <c r="E138" s="24">
        <v>2.69</v>
      </c>
      <c r="F138" s="24">
        <v>2.68</v>
      </c>
      <c r="G138" s="24">
        <v>8.01</v>
      </c>
      <c r="H138" s="24">
        <v>2.67</v>
      </c>
      <c r="I138" s="24">
        <v>185.43</v>
      </c>
      <c r="J138" s="24">
        <v>9.6</v>
      </c>
      <c r="K138" s="23">
        <v>2</v>
      </c>
      <c r="L138" s="70">
        <v>44727</v>
      </c>
      <c r="M138" s="70">
        <v>44732</v>
      </c>
      <c r="N138" s="23" t="s">
        <v>297</v>
      </c>
      <c r="O138" s="70">
        <v>44775</v>
      </c>
      <c r="P138" s="70">
        <v>44841</v>
      </c>
      <c r="Q138" s="23">
        <v>109</v>
      </c>
      <c r="R138" s="23" t="s">
        <v>181</v>
      </c>
      <c r="S138" s="23" t="s">
        <v>182</v>
      </c>
      <c r="T138" s="23" t="s">
        <v>183</v>
      </c>
      <c r="U138" s="23" t="s">
        <v>186</v>
      </c>
      <c r="V138" s="23" t="s">
        <v>519</v>
      </c>
      <c r="W138" s="23" t="s">
        <v>285</v>
      </c>
      <c r="X138" s="23" t="s">
        <v>286</v>
      </c>
      <c r="Y138" s="23">
        <v>2</v>
      </c>
      <c r="Z138" s="23" t="s">
        <v>726</v>
      </c>
      <c r="AA138" s="23">
        <v>13</v>
      </c>
      <c r="AB138" s="23">
        <v>12</v>
      </c>
      <c r="AC138" s="23">
        <v>19</v>
      </c>
      <c r="AD138" s="23"/>
      <c r="AE138" s="80">
        <v>85.6</v>
      </c>
      <c r="AF138" s="80">
        <v>22.7</v>
      </c>
      <c r="AG138" s="80">
        <v>3.9</v>
      </c>
      <c r="AH138" s="80">
        <v>16.6</v>
      </c>
      <c r="AI138" s="80">
        <v>54.8</v>
      </c>
      <c r="AJ138" s="80">
        <v>108.4</v>
      </c>
      <c r="AK138" s="80">
        <v>2.09</v>
      </c>
      <c r="AL138" s="80">
        <v>25.3</v>
      </c>
      <c r="AM138" s="80">
        <v>23.7</v>
      </c>
      <c r="AN138" s="80">
        <v>5.7</v>
      </c>
      <c r="AO138" s="80">
        <v>2.2</v>
      </c>
      <c r="AP138" s="80">
        <v>4.6</v>
      </c>
      <c r="AQ138" s="23" t="s">
        <v>287</v>
      </c>
      <c r="AR138" s="23" t="s">
        <v>288</v>
      </c>
      <c r="AS138" s="23" t="s">
        <v>289</v>
      </c>
      <c r="AT138" s="23" t="s">
        <v>290</v>
      </c>
      <c r="AU138" s="23" t="s">
        <v>305</v>
      </c>
      <c r="AV138" s="23" t="s">
        <v>288</v>
      </c>
      <c r="AW138" s="23" t="s">
        <v>290</v>
      </c>
    </row>
    <row r="139" s="4" customFormat="1" spans="1:49">
      <c r="A139" s="14"/>
      <c r="B139" s="47"/>
      <c r="C139" s="23" t="s">
        <v>910</v>
      </c>
      <c r="D139" s="24">
        <v>3.66</v>
      </c>
      <c r="E139" s="24">
        <v>3.72</v>
      </c>
      <c r="F139" s="24">
        <v>3.79</v>
      </c>
      <c r="G139" s="24">
        <v>11.17</v>
      </c>
      <c r="H139" s="24">
        <v>3.72</v>
      </c>
      <c r="I139" s="24">
        <v>258.58</v>
      </c>
      <c r="J139" s="24">
        <v>4.59</v>
      </c>
      <c r="K139" s="23">
        <v>6</v>
      </c>
      <c r="L139" s="70">
        <v>44747</v>
      </c>
      <c r="M139" s="70">
        <v>44753</v>
      </c>
      <c r="N139" s="23" t="s">
        <v>297</v>
      </c>
      <c r="O139" s="70">
        <v>44787</v>
      </c>
      <c r="P139" s="70">
        <v>44856</v>
      </c>
      <c r="Q139" s="23">
        <v>102</v>
      </c>
      <c r="R139" s="23" t="s">
        <v>181</v>
      </c>
      <c r="S139" s="23" t="s">
        <v>182</v>
      </c>
      <c r="T139" s="23" t="s">
        <v>183</v>
      </c>
      <c r="U139" s="23" t="s">
        <v>186</v>
      </c>
      <c r="V139" s="23" t="s">
        <v>328</v>
      </c>
      <c r="W139" s="23" t="s">
        <v>285</v>
      </c>
      <c r="X139" s="23" t="s">
        <v>286</v>
      </c>
      <c r="Y139" s="23">
        <v>0</v>
      </c>
      <c r="Z139" s="23" t="s">
        <v>519</v>
      </c>
      <c r="AA139" s="23">
        <v>0</v>
      </c>
      <c r="AB139" s="23">
        <v>0</v>
      </c>
      <c r="AC139" s="23">
        <v>0</v>
      </c>
      <c r="AD139" s="23"/>
      <c r="AE139" s="80">
        <v>55</v>
      </c>
      <c r="AF139" s="80">
        <v>10</v>
      </c>
      <c r="AG139" s="80">
        <v>3.6</v>
      </c>
      <c r="AH139" s="80">
        <v>13.4</v>
      </c>
      <c r="AI139" s="80">
        <v>55.6</v>
      </c>
      <c r="AJ139" s="80">
        <v>107.6</v>
      </c>
      <c r="AK139" s="80">
        <v>1.7</v>
      </c>
      <c r="AL139" s="80">
        <v>26</v>
      </c>
      <c r="AM139" s="80">
        <v>20.6</v>
      </c>
      <c r="AN139" s="80">
        <v>0.6</v>
      </c>
      <c r="AO139" s="80">
        <v>0.4</v>
      </c>
      <c r="AP139" s="80">
        <v>0.4</v>
      </c>
      <c r="AQ139" s="23" t="s">
        <v>287</v>
      </c>
      <c r="AR139" s="23" t="s">
        <v>370</v>
      </c>
      <c r="AS139" s="23" t="s">
        <v>289</v>
      </c>
      <c r="AT139" s="23" t="s">
        <v>290</v>
      </c>
      <c r="AU139" s="23" t="s">
        <v>305</v>
      </c>
      <c r="AV139" s="23" t="s">
        <v>288</v>
      </c>
      <c r="AW139" s="23" t="s">
        <v>210</v>
      </c>
    </row>
    <row r="140" s="5" customFormat="1" ht="13.5" spans="1:49">
      <c r="A140" s="90"/>
      <c r="B140" s="47"/>
      <c r="C140" s="27" t="s">
        <v>163</v>
      </c>
      <c r="D140" s="28">
        <v>2.72</v>
      </c>
      <c r="E140" s="28">
        <v>2.73</v>
      </c>
      <c r="F140" s="28">
        <v>2.7</v>
      </c>
      <c r="G140" s="28">
        <v>8.15</v>
      </c>
      <c r="H140" s="28">
        <v>2.72</v>
      </c>
      <c r="I140" s="28">
        <v>188.67</v>
      </c>
      <c r="J140" s="28">
        <v>5.41</v>
      </c>
      <c r="K140" s="27">
        <v>5</v>
      </c>
      <c r="L140" s="27" t="s">
        <v>916</v>
      </c>
      <c r="M140" s="27" t="s">
        <v>917</v>
      </c>
      <c r="N140" s="27" t="s">
        <v>297</v>
      </c>
      <c r="O140" s="27" t="s">
        <v>926</v>
      </c>
      <c r="P140" s="27" t="s">
        <v>951</v>
      </c>
      <c r="Q140" s="27">
        <v>109.7</v>
      </c>
      <c r="R140" s="27" t="s">
        <v>181</v>
      </c>
      <c r="S140" s="27" t="s">
        <v>182</v>
      </c>
      <c r="T140" s="27" t="s">
        <v>183</v>
      </c>
      <c r="U140" s="27" t="s">
        <v>186</v>
      </c>
      <c r="V140" s="27" t="s">
        <v>374</v>
      </c>
      <c r="W140" s="27" t="s">
        <v>285</v>
      </c>
      <c r="X140" s="27" t="s">
        <v>286</v>
      </c>
      <c r="Y140" s="27">
        <v>2</v>
      </c>
      <c r="Z140" s="27" t="s">
        <v>726</v>
      </c>
      <c r="AA140" s="27" t="s">
        <v>519</v>
      </c>
      <c r="AB140" s="27" t="s">
        <v>519</v>
      </c>
      <c r="AC140" s="27">
        <v>10.2</v>
      </c>
      <c r="AD140" s="27"/>
      <c r="AE140" s="84">
        <v>70.25</v>
      </c>
      <c r="AF140" s="84">
        <v>13.72</v>
      </c>
      <c r="AG140" s="84">
        <v>3.2</v>
      </c>
      <c r="AH140" s="84">
        <v>15.18</v>
      </c>
      <c r="AI140" s="84">
        <v>48.4</v>
      </c>
      <c r="AJ140" s="84">
        <v>90.6</v>
      </c>
      <c r="AK140" s="84">
        <v>1.88</v>
      </c>
      <c r="AL140" s="84">
        <v>21.86</v>
      </c>
      <c r="AM140" s="84">
        <v>23.22</v>
      </c>
      <c r="AN140" s="84">
        <v>1.57</v>
      </c>
      <c r="AO140" s="84">
        <v>1.4</v>
      </c>
      <c r="AP140" s="84">
        <v>1.64</v>
      </c>
      <c r="AQ140" s="27" t="s">
        <v>287</v>
      </c>
      <c r="AR140" s="27" t="s">
        <v>288</v>
      </c>
      <c r="AS140" s="27" t="s">
        <v>289</v>
      </c>
      <c r="AT140" s="27" t="s">
        <v>290</v>
      </c>
      <c r="AU140" s="27" t="s">
        <v>305</v>
      </c>
      <c r="AV140" s="27" t="s">
        <v>288</v>
      </c>
      <c r="AW140" s="27" t="s">
        <v>290</v>
      </c>
    </row>
    <row r="141" s="4" customFormat="1" spans="1:49">
      <c r="A141" s="14" t="s">
        <v>230</v>
      </c>
      <c r="B141" s="47"/>
      <c r="C141" s="61" t="s">
        <v>769</v>
      </c>
      <c r="D141" s="62">
        <v>46.37</v>
      </c>
      <c r="E141" s="62">
        <v>49.87</v>
      </c>
      <c r="F141" s="62"/>
      <c r="G141" s="62">
        <v>96.24</v>
      </c>
      <c r="H141" s="62">
        <v>48.12</v>
      </c>
      <c r="I141" s="62">
        <v>213.88</v>
      </c>
      <c r="J141" s="62">
        <v>8.99</v>
      </c>
      <c r="K141" s="61">
        <v>3</v>
      </c>
      <c r="L141" s="71">
        <v>44734</v>
      </c>
      <c r="M141" s="71">
        <v>44740</v>
      </c>
      <c r="N141" s="61" t="s">
        <v>519</v>
      </c>
      <c r="O141" s="71">
        <v>44780</v>
      </c>
      <c r="P141" s="71">
        <v>44840</v>
      </c>
      <c r="Q141" s="61">
        <v>101</v>
      </c>
      <c r="R141" s="61" t="s">
        <v>181</v>
      </c>
      <c r="S141" s="61" t="s">
        <v>182</v>
      </c>
      <c r="T141" s="61" t="s">
        <v>183</v>
      </c>
      <c r="U141" s="61" t="s">
        <v>186</v>
      </c>
      <c r="V141" s="61" t="s">
        <v>193</v>
      </c>
      <c r="W141" s="61" t="s">
        <v>285</v>
      </c>
      <c r="X141" s="61" t="s">
        <v>286</v>
      </c>
      <c r="Y141" s="61" t="s">
        <v>519</v>
      </c>
      <c r="Z141" s="61" t="s">
        <v>519</v>
      </c>
      <c r="AA141" s="61" t="s">
        <v>519</v>
      </c>
      <c r="AB141" s="61" t="s">
        <v>519</v>
      </c>
      <c r="AC141" s="61" t="s">
        <v>519</v>
      </c>
      <c r="AD141" s="61" t="s">
        <v>519</v>
      </c>
      <c r="AE141" s="82">
        <v>60</v>
      </c>
      <c r="AF141" s="82">
        <v>12.6</v>
      </c>
      <c r="AG141" s="82">
        <v>3.2</v>
      </c>
      <c r="AH141" s="82">
        <v>16.1</v>
      </c>
      <c r="AI141" s="82">
        <v>47.1</v>
      </c>
      <c r="AJ141" s="82">
        <v>86.7</v>
      </c>
      <c r="AK141" s="82">
        <v>1.8</v>
      </c>
      <c r="AL141" s="82">
        <v>19.9</v>
      </c>
      <c r="AM141" s="82">
        <v>22.9</v>
      </c>
      <c r="AN141" s="82" t="s">
        <v>519</v>
      </c>
      <c r="AO141" s="82" t="s">
        <v>519</v>
      </c>
      <c r="AP141" s="82" t="s">
        <v>519</v>
      </c>
      <c r="AQ141" s="61" t="s">
        <v>287</v>
      </c>
      <c r="AR141" s="61" t="s">
        <v>288</v>
      </c>
      <c r="AS141" s="61" t="s">
        <v>296</v>
      </c>
      <c r="AT141" s="61" t="s">
        <v>290</v>
      </c>
      <c r="AU141" s="61" t="s">
        <v>309</v>
      </c>
      <c r="AV141" s="61" t="s">
        <v>288</v>
      </c>
      <c r="AW141" s="61" t="s">
        <v>290</v>
      </c>
    </row>
    <row r="142" s="4" customFormat="1" spans="1:49">
      <c r="A142" s="14"/>
      <c r="B142" s="47"/>
      <c r="C142" s="61" t="s">
        <v>910</v>
      </c>
      <c r="D142" s="62">
        <v>47.31</v>
      </c>
      <c r="E142" s="62">
        <v>47.9</v>
      </c>
      <c r="F142" s="62"/>
      <c r="G142" s="62">
        <v>95.21</v>
      </c>
      <c r="H142" s="62">
        <v>47.6</v>
      </c>
      <c r="I142" s="62">
        <v>211.57</v>
      </c>
      <c r="J142" s="62">
        <v>6.67</v>
      </c>
      <c r="K142" s="61">
        <v>3</v>
      </c>
      <c r="L142" s="71">
        <v>44736</v>
      </c>
      <c r="M142" s="71">
        <v>44741</v>
      </c>
      <c r="N142" s="61" t="s">
        <v>297</v>
      </c>
      <c r="O142" s="71">
        <v>44777</v>
      </c>
      <c r="P142" s="71">
        <v>44836</v>
      </c>
      <c r="Q142" s="61">
        <v>94</v>
      </c>
      <c r="R142" s="61" t="s">
        <v>181</v>
      </c>
      <c r="S142" s="61" t="s">
        <v>182</v>
      </c>
      <c r="T142" s="61" t="s">
        <v>941</v>
      </c>
      <c r="U142" s="61" t="s">
        <v>186</v>
      </c>
      <c r="V142" s="61" t="s">
        <v>328</v>
      </c>
      <c r="W142" s="61" t="s">
        <v>285</v>
      </c>
      <c r="X142" s="61" t="s">
        <v>286</v>
      </c>
      <c r="Y142" s="61">
        <v>0</v>
      </c>
      <c r="Z142" s="61" t="s">
        <v>519</v>
      </c>
      <c r="AA142" s="61">
        <v>0</v>
      </c>
      <c r="AB142" s="61">
        <v>0</v>
      </c>
      <c r="AC142" s="61">
        <v>0</v>
      </c>
      <c r="AD142" s="61">
        <v>0</v>
      </c>
      <c r="AE142" s="82">
        <v>90</v>
      </c>
      <c r="AF142" s="82">
        <v>19</v>
      </c>
      <c r="AG142" s="82">
        <v>3.6</v>
      </c>
      <c r="AH142" s="82">
        <v>14.1</v>
      </c>
      <c r="AI142" s="82">
        <v>62.7</v>
      </c>
      <c r="AJ142" s="82">
        <v>87.1</v>
      </c>
      <c r="AK142" s="82">
        <v>1.6</v>
      </c>
      <c r="AL142" s="82">
        <v>20.2</v>
      </c>
      <c r="AM142" s="82">
        <v>20.8</v>
      </c>
      <c r="AN142" s="82">
        <v>0.6</v>
      </c>
      <c r="AO142" s="82">
        <v>0.8</v>
      </c>
      <c r="AP142" s="82">
        <v>0</v>
      </c>
      <c r="AQ142" s="61" t="s">
        <v>287</v>
      </c>
      <c r="AR142" s="61" t="s">
        <v>308</v>
      </c>
      <c r="AS142" s="61" t="s">
        <v>289</v>
      </c>
      <c r="AT142" s="61" t="s">
        <v>290</v>
      </c>
      <c r="AU142" s="61" t="s">
        <v>309</v>
      </c>
      <c r="AV142" s="61" t="s">
        <v>288</v>
      </c>
      <c r="AW142" s="61" t="s">
        <v>210</v>
      </c>
    </row>
    <row r="143" s="4" customFormat="1" ht="22.5" spans="1:49">
      <c r="A143" s="14"/>
      <c r="B143" s="47"/>
      <c r="C143" s="23" t="s">
        <v>675</v>
      </c>
      <c r="D143" s="24">
        <v>46.52</v>
      </c>
      <c r="E143" s="24">
        <v>46.87</v>
      </c>
      <c r="F143" s="24"/>
      <c r="G143" s="62">
        <v>93.39</v>
      </c>
      <c r="H143" s="24">
        <v>46.7</v>
      </c>
      <c r="I143" s="24">
        <v>207.54</v>
      </c>
      <c r="J143" s="24">
        <v>8.74</v>
      </c>
      <c r="K143" s="23">
        <v>1</v>
      </c>
      <c r="L143" s="70" t="s">
        <v>519</v>
      </c>
      <c r="M143" s="70">
        <v>44735</v>
      </c>
      <c r="N143" s="23" t="s">
        <v>297</v>
      </c>
      <c r="O143" s="70">
        <v>44775</v>
      </c>
      <c r="P143" s="70">
        <v>44838</v>
      </c>
      <c r="Q143" s="23">
        <v>108</v>
      </c>
      <c r="R143" s="23" t="s">
        <v>181</v>
      </c>
      <c r="S143" s="23" t="s">
        <v>929</v>
      </c>
      <c r="T143" s="23" t="s">
        <v>941</v>
      </c>
      <c r="U143" s="23" t="s">
        <v>186</v>
      </c>
      <c r="V143" s="23" t="s">
        <v>193</v>
      </c>
      <c r="W143" s="23" t="s">
        <v>285</v>
      </c>
      <c r="X143" s="23" t="s">
        <v>286</v>
      </c>
      <c r="Y143" s="23" t="s">
        <v>237</v>
      </c>
      <c r="Z143" s="23" t="s">
        <v>698</v>
      </c>
      <c r="AA143" s="23">
        <v>1</v>
      </c>
      <c r="AB143" s="23" t="s">
        <v>519</v>
      </c>
      <c r="AC143" s="23" t="s">
        <v>519</v>
      </c>
      <c r="AD143" s="23" t="s">
        <v>519</v>
      </c>
      <c r="AE143" s="80">
        <v>70.5</v>
      </c>
      <c r="AF143" s="80">
        <v>15.8</v>
      </c>
      <c r="AG143" s="80">
        <v>3.4</v>
      </c>
      <c r="AH143" s="80">
        <v>17.6</v>
      </c>
      <c r="AI143" s="80">
        <v>44.2</v>
      </c>
      <c r="AJ143" s="80" t="s">
        <v>519</v>
      </c>
      <c r="AK143" s="80">
        <v>2.1</v>
      </c>
      <c r="AL143" s="80">
        <v>21.7</v>
      </c>
      <c r="AM143" s="80">
        <v>24.6</v>
      </c>
      <c r="AN143" s="80">
        <v>3.2</v>
      </c>
      <c r="AO143" s="80">
        <v>2.3</v>
      </c>
      <c r="AP143" s="80">
        <v>2.4</v>
      </c>
      <c r="AQ143" s="23" t="s">
        <v>287</v>
      </c>
      <c r="AR143" s="23" t="s">
        <v>308</v>
      </c>
      <c r="AS143" s="23" t="s">
        <v>289</v>
      </c>
      <c r="AT143" s="23" t="s">
        <v>290</v>
      </c>
      <c r="AU143" s="23" t="s">
        <v>297</v>
      </c>
      <c r="AV143" s="23" t="s">
        <v>288</v>
      </c>
      <c r="AW143" s="23" t="s">
        <v>290</v>
      </c>
    </row>
    <row r="144" s="4" customFormat="1" spans="1:49">
      <c r="A144" s="14"/>
      <c r="B144" s="47"/>
      <c r="C144" s="23" t="s">
        <v>768</v>
      </c>
      <c r="D144" s="24">
        <v>47.54</v>
      </c>
      <c r="E144" s="24">
        <v>48.12</v>
      </c>
      <c r="F144" s="24"/>
      <c r="G144" s="62">
        <v>95.66</v>
      </c>
      <c r="H144" s="24">
        <v>47.83</v>
      </c>
      <c r="I144" s="24">
        <v>212.59</v>
      </c>
      <c r="J144" s="24">
        <v>4.67</v>
      </c>
      <c r="K144" s="23">
        <v>2</v>
      </c>
      <c r="L144" s="70">
        <v>44735</v>
      </c>
      <c r="M144" s="70">
        <v>44739</v>
      </c>
      <c r="N144" s="23" t="s">
        <v>297</v>
      </c>
      <c r="O144" s="70">
        <v>44776</v>
      </c>
      <c r="P144" s="70">
        <v>44836</v>
      </c>
      <c r="Q144" s="23">
        <v>102</v>
      </c>
      <c r="R144" s="23" t="s">
        <v>181</v>
      </c>
      <c r="S144" s="23" t="s">
        <v>182</v>
      </c>
      <c r="T144" s="23" t="s">
        <v>183</v>
      </c>
      <c r="U144" s="23" t="s">
        <v>186</v>
      </c>
      <c r="V144" s="23" t="s">
        <v>328</v>
      </c>
      <c r="W144" s="23" t="s">
        <v>285</v>
      </c>
      <c r="X144" s="23" t="s">
        <v>286</v>
      </c>
      <c r="Y144" s="23">
        <v>0</v>
      </c>
      <c r="Z144" s="23" t="s">
        <v>519</v>
      </c>
      <c r="AA144" s="23">
        <v>0</v>
      </c>
      <c r="AB144" s="23">
        <v>0</v>
      </c>
      <c r="AC144" s="23">
        <v>0</v>
      </c>
      <c r="AD144" s="23">
        <v>0</v>
      </c>
      <c r="AE144" s="80">
        <v>89.8</v>
      </c>
      <c r="AF144" s="80">
        <v>22.4</v>
      </c>
      <c r="AG144" s="80">
        <v>1.1</v>
      </c>
      <c r="AH144" s="80">
        <v>16.4</v>
      </c>
      <c r="AI144" s="80">
        <v>49.9</v>
      </c>
      <c r="AJ144" s="80">
        <v>96.1</v>
      </c>
      <c r="AK144" s="80">
        <v>1.9</v>
      </c>
      <c r="AL144" s="80">
        <v>16.6</v>
      </c>
      <c r="AM144" s="80">
        <v>17.1</v>
      </c>
      <c r="AN144" s="80" t="s">
        <v>773</v>
      </c>
      <c r="AO144" s="80" t="s">
        <v>773</v>
      </c>
      <c r="AP144" s="80" t="s">
        <v>773</v>
      </c>
      <c r="AQ144" s="23" t="s">
        <v>287</v>
      </c>
      <c r="AR144" s="23" t="s">
        <v>311</v>
      </c>
      <c r="AS144" s="23" t="s">
        <v>296</v>
      </c>
      <c r="AT144" s="23" t="s">
        <v>290</v>
      </c>
      <c r="AU144" s="23" t="s">
        <v>773</v>
      </c>
      <c r="AV144" s="23" t="s">
        <v>930</v>
      </c>
      <c r="AW144" s="23" t="s">
        <v>773</v>
      </c>
    </row>
    <row r="145" s="4" customFormat="1" spans="1:49">
      <c r="A145" s="14"/>
      <c r="B145" s="47"/>
      <c r="C145" s="23" t="s">
        <v>764</v>
      </c>
      <c r="D145" s="24">
        <v>47.23</v>
      </c>
      <c r="E145" s="24">
        <v>47.06</v>
      </c>
      <c r="F145" s="24"/>
      <c r="G145" s="62">
        <v>94.29</v>
      </c>
      <c r="H145" s="24">
        <v>47.15</v>
      </c>
      <c r="I145" s="24">
        <v>209.54</v>
      </c>
      <c r="J145" s="24">
        <v>11.35</v>
      </c>
      <c r="K145" s="23">
        <v>2</v>
      </c>
      <c r="L145" s="70">
        <v>44734</v>
      </c>
      <c r="M145" s="70">
        <v>44738</v>
      </c>
      <c r="N145" s="23" t="s">
        <v>519</v>
      </c>
      <c r="O145" s="70">
        <v>44771</v>
      </c>
      <c r="P145" s="70">
        <v>44837</v>
      </c>
      <c r="Q145" s="23">
        <v>103</v>
      </c>
      <c r="R145" s="23" t="s">
        <v>181</v>
      </c>
      <c r="S145" s="23" t="s">
        <v>182</v>
      </c>
      <c r="T145" s="23" t="s">
        <v>183</v>
      </c>
      <c r="U145" s="23" t="s">
        <v>186</v>
      </c>
      <c r="V145" s="23" t="s">
        <v>519</v>
      </c>
      <c r="W145" s="23" t="s">
        <v>285</v>
      </c>
      <c r="X145" s="23" t="s">
        <v>286</v>
      </c>
      <c r="Y145" s="23">
        <v>0</v>
      </c>
      <c r="Z145" s="23" t="s">
        <v>519</v>
      </c>
      <c r="AA145" s="23">
        <v>0</v>
      </c>
      <c r="AB145" s="23" t="s">
        <v>519</v>
      </c>
      <c r="AC145" s="23" t="s">
        <v>519</v>
      </c>
      <c r="AD145" s="23" t="s">
        <v>519</v>
      </c>
      <c r="AE145" s="80">
        <v>63.4</v>
      </c>
      <c r="AF145" s="80">
        <v>14.1</v>
      </c>
      <c r="AG145" s="80">
        <v>4.3</v>
      </c>
      <c r="AH145" s="80">
        <v>16.4</v>
      </c>
      <c r="AI145" s="80">
        <v>41.2</v>
      </c>
      <c r="AJ145" s="80">
        <v>78.8</v>
      </c>
      <c r="AK145" s="80">
        <v>1.9</v>
      </c>
      <c r="AL145" s="80">
        <v>19.7</v>
      </c>
      <c r="AM145" s="80">
        <v>24.7</v>
      </c>
      <c r="AN145" s="80" t="s">
        <v>519</v>
      </c>
      <c r="AO145" s="80" t="s">
        <v>519</v>
      </c>
      <c r="AP145" s="80" t="s">
        <v>519</v>
      </c>
      <c r="AQ145" s="23" t="s">
        <v>519</v>
      </c>
      <c r="AR145" s="23" t="s">
        <v>519</v>
      </c>
      <c r="AS145" s="23" t="s">
        <v>289</v>
      </c>
      <c r="AT145" s="23" t="s">
        <v>290</v>
      </c>
      <c r="AU145" s="23" t="s">
        <v>309</v>
      </c>
      <c r="AV145" s="23" t="s">
        <v>288</v>
      </c>
      <c r="AW145" s="23" t="s">
        <v>519</v>
      </c>
    </row>
    <row r="146" s="4" customFormat="1" spans="1:49">
      <c r="A146" s="14"/>
      <c r="B146" s="47"/>
      <c r="C146" s="23" t="s">
        <v>885</v>
      </c>
      <c r="D146" s="24">
        <v>36.46</v>
      </c>
      <c r="E146" s="24">
        <v>35.5</v>
      </c>
      <c r="F146" s="24"/>
      <c r="G146" s="62">
        <v>71.96</v>
      </c>
      <c r="H146" s="24">
        <v>35.98</v>
      </c>
      <c r="I146" s="24">
        <v>159.92</v>
      </c>
      <c r="J146" s="24">
        <v>4.73</v>
      </c>
      <c r="K146" s="23">
        <v>3</v>
      </c>
      <c r="L146" s="70">
        <v>44741</v>
      </c>
      <c r="M146" s="70">
        <v>44745</v>
      </c>
      <c r="N146" s="23" t="s">
        <v>297</v>
      </c>
      <c r="O146" s="70">
        <v>44783</v>
      </c>
      <c r="P146" s="70">
        <v>44843</v>
      </c>
      <c r="Q146" s="23">
        <v>98</v>
      </c>
      <c r="R146" s="23" t="s">
        <v>181</v>
      </c>
      <c r="S146" s="23" t="s">
        <v>182</v>
      </c>
      <c r="T146" s="23" t="s">
        <v>183</v>
      </c>
      <c r="U146" s="23" t="s">
        <v>186</v>
      </c>
      <c r="V146" s="23" t="s">
        <v>193</v>
      </c>
      <c r="W146" s="23" t="s">
        <v>285</v>
      </c>
      <c r="X146" s="23" t="s">
        <v>286</v>
      </c>
      <c r="Y146" s="23" t="s">
        <v>519</v>
      </c>
      <c r="Z146" s="23" t="s">
        <v>519</v>
      </c>
      <c r="AA146" s="23" t="s">
        <v>519</v>
      </c>
      <c r="AB146" s="23" t="s">
        <v>519</v>
      </c>
      <c r="AC146" s="23" t="s">
        <v>519</v>
      </c>
      <c r="AD146" s="23" t="s">
        <v>519</v>
      </c>
      <c r="AE146" s="80">
        <v>80.3</v>
      </c>
      <c r="AF146" s="80">
        <v>23</v>
      </c>
      <c r="AG146" s="80">
        <v>1.7</v>
      </c>
      <c r="AH146" s="80">
        <v>16.7</v>
      </c>
      <c r="AI146" s="80">
        <v>30.7</v>
      </c>
      <c r="AJ146" s="80">
        <v>62.7</v>
      </c>
      <c r="AK146" s="80">
        <v>2.2</v>
      </c>
      <c r="AL146" s="80">
        <v>13.2</v>
      </c>
      <c r="AM146" s="80">
        <v>21</v>
      </c>
      <c r="AN146" s="80" t="s">
        <v>519</v>
      </c>
      <c r="AO146" s="80" t="s">
        <v>519</v>
      </c>
      <c r="AP146" s="80" t="s">
        <v>519</v>
      </c>
      <c r="AQ146" s="23" t="s">
        <v>287</v>
      </c>
      <c r="AR146" s="23" t="s">
        <v>379</v>
      </c>
      <c r="AS146" s="23" t="s">
        <v>289</v>
      </c>
      <c r="AT146" s="23" t="s">
        <v>290</v>
      </c>
      <c r="AU146" s="23" t="s">
        <v>309</v>
      </c>
      <c r="AV146" s="23" t="s">
        <v>308</v>
      </c>
      <c r="AW146" s="23" t="s">
        <v>290</v>
      </c>
    </row>
    <row r="147" s="5" customFormat="1" ht="23.25" spans="1:49">
      <c r="A147" s="90"/>
      <c r="B147" s="47"/>
      <c r="C147" s="27" t="s">
        <v>163</v>
      </c>
      <c r="D147" s="28">
        <v>45.24</v>
      </c>
      <c r="E147" s="28">
        <v>45.89</v>
      </c>
      <c r="F147" s="28"/>
      <c r="G147" s="62">
        <v>91.13</v>
      </c>
      <c r="H147" s="28">
        <v>45.56</v>
      </c>
      <c r="I147" s="28">
        <v>202.51</v>
      </c>
      <c r="J147" s="28">
        <v>7.58</v>
      </c>
      <c r="K147" s="27">
        <v>2</v>
      </c>
      <c r="L147" s="27" t="s">
        <v>932</v>
      </c>
      <c r="M147" s="27" t="s">
        <v>933</v>
      </c>
      <c r="N147" s="27" t="s">
        <v>297</v>
      </c>
      <c r="O147" s="27" t="s">
        <v>952</v>
      </c>
      <c r="P147" s="27" t="s">
        <v>953</v>
      </c>
      <c r="Q147" s="27">
        <v>101</v>
      </c>
      <c r="R147" s="27" t="s">
        <v>181</v>
      </c>
      <c r="S147" s="27" t="s">
        <v>182</v>
      </c>
      <c r="T147" s="27" t="s">
        <v>941</v>
      </c>
      <c r="U147" s="27" t="s">
        <v>186</v>
      </c>
      <c r="V147" s="27" t="s">
        <v>193</v>
      </c>
      <c r="W147" s="27" t="s">
        <v>285</v>
      </c>
      <c r="X147" s="27" t="s">
        <v>286</v>
      </c>
      <c r="Y147" s="27" t="s">
        <v>237</v>
      </c>
      <c r="Z147" s="27" t="s">
        <v>698</v>
      </c>
      <c r="AA147" s="27">
        <v>1</v>
      </c>
      <c r="AB147" s="27">
        <v>0</v>
      </c>
      <c r="AC147" s="27">
        <v>0</v>
      </c>
      <c r="AD147" s="27">
        <v>0</v>
      </c>
      <c r="AE147" s="84">
        <v>75.7</v>
      </c>
      <c r="AF147" s="84">
        <v>17.8</v>
      </c>
      <c r="AG147" s="84">
        <v>2.9</v>
      </c>
      <c r="AH147" s="84">
        <v>16.2</v>
      </c>
      <c r="AI147" s="84">
        <v>46</v>
      </c>
      <c r="AJ147" s="84">
        <v>82.3</v>
      </c>
      <c r="AK147" s="84">
        <v>1.9</v>
      </c>
      <c r="AL147" s="84">
        <v>18.5</v>
      </c>
      <c r="AM147" s="84">
        <v>21.9</v>
      </c>
      <c r="AN147" s="84">
        <v>1.9</v>
      </c>
      <c r="AO147" s="84">
        <v>1.6</v>
      </c>
      <c r="AP147" s="84">
        <v>1.2</v>
      </c>
      <c r="AQ147" s="27" t="s">
        <v>287</v>
      </c>
      <c r="AR147" s="27" t="s">
        <v>379</v>
      </c>
      <c r="AS147" s="27" t="s">
        <v>289</v>
      </c>
      <c r="AT147" s="27" t="s">
        <v>290</v>
      </c>
      <c r="AU147" s="27" t="s">
        <v>309</v>
      </c>
      <c r="AV147" s="27" t="s">
        <v>288</v>
      </c>
      <c r="AW147" s="27" t="s">
        <v>290</v>
      </c>
    </row>
    <row r="149" s="9" customFormat="1" ht="23" customHeight="1" spans="1:49">
      <c r="A149" s="97" t="s">
        <v>954</v>
      </c>
      <c r="B149" s="98" t="s">
        <v>386</v>
      </c>
      <c r="C149" s="99" t="s">
        <v>764</v>
      </c>
      <c r="D149" s="100">
        <v>2.96</v>
      </c>
      <c r="E149" s="100">
        <v>2.89</v>
      </c>
      <c r="F149" s="100">
        <v>3.04</v>
      </c>
      <c r="G149" s="100">
        <v>8.89</v>
      </c>
      <c r="H149" s="100">
        <v>2.96</v>
      </c>
      <c r="I149" s="100">
        <v>205.8</v>
      </c>
      <c r="J149" s="100">
        <v>11.13</v>
      </c>
      <c r="K149" s="126">
        <v>2</v>
      </c>
      <c r="L149" s="127">
        <v>43637</v>
      </c>
      <c r="M149" s="127">
        <v>43641</v>
      </c>
      <c r="N149" s="128" t="s">
        <v>297</v>
      </c>
      <c r="O149" s="127">
        <v>43676</v>
      </c>
      <c r="P149" s="127">
        <v>43739</v>
      </c>
      <c r="Q149" s="108">
        <v>102</v>
      </c>
      <c r="R149" s="135" t="s">
        <v>181</v>
      </c>
      <c r="S149" s="135" t="s">
        <v>182</v>
      </c>
      <c r="T149" s="135" t="s">
        <v>283</v>
      </c>
      <c r="U149" s="135" t="s">
        <v>295</v>
      </c>
      <c r="V149" s="135" t="s">
        <v>193</v>
      </c>
      <c r="W149" s="135" t="s">
        <v>285</v>
      </c>
      <c r="X149" s="135" t="s">
        <v>715</v>
      </c>
      <c r="Y149" s="108">
        <v>0</v>
      </c>
      <c r="Z149" s="108"/>
      <c r="AA149" s="108"/>
      <c r="AB149" s="108"/>
      <c r="AC149" s="108"/>
      <c r="AD149" s="108">
        <v>0</v>
      </c>
      <c r="AE149" s="156">
        <v>64.3</v>
      </c>
      <c r="AF149" s="156">
        <v>14.2</v>
      </c>
      <c r="AG149" s="156">
        <v>1.3</v>
      </c>
      <c r="AH149" s="156">
        <v>14.2</v>
      </c>
      <c r="AI149" s="156">
        <v>49.6</v>
      </c>
      <c r="AJ149" s="156">
        <v>92.6</v>
      </c>
      <c r="AK149" s="156">
        <v>1.9</v>
      </c>
      <c r="AL149" s="156">
        <v>19.26</v>
      </c>
      <c r="AM149" s="156">
        <v>20.81</v>
      </c>
      <c r="AN149" s="108">
        <v>0</v>
      </c>
      <c r="AO149" s="108">
        <v>0.09</v>
      </c>
      <c r="AP149" s="108">
        <v>0.02</v>
      </c>
      <c r="AQ149" s="135" t="s">
        <v>287</v>
      </c>
      <c r="AR149" s="135" t="s">
        <v>288</v>
      </c>
      <c r="AS149" s="135" t="s">
        <v>289</v>
      </c>
      <c r="AT149" s="135" t="s">
        <v>290</v>
      </c>
      <c r="AU149" s="135" t="s">
        <v>305</v>
      </c>
      <c r="AV149" s="135" t="s">
        <v>292</v>
      </c>
      <c r="AW149" s="135" t="s">
        <v>290</v>
      </c>
    </row>
    <row r="150" s="9" customFormat="1" ht="23" customHeight="1" spans="1:49">
      <c r="A150" s="97"/>
      <c r="B150" s="101"/>
      <c r="C150" s="99" t="s">
        <v>765</v>
      </c>
      <c r="D150" s="100">
        <v>3.58</v>
      </c>
      <c r="E150" s="100">
        <v>3.6</v>
      </c>
      <c r="F150" s="100">
        <v>3.65</v>
      </c>
      <c r="G150" s="100">
        <v>10.83</v>
      </c>
      <c r="H150" s="100">
        <v>3.61</v>
      </c>
      <c r="I150" s="100">
        <v>250.71</v>
      </c>
      <c r="J150" s="100">
        <v>9.39</v>
      </c>
      <c r="K150" s="126">
        <v>2</v>
      </c>
      <c r="L150" s="129">
        <v>43637</v>
      </c>
      <c r="M150" s="129">
        <v>43642</v>
      </c>
      <c r="N150" s="130"/>
      <c r="O150" s="129">
        <v>43678</v>
      </c>
      <c r="P150" s="129">
        <v>43740</v>
      </c>
      <c r="Q150" s="109">
        <v>103</v>
      </c>
      <c r="R150" s="122" t="s">
        <v>181</v>
      </c>
      <c r="S150" s="122" t="s">
        <v>182</v>
      </c>
      <c r="T150" s="122" t="s">
        <v>283</v>
      </c>
      <c r="U150" s="122" t="s">
        <v>408</v>
      </c>
      <c r="V150" s="122" t="s">
        <v>193</v>
      </c>
      <c r="W150" s="122" t="s">
        <v>766</v>
      </c>
      <c r="X150" s="122" t="s">
        <v>715</v>
      </c>
      <c r="Y150" s="109" t="s">
        <v>204</v>
      </c>
      <c r="Z150" s="109"/>
      <c r="AA150" s="109">
        <v>0</v>
      </c>
      <c r="AB150" s="109"/>
      <c r="AC150" s="109"/>
      <c r="AD150" s="109">
        <v>1</v>
      </c>
      <c r="AE150" s="157">
        <v>55.2</v>
      </c>
      <c r="AF150" s="157">
        <v>13.6</v>
      </c>
      <c r="AG150" s="157">
        <v>2</v>
      </c>
      <c r="AH150" s="157">
        <v>13.4</v>
      </c>
      <c r="AI150" s="157">
        <v>46.4</v>
      </c>
      <c r="AJ150" s="157">
        <v>95.4</v>
      </c>
      <c r="AK150" s="157">
        <v>2.06</v>
      </c>
      <c r="AL150" s="157">
        <v>21.52</v>
      </c>
      <c r="AM150" s="157">
        <v>19.6</v>
      </c>
      <c r="AN150" s="109"/>
      <c r="AO150" s="109"/>
      <c r="AP150" s="109"/>
      <c r="AQ150" s="122" t="s">
        <v>287</v>
      </c>
      <c r="AR150" s="122" t="s">
        <v>306</v>
      </c>
      <c r="AS150" s="122" t="s">
        <v>296</v>
      </c>
      <c r="AT150" s="122" t="s">
        <v>678</v>
      </c>
      <c r="AU150" s="122" t="s">
        <v>305</v>
      </c>
      <c r="AV150" s="122" t="s">
        <v>707</v>
      </c>
      <c r="AW150" s="122" t="s">
        <v>678</v>
      </c>
    </row>
    <row r="151" s="9" customFormat="1" ht="23" customHeight="1" spans="1:49">
      <c r="A151" s="97"/>
      <c r="B151" s="101"/>
      <c r="C151" s="99" t="s">
        <v>909</v>
      </c>
      <c r="D151" s="100">
        <v>3.81</v>
      </c>
      <c r="E151" s="100">
        <v>3.76</v>
      </c>
      <c r="F151" s="100">
        <v>3.77</v>
      </c>
      <c r="G151" s="100">
        <v>11.34</v>
      </c>
      <c r="H151" s="100">
        <v>3.78</v>
      </c>
      <c r="I151" s="100">
        <v>262.52</v>
      </c>
      <c r="J151" s="100">
        <v>9.88</v>
      </c>
      <c r="K151" s="126">
        <v>1</v>
      </c>
      <c r="L151" s="129">
        <v>43639</v>
      </c>
      <c r="M151" s="129">
        <v>43644</v>
      </c>
      <c r="N151" s="130" t="s">
        <v>297</v>
      </c>
      <c r="O151" s="129">
        <v>43682</v>
      </c>
      <c r="P151" s="129">
        <v>43744</v>
      </c>
      <c r="Q151" s="109">
        <v>105</v>
      </c>
      <c r="R151" s="122" t="s">
        <v>181</v>
      </c>
      <c r="S151" s="122" t="s">
        <v>182</v>
      </c>
      <c r="T151" s="122" t="s">
        <v>183</v>
      </c>
      <c r="U151" s="122" t="s">
        <v>284</v>
      </c>
      <c r="V151" s="122" t="s">
        <v>193</v>
      </c>
      <c r="W151" s="122" t="s">
        <v>714</v>
      </c>
      <c r="X151" s="122" t="s">
        <v>286</v>
      </c>
      <c r="Y151" s="109">
        <v>0</v>
      </c>
      <c r="Z151" s="109" t="s">
        <v>519</v>
      </c>
      <c r="AA151" s="109">
        <v>0</v>
      </c>
      <c r="AB151" s="109">
        <v>0</v>
      </c>
      <c r="AC151" s="109">
        <v>20.1</v>
      </c>
      <c r="AD151" s="109">
        <v>6.7</v>
      </c>
      <c r="AE151" s="157">
        <v>60.5</v>
      </c>
      <c r="AF151" s="157">
        <v>15</v>
      </c>
      <c r="AG151" s="157">
        <v>2.5</v>
      </c>
      <c r="AH151" s="157">
        <v>13.5</v>
      </c>
      <c r="AI151" s="157">
        <v>50.2</v>
      </c>
      <c r="AJ151" s="157">
        <v>58.5</v>
      </c>
      <c r="AK151" s="157">
        <v>2.3</v>
      </c>
      <c r="AL151" s="157">
        <v>20.1</v>
      </c>
      <c r="AM151" s="157">
        <v>20.2</v>
      </c>
      <c r="AN151" s="109">
        <v>1.9</v>
      </c>
      <c r="AO151" s="109">
        <v>0</v>
      </c>
      <c r="AP151" s="109">
        <v>0.1</v>
      </c>
      <c r="AQ151" s="122" t="s">
        <v>287</v>
      </c>
      <c r="AR151" s="122" t="s">
        <v>308</v>
      </c>
      <c r="AS151" s="122" t="s">
        <v>296</v>
      </c>
      <c r="AT151" s="122" t="s">
        <v>290</v>
      </c>
      <c r="AU151" s="122" t="s">
        <v>305</v>
      </c>
      <c r="AV151" s="122" t="s">
        <v>292</v>
      </c>
      <c r="AW151" s="122" t="s">
        <v>290</v>
      </c>
    </row>
    <row r="152" s="9" customFormat="1" ht="23" customHeight="1" spans="1:49">
      <c r="A152" s="97"/>
      <c r="B152" s="101"/>
      <c r="C152" s="99" t="s">
        <v>769</v>
      </c>
      <c r="D152" s="100">
        <v>3.41</v>
      </c>
      <c r="E152" s="100">
        <v>3.31</v>
      </c>
      <c r="F152" s="100">
        <v>3.27</v>
      </c>
      <c r="G152" s="100">
        <v>9.99</v>
      </c>
      <c r="H152" s="100">
        <v>3.33</v>
      </c>
      <c r="I152" s="100">
        <v>231.26</v>
      </c>
      <c r="J152" s="100">
        <v>22.43</v>
      </c>
      <c r="K152" s="126">
        <v>1</v>
      </c>
      <c r="L152" s="129">
        <v>43648</v>
      </c>
      <c r="M152" s="129">
        <v>43653</v>
      </c>
      <c r="N152" s="130">
        <v>1</v>
      </c>
      <c r="O152" s="129">
        <v>43690</v>
      </c>
      <c r="P152" s="129">
        <v>43755</v>
      </c>
      <c r="Q152" s="109">
        <v>107</v>
      </c>
      <c r="R152" s="122" t="s">
        <v>181</v>
      </c>
      <c r="S152" s="122" t="s">
        <v>182</v>
      </c>
      <c r="T152" s="122" t="s">
        <v>283</v>
      </c>
      <c r="U152" s="122" t="s">
        <v>186</v>
      </c>
      <c r="V152" s="122" t="s">
        <v>211</v>
      </c>
      <c r="W152" s="122" t="s">
        <v>955</v>
      </c>
      <c r="X152" s="122" t="s">
        <v>286</v>
      </c>
      <c r="Y152" s="109">
        <v>0</v>
      </c>
      <c r="Z152" s="109" t="s">
        <v>550</v>
      </c>
      <c r="AA152" s="109">
        <v>0</v>
      </c>
      <c r="AB152" s="109">
        <v>0</v>
      </c>
      <c r="AC152" s="109">
        <v>0</v>
      </c>
      <c r="AD152" s="109">
        <v>0</v>
      </c>
      <c r="AE152" s="157">
        <v>60.3</v>
      </c>
      <c r="AF152" s="157">
        <v>14.2</v>
      </c>
      <c r="AG152" s="157">
        <v>1.6</v>
      </c>
      <c r="AH152" s="157">
        <v>15.3</v>
      </c>
      <c r="AI152" s="157">
        <v>59.2</v>
      </c>
      <c r="AJ152" s="157">
        <v>124.4</v>
      </c>
      <c r="AK152" s="157">
        <v>2.11</v>
      </c>
      <c r="AL152" s="157">
        <v>23.63</v>
      </c>
      <c r="AM152" s="157">
        <v>18.99</v>
      </c>
      <c r="AN152" s="109"/>
      <c r="AO152" s="109"/>
      <c r="AP152" s="109"/>
      <c r="AQ152" s="122" t="s">
        <v>287</v>
      </c>
      <c r="AR152" s="122" t="s">
        <v>292</v>
      </c>
      <c r="AS152" s="122" t="s">
        <v>296</v>
      </c>
      <c r="AT152" s="122" t="s">
        <v>290</v>
      </c>
      <c r="AU152" s="122" t="s">
        <v>291</v>
      </c>
      <c r="AV152" s="122" t="s">
        <v>292</v>
      </c>
      <c r="AW152" s="122" t="s">
        <v>290</v>
      </c>
    </row>
    <row r="153" s="9" customFormat="1" ht="23" customHeight="1" spans="1:49">
      <c r="A153" s="97"/>
      <c r="B153" s="101"/>
      <c r="C153" s="99" t="s">
        <v>768</v>
      </c>
      <c r="D153" s="100">
        <v>2.61</v>
      </c>
      <c r="E153" s="100">
        <v>2.45</v>
      </c>
      <c r="F153" s="100">
        <v>2.72</v>
      </c>
      <c r="G153" s="100">
        <v>7.78</v>
      </c>
      <c r="H153" s="100">
        <v>2.59</v>
      </c>
      <c r="I153" s="100">
        <v>179.95</v>
      </c>
      <c r="J153" s="100">
        <v>7.92</v>
      </c>
      <c r="K153" s="126">
        <v>2</v>
      </c>
      <c r="L153" s="129">
        <v>43648</v>
      </c>
      <c r="M153" s="129">
        <v>43654</v>
      </c>
      <c r="N153" s="130">
        <v>1</v>
      </c>
      <c r="O153" s="129">
        <v>43689</v>
      </c>
      <c r="P153" s="129">
        <v>43742</v>
      </c>
      <c r="Q153" s="109">
        <v>94</v>
      </c>
      <c r="R153" s="122" t="s">
        <v>181</v>
      </c>
      <c r="S153" s="122" t="s">
        <v>182</v>
      </c>
      <c r="T153" s="122" t="s">
        <v>283</v>
      </c>
      <c r="U153" s="122" t="s">
        <v>295</v>
      </c>
      <c r="V153" s="122" t="s">
        <v>193</v>
      </c>
      <c r="W153" s="122" t="s">
        <v>669</v>
      </c>
      <c r="X153" s="122" t="s">
        <v>715</v>
      </c>
      <c r="Y153" s="109">
        <v>0</v>
      </c>
      <c r="Z153" s="122" t="s">
        <v>773</v>
      </c>
      <c r="AA153" s="109">
        <v>0</v>
      </c>
      <c r="AB153" s="122" t="s">
        <v>773</v>
      </c>
      <c r="AC153" s="109">
        <v>0</v>
      </c>
      <c r="AD153" s="122" t="s">
        <v>773</v>
      </c>
      <c r="AE153" s="157">
        <v>55.3</v>
      </c>
      <c r="AF153" s="157">
        <v>10.9</v>
      </c>
      <c r="AG153" s="157">
        <v>1.7</v>
      </c>
      <c r="AH153" s="157">
        <v>15.5</v>
      </c>
      <c r="AI153" s="157">
        <v>76.9</v>
      </c>
      <c r="AJ153" s="157">
        <v>164.3</v>
      </c>
      <c r="AK153" s="157">
        <v>2.14</v>
      </c>
      <c r="AL153" s="157">
        <v>31.91</v>
      </c>
      <c r="AM153" s="157">
        <v>19.42</v>
      </c>
      <c r="AN153" s="109">
        <v>0</v>
      </c>
      <c r="AO153" s="109">
        <v>0</v>
      </c>
      <c r="AP153" s="109">
        <v>0</v>
      </c>
      <c r="AQ153" s="122" t="s">
        <v>287</v>
      </c>
      <c r="AR153" s="122" t="s">
        <v>288</v>
      </c>
      <c r="AS153" s="122" t="s">
        <v>296</v>
      </c>
      <c r="AT153" s="122" t="s">
        <v>290</v>
      </c>
      <c r="AU153" s="122" t="s">
        <v>956</v>
      </c>
      <c r="AV153" s="122" t="s">
        <v>292</v>
      </c>
      <c r="AW153" s="122" t="s">
        <v>210</v>
      </c>
    </row>
    <row r="154" s="9" customFormat="1" ht="23" customHeight="1" spans="1:49">
      <c r="A154" s="97"/>
      <c r="B154" s="101"/>
      <c r="C154" s="99" t="s">
        <v>885</v>
      </c>
      <c r="D154" s="100">
        <v>3.05</v>
      </c>
      <c r="E154" s="100">
        <v>3.05</v>
      </c>
      <c r="F154" s="100">
        <v>3.2</v>
      </c>
      <c r="G154" s="100">
        <v>9.3</v>
      </c>
      <c r="H154" s="100">
        <v>3.1</v>
      </c>
      <c r="I154" s="100">
        <v>215.29</v>
      </c>
      <c r="J154" s="100">
        <v>6.29</v>
      </c>
      <c r="K154" s="126">
        <v>6</v>
      </c>
      <c r="L154" s="129">
        <v>43641</v>
      </c>
      <c r="M154" s="129">
        <v>43648</v>
      </c>
      <c r="N154" s="130" t="s">
        <v>297</v>
      </c>
      <c r="O154" s="129">
        <v>43683</v>
      </c>
      <c r="P154" s="129">
        <v>43741</v>
      </c>
      <c r="Q154" s="109">
        <v>100</v>
      </c>
      <c r="R154" s="122" t="s">
        <v>181</v>
      </c>
      <c r="S154" s="122" t="s">
        <v>182</v>
      </c>
      <c r="T154" s="122" t="s">
        <v>283</v>
      </c>
      <c r="U154" s="122" t="s">
        <v>186</v>
      </c>
      <c r="V154" s="122" t="s">
        <v>193</v>
      </c>
      <c r="W154" s="122" t="s">
        <v>285</v>
      </c>
      <c r="X154" s="122" t="s">
        <v>715</v>
      </c>
      <c r="Y154" s="109"/>
      <c r="Z154" s="109"/>
      <c r="AA154" s="109"/>
      <c r="AB154" s="109"/>
      <c r="AC154" s="109"/>
      <c r="AD154" s="109"/>
      <c r="AE154" s="157">
        <v>49</v>
      </c>
      <c r="AF154" s="157">
        <v>16.83</v>
      </c>
      <c r="AG154" s="157">
        <v>1.67</v>
      </c>
      <c r="AH154" s="157">
        <v>12.5</v>
      </c>
      <c r="AI154" s="157">
        <v>33</v>
      </c>
      <c r="AJ154" s="157">
        <v>69.5</v>
      </c>
      <c r="AK154" s="157">
        <v>2.11</v>
      </c>
      <c r="AL154" s="157">
        <v>13.48</v>
      </c>
      <c r="AM154" s="157">
        <v>19.39</v>
      </c>
      <c r="AN154" s="109"/>
      <c r="AO154" s="109"/>
      <c r="AP154" s="109"/>
      <c r="AQ154" s="122" t="s">
        <v>287</v>
      </c>
      <c r="AR154" s="122" t="s">
        <v>292</v>
      </c>
      <c r="AS154" s="122" t="s">
        <v>296</v>
      </c>
      <c r="AT154" s="122" t="s">
        <v>290</v>
      </c>
      <c r="AU154" s="122" t="s">
        <v>291</v>
      </c>
      <c r="AV154" s="122" t="s">
        <v>306</v>
      </c>
      <c r="AW154" s="122" t="s">
        <v>290</v>
      </c>
    </row>
    <row r="155" s="9" customFormat="1" ht="23" customHeight="1" spans="1:49">
      <c r="A155" s="97"/>
      <c r="B155" s="101"/>
      <c r="C155" s="99" t="s">
        <v>771</v>
      </c>
      <c r="D155" s="100">
        <v>3.758</v>
      </c>
      <c r="E155" s="100">
        <v>3.51</v>
      </c>
      <c r="F155" s="100">
        <v>3.66</v>
      </c>
      <c r="G155" s="100">
        <v>10.928</v>
      </c>
      <c r="H155" s="100">
        <v>3.64266666666667</v>
      </c>
      <c r="I155" s="100">
        <v>253.089444444444</v>
      </c>
      <c r="J155" s="100">
        <v>14.6574336376036</v>
      </c>
      <c r="K155" s="126">
        <v>2</v>
      </c>
      <c r="L155" s="129">
        <v>43635</v>
      </c>
      <c r="M155" s="129">
        <v>43640</v>
      </c>
      <c r="N155" s="130" t="s">
        <v>297</v>
      </c>
      <c r="O155" s="129">
        <v>43673</v>
      </c>
      <c r="P155" s="129">
        <v>43736</v>
      </c>
      <c r="Q155" s="109">
        <v>101</v>
      </c>
      <c r="R155" s="122" t="s">
        <v>181</v>
      </c>
      <c r="S155" s="122" t="s">
        <v>182</v>
      </c>
      <c r="T155" s="122" t="s">
        <v>283</v>
      </c>
      <c r="U155" s="122" t="s">
        <v>186</v>
      </c>
      <c r="V155" s="122" t="s">
        <v>193</v>
      </c>
      <c r="W155" s="122" t="s">
        <v>285</v>
      </c>
      <c r="X155" s="122" t="s">
        <v>715</v>
      </c>
      <c r="Y155" s="109">
        <v>0</v>
      </c>
      <c r="Z155" s="135" t="s">
        <v>662</v>
      </c>
      <c r="AA155" s="109"/>
      <c r="AB155" s="109">
        <v>0</v>
      </c>
      <c r="AC155" s="109"/>
      <c r="AD155" s="109">
        <v>1</v>
      </c>
      <c r="AE155" s="157">
        <v>66.5333333333333</v>
      </c>
      <c r="AF155" s="157">
        <v>8.6</v>
      </c>
      <c r="AG155" s="157">
        <v>1.86666666666667</v>
      </c>
      <c r="AH155" s="157">
        <v>16.6</v>
      </c>
      <c r="AI155" s="157">
        <v>53.2</v>
      </c>
      <c r="AJ155" s="157">
        <v>98.7</v>
      </c>
      <c r="AK155" s="157">
        <v>1.85526315789474</v>
      </c>
      <c r="AL155" s="157">
        <v>22.3088</v>
      </c>
      <c r="AM155" s="157">
        <v>22.4</v>
      </c>
      <c r="AN155" s="109">
        <v>0</v>
      </c>
      <c r="AO155" s="109">
        <v>0</v>
      </c>
      <c r="AP155" s="109">
        <v>0</v>
      </c>
      <c r="AQ155" s="122" t="s">
        <v>287</v>
      </c>
      <c r="AR155" s="122" t="s">
        <v>308</v>
      </c>
      <c r="AS155" s="122" t="s">
        <v>296</v>
      </c>
      <c r="AT155" s="122" t="s">
        <v>290</v>
      </c>
      <c r="AU155" s="122" t="s">
        <v>305</v>
      </c>
      <c r="AV155" s="122" t="s">
        <v>292</v>
      </c>
      <c r="AW155" s="122" t="s">
        <v>290</v>
      </c>
    </row>
    <row r="156" s="10" customFormat="1" ht="23" customHeight="1" spans="1:49">
      <c r="A156" s="102"/>
      <c r="B156" s="103"/>
      <c r="C156" s="104" t="s">
        <v>163</v>
      </c>
      <c r="D156" s="105">
        <v>3.31114285714286</v>
      </c>
      <c r="E156" s="105">
        <v>3.22428571428571</v>
      </c>
      <c r="F156" s="105">
        <v>3.33</v>
      </c>
      <c r="G156" s="105">
        <v>9.86542857142857</v>
      </c>
      <c r="H156" s="105">
        <v>3.28752380952381</v>
      </c>
      <c r="I156" s="105">
        <v>228.374206349206</v>
      </c>
      <c r="J156" s="105">
        <v>11.6710619482291</v>
      </c>
      <c r="K156" s="131">
        <v>1</v>
      </c>
      <c r="L156" s="132" t="s">
        <v>957</v>
      </c>
      <c r="M156" s="132" t="s">
        <v>958</v>
      </c>
      <c r="N156" s="133" t="s">
        <v>297</v>
      </c>
      <c r="O156" s="132" t="s">
        <v>959</v>
      </c>
      <c r="P156" s="132" t="s">
        <v>960</v>
      </c>
      <c r="Q156" s="148">
        <f>(Q149+Q150+Q151+Q152+Q153+Q154+Q155)/7</f>
        <v>101.714285714286</v>
      </c>
      <c r="R156" s="123" t="s">
        <v>181</v>
      </c>
      <c r="S156" s="123" t="s">
        <v>182</v>
      </c>
      <c r="T156" s="123" t="s">
        <v>283</v>
      </c>
      <c r="U156" s="123" t="s">
        <v>186</v>
      </c>
      <c r="V156" s="123" t="s">
        <v>193</v>
      </c>
      <c r="W156" s="123" t="s">
        <v>285</v>
      </c>
      <c r="X156" s="123" t="s">
        <v>715</v>
      </c>
      <c r="Y156" s="118">
        <v>1</v>
      </c>
      <c r="Z156" s="150" t="s">
        <v>662</v>
      </c>
      <c r="AA156" s="118"/>
      <c r="AB156" s="118">
        <v>0</v>
      </c>
      <c r="AC156" s="118"/>
      <c r="AD156" s="118">
        <v>1</v>
      </c>
      <c r="AE156" s="124">
        <f t="shared" ref="AE156:AP156" si="0">(AE149+AE150+AE151+AE152+AE153+AE154+AE155)/7</f>
        <v>58.7333333333333</v>
      </c>
      <c r="AF156" s="124">
        <f t="shared" si="0"/>
        <v>13.3328571428571</v>
      </c>
      <c r="AG156" s="164">
        <f t="shared" si="0"/>
        <v>1.8052380952381</v>
      </c>
      <c r="AH156" s="124">
        <f t="shared" si="0"/>
        <v>14.4285714285714</v>
      </c>
      <c r="AI156" s="124">
        <f t="shared" si="0"/>
        <v>52.6428571428571</v>
      </c>
      <c r="AJ156" s="124">
        <f t="shared" si="0"/>
        <v>100.485714285714</v>
      </c>
      <c r="AK156" s="124">
        <f t="shared" si="0"/>
        <v>2.06789473684211</v>
      </c>
      <c r="AL156" s="124">
        <f t="shared" si="0"/>
        <v>21.7441142857143</v>
      </c>
      <c r="AM156" s="124">
        <f t="shared" si="0"/>
        <v>20.1157142857143</v>
      </c>
      <c r="AN156" s="124">
        <f t="shared" si="0"/>
        <v>0.271428571428571</v>
      </c>
      <c r="AO156" s="124">
        <f t="shared" si="0"/>
        <v>0.0128571428571429</v>
      </c>
      <c r="AP156" s="124">
        <f t="shared" si="0"/>
        <v>0.0171428571428571</v>
      </c>
      <c r="AQ156" s="123" t="s">
        <v>287</v>
      </c>
      <c r="AR156" s="123" t="s">
        <v>308</v>
      </c>
      <c r="AS156" s="123" t="s">
        <v>296</v>
      </c>
      <c r="AT156" s="123" t="s">
        <v>290</v>
      </c>
      <c r="AU156" s="123" t="s">
        <v>291</v>
      </c>
      <c r="AV156" s="123" t="s">
        <v>292</v>
      </c>
      <c r="AW156" s="123" t="s">
        <v>290</v>
      </c>
    </row>
    <row r="157" s="9" customFormat="1" ht="23" customHeight="1" spans="1:49">
      <c r="A157" s="106" t="s">
        <v>961</v>
      </c>
      <c r="B157" s="101"/>
      <c r="C157" s="107" t="s">
        <v>764</v>
      </c>
      <c r="D157" s="108">
        <v>2.94</v>
      </c>
      <c r="E157" s="108">
        <v>2.84</v>
      </c>
      <c r="F157" s="108">
        <v>2.75</v>
      </c>
      <c r="G157" s="108">
        <v>8.53</v>
      </c>
      <c r="H157" s="108">
        <v>2.84</v>
      </c>
      <c r="I157" s="108">
        <v>197.46</v>
      </c>
      <c r="J157" s="108">
        <v>12.38</v>
      </c>
      <c r="K157" s="108">
        <v>2</v>
      </c>
      <c r="L157" s="134">
        <v>43991</v>
      </c>
      <c r="M157" s="134">
        <v>43997</v>
      </c>
      <c r="N157" s="135" t="s">
        <v>297</v>
      </c>
      <c r="O157" s="134">
        <v>44039</v>
      </c>
      <c r="P157" s="134">
        <v>44103</v>
      </c>
      <c r="Q157" s="108">
        <v>112</v>
      </c>
      <c r="R157" s="135" t="s">
        <v>181</v>
      </c>
      <c r="S157" s="135" t="s">
        <v>182</v>
      </c>
      <c r="T157" s="135" t="s">
        <v>283</v>
      </c>
      <c r="U157" s="135" t="s">
        <v>295</v>
      </c>
      <c r="V157" s="135" t="s">
        <v>193</v>
      </c>
      <c r="W157" s="135" t="s">
        <v>285</v>
      </c>
      <c r="X157" s="135" t="s">
        <v>715</v>
      </c>
      <c r="Y157" s="108"/>
      <c r="Z157" s="108"/>
      <c r="AA157" s="108"/>
      <c r="AB157" s="108"/>
      <c r="AC157" s="108"/>
      <c r="AD157" s="108"/>
      <c r="AE157" s="108">
        <v>55.6</v>
      </c>
      <c r="AF157" s="108">
        <v>10.3</v>
      </c>
      <c r="AG157" s="108">
        <v>2.2</v>
      </c>
      <c r="AH157" s="108">
        <v>14.2</v>
      </c>
      <c r="AI157" s="108">
        <v>54.6</v>
      </c>
      <c r="AJ157" s="108">
        <v>99.2</v>
      </c>
      <c r="AK157" s="108">
        <v>1.8</v>
      </c>
      <c r="AL157" s="108">
        <v>18.58</v>
      </c>
      <c r="AM157" s="108">
        <v>18.93</v>
      </c>
      <c r="AN157" s="108">
        <v>0</v>
      </c>
      <c r="AO157" s="108">
        <v>0.05</v>
      </c>
      <c r="AP157" s="108">
        <v>0.003</v>
      </c>
      <c r="AQ157" s="135" t="s">
        <v>287</v>
      </c>
      <c r="AR157" s="135" t="s">
        <v>288</v>
      </c>
      <c r="AS157" s="135" t="s">
        <v>289</v>
      </c>
      <c r="AT157" s="135" t="s">
        <v>290</v>
      </c>
      <c r="AU157" s="135" t="s">
        <v>305</v>
      </c>
      <c r="AV157" s="135" t="s">
        <v>292</v>
      </c>
      <c r="AW157" s="135" t="s">
        <v>290</v>
      </c>
    </row>
    <row r="158" s="9" customFormat="1" ht="23" customHeight="1" spans="1:49">
      <c r="A158" s="97"/>
      <c r="B158" s="101"/>
      <c r="C158" s="107" t="s">
        <v>765</v>
      </c>
      <c r="D158" s="108">
        <v>3.62</v>
      </c>
      <c r="E158" s="108">
        <v>3.73</v>
      </c>
      <c r="F158" s="108">
        <v>3.99</v>
      </c>
      <c r="G158" s="108">
        <v>11.34</v>
      </c>
      <c r="H158" s="108">
        <v>3.78</v>
      </c>
      <c r="I158" s="108">
        <v>262.51</v>
      </c>
      <c r="J158" s="108">
        <v>8.62</v>
      </c>
      <c r="K158" s="108">
        <v>2</v>
      </c>
      <c r="L158" s="134">
        <v>44008</v>
      </c>
      <c r="M158" s="134">
        <v>44012</v>
      </c>
      <c r="N158" s="135"/>
      <c r="O158" s="134">
        <v>44050</v>
      </c>
      <c r="P158" s="134">
        <v>44115</v>
      </c>
      <c r="Q158" s="108">
        <v>107</v>
      </c>
      <c r="R158" s="135" t="s">
        <v>181</v>
      </c>
      <c r="S158" s="135" t="s">
        <v>182</v>
      </c>
      <c r="T158" s="135" t="s">
        <v>283</v>
      </c>
      <c r="U158" s="135" t="s">
        <v>295</v>
      </c>
      <c r="V158" s="135" t="s">
        <v>193</v>
      </c>
      <c r="W158" s="135" t="s">
        <v>285</v>
      </c>
      <c r="X158" s="135" t="s">
        <v>715</v>
      </c>
      <c r="Y158" s="108">
        <v>0</v>
      </c>
      <c r="Z158" s="108">
        <v>0</v>
      </c>
      <c r="AA158" s="109"/>
      <c r="AB158" s="109"/>
      <c r="AC158" s="109"/>
      <c r="AD158" s="108">
        <v>1</v>
      </c>
      <c r="AE158" s="108">
        <v>66.2</v>
      </c>
      <c r="AF158" s="108">
        <v>14.2</v>
      </c>
      <c r="AG158" s="108">
        <v>1.2</v>
      </c>
      <c r="AH158" s="108">
        <v>12.6</v>
      </c>
      <c r="AI158" s="108">
        <v>42.6</v>
      </c>
      <c r="AJ158" s="108">
        <v>85.6</v>
      </c>
      <c r="AK158" s="108">
        <v>2.01</v>
      </c>
      <c r="AL158" s="108">
        <v>20.02</v>
      </c>
      <c r="AM158" s="108">
        <v>23.6</v>
      </c>
      <c r="AN158" s="109"/>
      <c r="AO158" s="109"/>
      <c r="AP158" s="109"/>
      <c r="AQ158" s="135" t="s">
        <v>287</v>
      </c>
      <c r="AR158" s="135" t="s">
        <v>288</v>
      </c>
      <c r="AS158" s="135" t="s">
        <v>296</v>
      </c>
      <c r="AT158" s="135" t="s">
        <v>290</v>
      </c>
      <c r="AU158" s="135" t="s">
        <v>309</v>
      </c>
      <c r="AV158" s="135" t="s">
        <v>292</v>
      </c>
      <c r="AW158" s="135" t="s">
        <v>290</v>
      </c>
    </row>
    <row r="159" s="9" customFormat="1" ht="23" customHeight="1" spans="1:49">
      <c r="A159" s="97"/>
      <c r="B159" s="101"/>
      <c r="C159" s="107" t="s">
        <v>909</v>
      </c>
      <c r="D159" s="108">
        <v>4.64</v>
      </c>
      <c r="E159" s="108">
        <v>4.58</v>
      </c>
      <c r="F159" s="108">
        <v>4.54</v>
      </c>
      <c r="G159" s="109"/>
      <c r="H159" s="108">
        <v>4.59</v>
      </c>
      <c r="I159" s="108">
        <v>212.61</v>
      </c>
      <c r="J159" s="108">
        <v>12.78</v>
      </c>
      <c r="K159" s="108">
        <v>3</v>
      </c>
      <c r="L159" s="134">
        <v>44005</v>
      </c>
      <c r="M159" s="134">
        <v>44011</v>
      </c>
      <c r="N159" s="135" t="s">
        <v>297</v>
      </c>
      <c r="O159" s="134">
        <v>44048</v>
      </c>
      <c r="P159" s="134">
        <v>44114</v>
      </c>
      <c r="Q159" s="108">
        <v>109</v>
      </c>
      <c r="R159" s="135" t="s">
        <v>289</v>
      </c>
      <c r="S159" s="135" t="s">
        <v>182</v>
      </c>
      <c r="T159" s="135" t="s">
        <v>283</v>
      </c>
      <c r="U159" s="135" t="s">
        <v>186</v>
      </c>
      <c r="V159" s="135" t="s">
        <v>193</v>
      </c>
      <c r="W159" s="135" t="s">
        <v>950</v>
      </c>
      <c r="X159" s="135" t="s">
        <v>286</v>
      </c>
      <c r="Y159" s="108">
        <v>2</v>
      </c>
      <c r="Z159" s="108">
        <v>8.12</v>
      </c>
      <c r="AA159" s="108">
        <v>0</v>
      </c>
      <c r="AB159" s="108">
        <v>0</v>
      </c>
      <c r="AC159" s="108">
        <v>9.7</v>
      </c>
      <c r="AD159" s="108">
        <v>4.6</v>
      </c>
      <c r="AE159" s="108">
        <v>80</v>
      </c>
      <c r="AF159" s="108">
        <v>9</v>
      </c>
      <c r="AG159" s="108">
        <v>2</v>
      </c>
      <c r="AH159" s="108">
        <v>13</v>
      </c>
      <c r="AI159" s="108">
        <v>56</v>
      </c>
      <c r="AJ159" s="108">
        <v>118</v>
      </c>
      <c r="AK159" s="108">
        <v>2.1</v>
      </c>
      <c r="AL159" s="108"/>
      <c r="AM159" s="108">
        <v>25.8</v>
      </c>
      <c r="AN159" s="108">
        <v>0</v>
      </c>
      <c r="AO159" s="108">
        <v>1.5</v>
      </c>
      <c r="AP159" s="108">
        <v>0.5</v>
      </c>
      <c r="AQ159" s="135" t="s">
        <v>287</v>
      </c>
      <c r="AR159" s="135" t="s">
        <v>306</v>
      </c>
      <c r="AS159" s="135" t="s">
        <v>181</v>
      </c>
      <c r="AT159" s="135" t="s">
        <v>290</v>
      </c>
      <c r="AU159" s="135" t="s">
        <v>291</v>
      </c>
      <c r="AV159" s="135" t="s">
        <v>707</v>
      </c>
      <c r="AW159" s="135" t="s">
        <v>210</v>
      </c>
    </row>
    <row r="160" s="9" customFormat="1" ht="23" customHeight="1" spans="1:49">
      <c r="A160" s="97"/>
      <c r="B160" s="101"/>
      <c r="C160" s="107" t="s">
        <v>769</v>
      </c>
      <c r="D160" s="108">
        <v>3.34</v>
      </c>
      <c r="E160" s="108">
        <v>3.35</v>
      </c>
      <c r="F160" s="108">
        <v>3.53</v>
      </c>
      <c r="G160" s="108">
        <v>10.32</v>
      </c>
      <c r="H160" s="108">
        <v>3.44</v>
      </c>
      <c r="I160" s="108">
        <v>238.9</v>
      </c>
      <c r="J160" s="108">
        <v>21.99</v>
      </c>
      <c r="K160" s="108">
        <v>1</v>
      </c>
      <c r="L160" s="134">
        <v>44003</v>
      </c>
      <c r="M160" s="134">
        <v>44006</v>
      </c>
      <c r="N160" s="135">
        <v>1</v>
      </c>
      <c r="O160" s="134">
        <v>44048</v>
      </c>
      <c r="P160" s="134">
        <v>44112</v>
      </c>
      <c r="Q160" s="108">
        <v>108</v>
      </c>
      <c r="R160" s="135" t="s">
        <v>181</v>
      </c>
      <c r="S160" s="135" t="s">
        <v>182</v>
      </c>
      <c r="T160" s="135" t="s">
        <v>283</v>
      </c>
      <c r="U160" s="135" t="s">
        <v>186</v>
      </c>
      <c r="V160" s="135" t="s">
        <v>211</v>
      </c>
      <c r="W160" s="135" t="s">
        <v>766</v>
      </c>
      <c r="X160" s="135" t="s">
        <v>286</v>
      </c>
      <c r="Y160" s="108">
        <v>0</v>
      </c>
      <c r="Z160" s="108" t="s">
        <v>550</v>
      </c>
      <c r="AA160" s="108">
        <v>0</v>
      </c>
      <c r="AB160" s="108">
        <v>0</v>
      </c>
      <c r="AC160" s="108">
        <v>0</v>
      </c>
      <c r="AD160" s="108">
        <v>0</v>
      </c>
      <c r="AE160" s="108">
        <v>58.6</v>
      </c>
      <c r="AF160" s="108">
        <v>13</v>
      </c>
      <c r="AG160" s="108">
        <v>2.7</v>
      </c>
      <c r="AH160" s="108">
        <v>15.2</v>
      </c>
      <c r="AI160" s="108">
        <v>57.8</v>
      </c>
      <c r="AJ160" s="108">
        <v>119.7</v>
      </c>
      <c r="AK160" s="108">
        <v>2.1</v>
      </c>
      <c r="AL160" s="108">
        <v>20.29</v>
      </c>
      <c r="AM160" s="108">
        <v>16.95</v>
      </c>
      <c r="AN160" s="108"/>
      <c r="AO160" s="108"/>
      <c r="AP160" s="108"/>
      <c r="AQ160" s="135" t="s">
        <v>287</v>
      </c>
      <c r="AR160" s="135" t="s">
        <v>306</v>
      </c>
      <c r="AS160" s="135" t="s">
        <v>296</v>
      </c>
      <c r="AT160" s="135" t="s">
        <v>290</v>
      </c>
      <c r="AU160" s="135" t="s">
        <v>291</v>
      </c>
      <c r="AV160" s="135" t="s">
        <v>292</v>
      </c>
      <c r="AW160" s="135" t="s">
        <v>290</v>
      </c>
    </row>
    <row r="161" s="9" customFormat="1" ht="23" customHeight="1" spans="1:49">
      <c r="A161" s="97"/>
      <c r="B161" s="101"/>
      <c r="C161" s="107" t="s">
        <v>768</v>
      </c>
      <c r="D161" s="108">
        <v>3.43</v>
      </c>
      <c r="E161" s="108">
        <v>3.26</v>
      </c>
      <c r="F161" s="108">
        <v>3.51</v>
      </c>
      <c r="G161" s="109"/>
      <c r="H161" s="108">
        <v>3.4</v>
      </c>
      <c r="I161" s="108">
        <v>236.23</v>
      </c>
      <c r="J161" s="108">
        <v>3.03</v>
      </c>
      <c r="K161" s="108">
        <v>9</v>
      </c>
      <c r="L161" s="134">
        <v>44002</v>
      </c>
      <c r="M161" s="134">
        <v>44006</v>
      </c>
      <c r="N161" s="135" t="s">
        <v>297</v>
      </c>
      <c r="O161" s="134">
        <v>44042</v>
      </c>
      <c r="P161" s="134">
        <v>44105</v>
      </c>
      <c r="Q161" s="108">
        <v>102</v>
      </c>
      <c r="R161" s="135" t="s">
        <v>181</v>
      </c>
      <c r="S161" s="135" t="s">
        <v>182</v>
      </c>
      <c r="T161" s="135" t="s">
        <v>283</v>
      </c>
      <c r="U161" s="135" t="s">
        <v>186</v>
      </c>
      <c r="V161" s="135" t="s">
        <v>193</v>
      </c>
      <c r="W161" s="135" t="s">
        <v>285</v>
      </c>
      <c r="X161" s="135" t="s">
        <v>715</v>
      </c>
      <c r="Y161" s="108">
        <v>3</v>
      </c>
      <c r="Z161" s="109"/>
      <c r="AA161" s="109"/>
      <c r="AB161" s="109"/>
      <c r="AC161" s="109"/>
      <c r="AD161" s="109"/>
      <c r="AE161" s="108">
        <v>65.7</v>
      </c>
      <c r="AF161" s="108">
        <v>8</v>
      </c>
      <c r="AG161" s="108">
        <v>1.9</v>
      </c>
      <c r="AH161" s="108">
        <v>13.7</v>
      </c>
      <c r="AI161" s="108">
        <v>70.6</v>
      </c>
      <c r="AJ161" s="108">
        <v>140.8</v>
      </c>
      <c r="AK161" s="108">
        <v>1.99</v>
      </c>
      <c r="AL161" s="108">
        <v>26.66</v>
      </c>
      <c r="AM161" s="108">
        <v>18.93</v>
      </c>
      <c r="AN161" s="108" t="s">
        <v>204</v>
      </c>
      <c r="AO161" s="108" t="s">
        <v>204</v>
      </c>
      <c r="AP161" s="108" t="s">
        <v>204</v>
      </c>
      <c r="AQ161" s="135" t="s">
        <v>287</v>
      </c>
      <c r="AR161" s="135" t="s">
        <v>306</v>
      </c>
      <c r="AS161" s="135" t="s">
        <v>296</v>
      </c>
      <c r="AT161" s="135" t="s">
        <v>290</v>
      </c>
      <c r="AU161" s="135" t="s">
        <v>309</v>
      </c>
      <c r="AV161" s="135" t="s">
        <v>292</v>
      </c>
      <c r="AW161" s="135" t="s">
        <v>290</v>
      </c>
    </row>
    <row r="162" s="9" customFormat="1" ht="23" customHeight="1" spans="1:49">
      <c r="A162" s="97"/>
      <c r="B162" s="101"/>
      <c r="C162" s="107" t="s">
        <v>771</v>
      </c>
      <c r="D162" s="110">
        <v>3.233</v>
      </c>
      <c r="E162" s="110">
        <v>3.343</v>
      </c>
      <c r="F162" s="110">
        <v>3.18</v>
      </c>
      <c r="G162" s="110">
        <v>9.756</v>
      </c>
      <c r="H162" s="110">
        <v>3.252</v>
      </c>
      <c r="I162" s="110">
        <v>225.94625</v>
      </c>
      <c r="J162" s="110">
        <v>10.8762359359018</v>
      </c>
      <c r="K162" s="136">
        <v>3</v>
      </c>
      <c r="L162" s="137">
        <v>43994</v>
      </c>
      <c r="M162" s="137">
        <v>43999</v>
      </c>
      <c r="N162" s="138" t="s">
        <v>297</v>
      </c>
      <c r="O162" s="139">
        <v>44035</v>
      </c>
      <c r="P162" s="139">
        <v>44103</v>
      </c>
      <c r="Q162" s="149">
        <v>109</v>
      </c>
      <c r="R162" s="122" t="s">
        <v>181</v>
      </c>
      <c r="S162" s="122" t="s">
        <v>182</v>
      </c>
      <c r="T162" s="122" t="s">
        <v>283</v>
      </c>
      <c r="U162" s="122" t="s">
        <v>186</v>
      </c>
      <c r="V162" s="122" t="s">
        <v>193</v>
      </c>
      <c r="W162" s="122" t="s">
        <v>766</v>
      </c>
      <c r="X162" s="122" t="s">
        <v>715</v>
      </c>
      <c r="Y162" s="109">
        <v>0</v>
      </c>
      <c r="Z162" s="109"/>
      <c r="AA162" s="109"/>
      <c r="AB162" s="109">
        <v>0</v>
      </c>
      <c r="AC162" s="109"/>
      <c r="AD162" s="109">
        <v>1</v>
      </c>
      <c r="AE162" s="158">
        <v>56.4333333333333</v>
      </c>
      <c r="AF162" s="158">
        <v>10</v>
      </c>
      <c r="AG162" s="158">
        <v>1.8</v>
      </c>
      <c r="AH162" s="158">
        <v>12.8</v>
      </c>
      <c r="AI162" s="158">
        <v>40.5333333333333</v>
      </c>
      <c r="AJ162" s="158">
        <v>89.6666666666667</v>
      </c>
      <c r="AK162" s="158">
        <v>2.3</v>
      </c>
      <c r="AL162" s="158">
        <v>18.8900555555555</v>
      </c>
      <c r="AM162" s="158">
        <v>23.8</v>
      </c>
      <c r="AN162" s="158">
        <v>0</v>
      </c>
      <c r="AO162" s="158">
        <v>0</v>
      </c>
      <c r="AP162" s="158">
        <v>0</v>
      </c>
      <c r="AQ162" s="122" t="s">
        <v>287</v>
      </c>
      <c r="AR162" s="122" t="s">
        <v>306</v>
      </c>
      <c r="AS162" s="122" t="s">
        <v>296</v>
      </c>
      <c r="AT162" s="122" t="s">
        <v>290</v>
      </c>
      <c r="AU162" s="122" t="s">
        <v>291</v>
      </c>
      <c r="AV162" s="122" t="s">
        <v>292</v>
      </c>
      <c r="AW162" s="122" t="s">
        <v>290</v>
      </c>
    </row>
    <row r="163" s="10" customFormat="1" ht="23" customHeight="1" spans="1:49">
      <c r="A163" s="111"/>
      <c r="B163" s="103"/>
      <c r="C163" s="112" t="s">
        <v>163</v>
      </c>
      <c r="D163" s="113">
        <f t="shared" ref="D163:F163" si="1">(D157+D158+D159+D160+D161+D162)/6</f>
        <v>3.53383333333333</v>
      </c>
      <c r="E163" s="113">
        <f t="shared" si="1"/>
        <v>3.51716666666667</v>
      </c>
      <c r="F163" s="113">
        <f t="shared" si="1"/>
        <v>3.58333333333333</v>
      </c>
      <c r="G163" s="113">
        <f>(G157+G158+G159+G160+G161+G162)/4</f>
        <v>9.9865</v>
      </c>
      <c r="H163" s="113">
        <f>(H157+H158+H159+H160+H161+H162)/6</f>
        <v>3.55033333333333</v>
      </c>
      <c r="I163" s="113">
        <f>(I157+I158+I159+I160+I161+I162)/6</f>
        <v>228.942708333333</v>
      </c>
      <c r="J163" s="124">
        <v>11.2450263001764</v>
      </c>
      <c r="K163" s="140">
        <v>2</v>
      </c>
      <c r="L163" s="118" t="s">
        <v>589</v>
      </c>
      <c r="M163" s="118" t="s">
        <v>962</v>
      </c>
      <c r="N163" s="133" t="s">
        <v>297</v>
      </c>
      <c r="O163" s="118" t="s">
        <v>829</v>
      </c>
      <c r="P163" s="118" t="s">
        <v>899</v>
      </c>
      <c r="Q163" s="148">
        <v>107.8</v>
      </c>
      <c r="R163" s="123" t="s">
        <v>181</v>
      </c>
      <c r="S163" s="123" t="s">
        <v>182</v>
      </c>
      <c r="T163" s="123" t="s">
        <v>283</v>
      </c>
      <c r="U163" s="123" t="s">
        <v>186</v>
      </c>
      <c r="V163" s="123" t="s">
        <v>193</v>
      </c>
      <c r="W163" s="123" t="s">
        <v>766</v>
      </c>
      <c r="X163" s="123" t="s">
        <v>715</v>
      </c>
      <c r="Y163" s="118">
        <v>1</v>
      </c>
      <c r="Z163" s="159"/>
      <c r="AA163" s="118"/>
      <c r="AB163" s="118">
        <v>0</v>
      </c>
      <c r="AC163" s="118"/>
      <c r="AD163" s="118">
        <v>1</v>
      </c>
      <c r="AE163" s="160">
        <f t="shared" ref="AE163:AK163" si="2">(AE157+AE158+AE159+AE160+AE161+AE162)/6</f>
        <v>63.7555555555556</v>
      </c>
      <c r="AF163" s="160">
        <f t="shared" si="2"/>
        <v>10.75</v>
      </c>
      <c r="AG163" s="160">
        <f t="shared" si="2"/>
        <v>1.96666666666667</v>
      </c>
      <c r="AH163" s="160">
        <f t="shared" si="2"/>
        <v>13.5833333333333</v>
      </c>
      <c r="AI163" s="160">
        <f t="shared" si="2"/>
        <v>53.6888888888889</v>
      </c>
      <c r="AJ163" s="160">
        <f t="shared" si="2"/>
        <v>108.827777777778</v>
      </c>
      <c r="AK163" s="160">
        <f t="shared" si="2"/>
        <v>2.05</v>
      </c>
      <c r="AL163" s="160">
        <f>(AL157+AL158+AL159+AL160+AL161+AL162)/5</f>
        <v>20.8880111111111</v>
      </c>
      <c r="AM163" s="160">
        <f>(AM157+AM158+AM159+AM160+AM161+AM162)/6</f>
        <v>21.335</v>
      </c>
      <c r="AN163" s="160">
        <f t="shared" ref="AN163:AP163" si="3">(AN157+AN159+AN162)/3</f>
        <v>0</v>
      </c>
      <c r="AO163" s="160">
        <f t="shared" si="3"/>
        <v>0.516666666666667</v>
      </c>
      <c r="AP163" s="160">
        <f t="shared" si="3"/>
        <v>0.167666666666667</v>
      </c>
      <c r="AQ163" s="123" t="s">
        <v>287</v>
      </c>
      <c r="AR163" s="123" t="s">
        <v>306</v>
      </c>
      <c r="AS163" s="123" t="s">
        <v>296</v>
      </c>
      <c r="AT163" s="123" t="s">
        <v>290</v>
      </c>
      <c r="AU163" s="123" t="s">
        <v>291</v>
      </c>
      <c r="AV163" s="123" t="s">
        <v>292</v>
      </c>
      <c r="AW163" s="123" t="s">
        <v>290</v>
      </c>
    </row>
    <row r="164" s="9" customFormat="1" ht="23" customHeight="1" spans="1:49">
      <c r="A164" s="109" t="s">
        <v>366</v>
      </c>
      <c r="B164" s="101"/>
      <c r="C164" s="114" t="s">
        <v>764</v>
      </c>
      <c r="D164" s="115">
        <v>47.66</v>
      </c>
      <c r="E164" s="115">
        <v>47.12</v>
      </c>
      <c r="F164" s="109"/>
      <c r="G164" s="115">
        <v>94.78</v>
      </c>
      <c r="H164" s="115">
        <v>47.39</v>
      </c>
      <c r="I164" s="115">
        <v>210.62</v>
      </c>
      <c r="J164" s="115">
        <v>12.61</v>
      </c>
      <c r="K164" s="108">
        <v>1</v>
      </c>
      <c r="L164" s="134">
        <v>44369</v>
      </c>
      <c r="M164" s="134">
        <v>44373</v>
      </c>
      <c r="N164" s="122"/>
      <c r="O164" s="134">
        <v>44406</v>
      </c>
      <c r="P164" s="134">
        <v>44474</v>
      </c>
      <c r="Q164" s="108">
        <v>104</v>
      </c>
      <c r="R164" s="135" t="s">
        <v>181</v>
      </c>
      <c r="S164" s="135" t="s">
        <v>182</v>
      </c>
      <c r="T164" s="135" t="s">
        <v>283</v>
      </c>
      <c r="U164" s="135" t="s">
        <v>295</v>
      </c>
      <c r="V164" s="109"/>
      <c r="W164" s="135" t="s">
        <v>285</v>
      </c>
      <c r="X164" s="135" t="s">
        <v>715</v>
      </c>
      <c r="Y164" s="108">
        <v>0</v>
      </c>
      <c r="Z164" s="109"/>
      <c r="AA164" s="109"/>
      <c r="AB164" s="109"/>
      <c r="AC164" s="108"/>
      <c r="AD164" s="108">
        <v>0</v>
      </c>
      <c r="AE164" s="156">
        <v>65.4</v>
      </c>
      <c r="AF164" s="156">
        <v>8.4</v>
      </c>
      <c r="AG164" s="156">
        <v>2.1</v>
      </c>
      <c r="AH164" s="156">
        <v>13.6</v>
      </c>
      <c r="AI164" s="156">
        <v>43.8</v>
      </c>
      <c r="AJ164" s="156">
        <v>87.6</v>
      </c>
      <c r="AK164" s="156">
        <v>2</v>
      </c>
      <c r="AL164" s="156">
        <v>19.62</v>
      </c>
      <c r="AM164" s="156">
        <v>22.13</v>
      </c>
      <c r="AN164" s="109"/>
      <c r="AO164" s="109"/>
      <c r="AP164" s="109"/>
      <c r="AQ164" s="109"/>
      <c r="AR164" s="109"/>
      <c r="AS164" s="135" t="s">
        <v>289</v>
      </c>
      <c r="AT164" s="135" t="s">
        <v>290</v>
      </c>
      <c r="AU164" s="135" t="s">
        <v>305</v>
      </c>
      <c r="AV164" s="135" t="s">
        <v>292</v>
      </c>
      <c r="AW164" s="108"/>
    </row>
    <row r="165" s="9" customFormat="1" ht="23" customHeight="1" spans="1:49">
      <c r="A165" s="109"/>
      <c r="B165" s="101"/>
      <c r="C165" s="116" t="s">
        <v>765</v>
      </c>
      <c r="D165" s="115">
        <v>44.67</v>
      </c>
      <c r="E165" s="115">
        <v>46.09</v>
      </c>
      <c r="F165" s="109"/>
      <c r="G165" s="115">
        <v>90.76</v>
      </c>
      <c r="H165" s="115">
        <v>45.38</v>
      </c>
      <c r="I165" s="115">
        <v>201.7</v>
      </c>
      <c r="J165" s="115">
        <v>6.62</v>
      </c>
      <c r="K165" s="108">
        <v>1</v>
      </c>
      <c r="L165" s="134">
        <v>44365</v>
      </c>
      <c r="M165" s="134">
        <v>44369</v>
      </c>
      <c r="N165" s="122"/>
      <c r="O165" s="134">
        <v>44409</v>
      </c>
      <c r="P165" s="134">
        <v>44474</v>
      </c>
      <c r="Q165" s="108">
        <v>108</v>
      </c>
      <c r="R165" s="135" t="s">
        <v>691</v>
      </c>
      <c r="S165" s="135" t="s">
        <v>182</v>
      </c>
      <c r="T165" s="135" t="s">
        <v>283</v>
      </c>
      <c r="U165" s="135" t="s">
        <v>295</v>
      </c>
      <c r="V165" s="135" t="s">
        <v>693</v>
      </c>
      <c r="W165" s="135" t="s">
        <v>285</v>
      </c>
      <c r="X165" s="135" t="s">
        <v>715</v>
      </c>
      <c r="Y165" s="108" t="s">
        <v>204</v>
      </c>
      <c r="Z165" s="109"/>
      <c r="AA165" s="109"/>
      <c r="AB165" s="109"/>
      <c r="AC165" s="108"/>
      <c r="AD165" s="108" t="s">
        <v>204</v>
      </c>
      <c r="AE165" s="156">
        <v>63.6</v>
      </c>
      <c r="AF165" s="156">
        <v>11.6</v>
      </c>
      <c r="AG165" s="156">
        <v>2.8</v>
      </c>
      <c r="AH165" s="156">
        <v>15.2</v>
      </c>
      <c r="AI165" s="156">
        <v>49.2</v>
      </c>
      <c r="AJ165" s="156">
        <v>104.4</v>
      </c>
      <c r="AK165" s="156">
        <v>2.12</v>
      </c>
      <c r="AL165" s="156">
        <v>28.6</v>
      </c>
      <c r="AM165" s="156">
        <v>24.6</v>
      </c>
      <c r="AN165" s="109"/>
      <c r="AO165" s="109"/>
      <c r="AP165" s="109"/>
      <c r="AQ165" s="135" t="s">
        <v>287</v>
      </c>
      <c r="AR165" s="135" t="s">
        <v>370</v>
      </c>
      <c r="AS165" s="135" t="s">
        <v>296</v>
      </c>
      <c r="AT165" s="135" t="s">
        <v>290</v>
      </c>
      <c r="AU165" s="135" t="s">
        <v>309</v>
      </c>
      <c r="AV165" s="135" t="s">
        <v>292</v>
      </c>
      <c r="AW165" s="135" t="s">
        <v>290</v>
      </c>
    </row>
    <row r="166" s="9" customFormat="1" ht="23" customHeight="1" spans="1:49">
      <c r="A166" s="109"/>
      <c r="B166" s="101"/>
      <c r="C166" s="116" t="s">
        <v>909</v>
      </c>
      <c r="D166" s="115">
        <v>46.97</v>
      </c>
      <c r="E166" s="115">
        <v>49.71</v>
      </c>
      <c r="F166" s="109"/>
      <c r="G166" s="115"/>
      <c r="H166" s="115">
        <v>48.34</v>
      </c>
      <c r="I166" s="115">
        <v>215.11</v>
      </c>
      <c r="J166" s="115">
        <v>11.77</v>
      </c>
      <c r="K166" s="108">
        <v>2</v>
      </c>
      <c r="L166" s="134">
        <v>44371</v>
      </c>
      <c r="M166" s="134">
        <v>44377</v>
      </c>
      <c r="N166" s="122"/>
      <c r="O166" s="134">
        <v>44414</v>
      </c>
      <c r="P166" s="134">
        <v>44485</v>
      </c>
      <c r="Q166" s="108">
        <v>113</v>
      </c>
      <c r="R166" s="135" t="s">
        <v>289</v>
      </c>
      <c r="S166" s="135" t="s">
        <v>182</v>
      </c>
      <c r="T166" s="135" t="s">
        <v>283</v>
      </c>
      <c r="U166" s="135" t="s">
        <v>404</v>
      </c>
      <c r="V166" s="135" t="s">
        <v>328</v>
      </c>
      <c r="W166" s="135" t="s">
        <v>714</v>
      </c>
      <c r="X166" s="135" t="s">
        <v>286</v>
      </c>
      <c r="Y166" s="108">
        <v>0</v>
      </c>
      <c r="Z166" s="109"/>
      <c r="AA166" s="109"/>
      <c r="AB166" s="109"/>
      <c r="AC166" s="108"/>
      <c r="AD166" s="108">
        <v>0</v>
      </c>
      <c r="AE166" s="156">
        <v>86</v>
      </c>
      <c r="AF166" s="156">
        <v>15</v>
      </c>
      <c r="AG166" s="156">
        <v>3</v>
      </c>
      <c r="AH166" s="156">
        <v>15</v>
      </c>
      <c r="AI166" s="156">
        <v>52</v>
      </c>
      <c r="AJ166" s="156">
        <v>107</v>
      </c>
      <c r="AK166" s="156">
        <v>2.1</v>
      </c>
      <c r="AL166" s="156">
        <v>29.4</v>
      </c>
      <c r="AM166" s="156">
        <v>27.5</v>
      </c>
      <c r="AN166" s="109"/>
      <c r="AO166" s="109"/>
      <c r="AP166" s="109"/>
      <c r="AQ166" s="135" t="s">
        <v>287</v>
      </c>
      <c r="AR166" s="135" t="s">
        <v>700</v>
      </c>
      <c r="AS166" s="135" t="s">
        <v>289</v>
      </c>
      <c r="AT166" s="135" t="s">
        <v>290</v>
      </c>
      <c r="AU166" s="135" t="s">
        <v>305</v>
      </c>
      <c r="AV166" s="135" t="s">
        <v>707</v>
      </c>
      <c r="AW166" s="135" t="s">
        <v>210</v>
      </c>
    </row>
    <row r="167" s="9" customFormat="1" ht="23" customHeight="1" spans="1:49">
      <c r="A167" s="109"/>
      <c r="B167" s="101"/>
      <c r="C167" s="116" t="s">
        <v>769</v>
      </c>
      <c r="D167" s="115">
        <v>52.45</v>
      </c>
      <c r="E167" s="115">
        <v>49.31</v>
      </c>
      <c r="F167" s="109"/>
      <c r="G167" s="117"/>
      <c r="H167" s="115">
        <v>50.88</v>
      </c>
      <c r="I167" s="115">
        <v>226.14</v>
      </c>
      <c r="J167" s="115">
        <v>8.76</v>
      </c>
      <c r="K167" s="108">
        <v>1</v>
      </c>
      <c r="L167" s="134">
        <v>44370</v>
      </c>
      <c r="M167" s="134">
        <v>44376</v>
      </c>
      <c r="N167" s="122"/>
      <c r="O167" s="134">
        <v>44415</v>
      </c>
      <c r="P167" s="134">
        <v>44478</v>
      </c>
      <c r="Q167" s="108">
        <v>107</v>
      </c>
      <c r="R167" s="135" t="s">
        <v>181</v>
      </c>
      <c r="S167" s="135" t="s">
        <v>182</v>
      </c>
      <c r="T167" s="135" t="s">
        <v>283</v>
      </c>
      <c r="U167" s="135" t="s">
        <v>186</v>
      </c>
      <c r="V167" s="135" t="s">
        <v>211</v>
      </c>
      <c r="W167" s="135" t="s">
        <v>285</v>
      </c>
      <c r="X167" s="135" t="s">
        <v>715</v>
      </c>
      <c r="Y167" s="108"/>
      <c r="Z167" s="109"/>
      <c r="AA167" s="109"/>
      <c r="AB167" s="109"/>
      <c r="AC167" s="108"/>
      <c r="AD167" s="108"/>
      <c r="AE167" s="156">
        <v>48.5</v>
      </c>
      <c r="AF167" s="156">
        <v>13.7</v>
      </c>
      <c r="AG167" s="156">
        <v>2.3</v>
      </c>
      <c r="AH167" s="156">
        <v>13.7</v>
      </c>
      <c r="AI167" s="156">
        <v>48.5</v>
      </c>
      <c r="AJ167" s="156">
        <v>96.9</v>
      </c>
      <c r="AK167" s="156">
        <v>2</v>
      </c>
      <c r="AL167" s="156">
        <v>20.4</v>
      </c>
      <c r="AM167" s="156">
        <v>21.05</v>
      </c>
      <c r="AN167" s="109"/>
      <c r="AO167" s="109"/>
      <c r="AP167" s="109"/>
      <c r="AQ167" s="135" t="s">
        <v>287</v>
      </c>
      <c r="AR167" s="135" t="s">
        <v>306</v>
      </c>
      <c r="AS167" s="135" t="s">
        <v>296</v>
      </c>
      <c r="AT167" s="135" t="s">
        <v>290</v>
      </c>
      <c r="AU167" s="135" t="s">
        <v>304</v>
      </c>
      <c r="AV167" s="135" t="s">
        <v>306</v>
      </c>
      <c r="AW167" s="135" t="s">
        <v>290</v>
      </c>
    </row>
    <row r="168" s="9" customFormat="1" ht="23" customHeight="1" spans="1:49">
      <c r="A168" s="109"/>
      <c r="B168" s="101"/>
      <c r="C168" s="116" t="s">
        <v>885</v>
      </c>
      <c r="D168" s="115">
        <v>39.58</v>
      </c>
      <c r="E168" s="115">
        <v>38.54</v>
      </c>
      <c r="F168" s="109"/>
      <c r="G168" s="117"/>
      <c r="H168" s="115">
        <v>39.06</v>
      </c>
      <c r="I168" s="115">
        <v>173.62</v>
      </c>
      <c r="J168" s="115">
        <v>11.94</v>
      </c>
      <c r="K168" s="108">
        <v>1</v>
      </c>
      <c r="L168" s="134">
        <v>44376</v>
      </c>
      <c r="M168" s="134">
        <v>44380</v>
      </c>
      <c r="N168" s="122"/>
      <c r="O168" s="134">
        <v>44411</v>
      </c>
      <c r="P168" s="134">
        <v>44476</v>
      </c>
      <c r="Q168" s="108">
        <v>99</v>
      </c>
      <c r="R168" s="135" t="s">
        <v>181</v>
      </c>
      <c r="S168" s="135" t="s">
        <v>182</v>
      </c>
      <c r="T168" s="135" t="s">
        <v>283</v>
      </c>
      <c r="U168" s="135" t="s">
        <v>186</v>
      </c>
      <c r="V168" s="135" t="s">
        <v>193</v>
      </c>
      <c r="W168" s="135" t="s">
        <v>285</v>
      </c>
      <c r="X168" s="109"/>
      <c r="Y168" s="109"/>
      <c r="Z168" s="109"/>
      <c r="AA168" s="109"/>
      <c r="AB168" s="109"/>
      <c r="AC168" s="108"/>
      <c r="AD168" s="109"/>
      <c r="AE168" s="156">
        <v>52.33</v>
      </c>
      <c r="AF168" s="156">
        <v>20.67</v>
      </c>
      <c r="AG168" s="156">
        <v>1.33</v>
      </c>
      <c r="AH168" s="156">
        <v>14.67</v>
      </c>
      <c r="AI168" s="156">
        <v>33.33</v>
      </c>
      <c r="AJ168" s="156">
        <v>63.67</v>
      </c>
      <c r="AK168" s="156">
        <v>1.91</v>
      </c>
      <c r="AL168" s="156">
        <v>13.13</v>
      </c>
      <c r="AM168" s="156">
        <v>20.63</v>
      </c>
      <c r="AN168" s="109"/>
      <c r="AO168" s="109"/>
      <c r="AP168" s="109"/>
      <c r="AQ168" s="135" t="s">
        <v>287</v>
      </c>
      <c r="AR168" s="135" t="s">
        <v>700</v>
      </c>
      <c r="AS168" s="135" t="s">
        <v>289</v>
      </c>
      <c r="AT168" s="135" t="s">
        <v>290</v>
      </c>
      <c r="AU168" s="135" t="s">
        <v>305</v>
      </c>
      <c r="AV168" s="135" t="s">
        <v>306</v>
      </c>
      <c r="AW168" s="135" t="s">
        <v>290</v>
      </c>
    </row>
    <row r="169" s="9" customFormat="1" ht="23" customHeight="1" spans="1:49">
      <c r="A169" s="109"/>
      <c r="B169" s="101"/>
      <c r="C169" s="114" t="s">
        <v>768</v>
      </c>
      <c r="D169" s="115">
        <v>48.25</v>
      </c>
      <c r="E169" s="115">
        <v>47.84</v>
      </c>
      <c r="F169" s="109"/>
      <c r="G169" s="115">
        <v>96.09</v>
      </c>
      <c r="H169" s="115">
        <v>48.05</v>
      </c>
      <c r="I169" s="115">
        <v>213.66</v>
      </c>
      <c r="J169" s="115">
        <v>5.14</v>
      </c>
      <c r="K169" s="108">
        <v>1</v>
      </c>
      <c r="L169" s="134">
        <v>44370</v>
      </c>
      <c r="M169" s="134">
        <v>44374</v>
      </c>
      <c r="N169" s="122"/>
      <c r="O169" s="134">
        <v>44410</v>
      </c>
      <c r="P169" s="134">
        <v>44471</v>
      </c>
      <c r="Q169" s="108">
        <v>100</v>
      </c>
      <c r="R169" s="135" t="s">
        <v>181</v>
      </c>
      <c r="S169" s="135" t="s">
        <v>182</v>
      </c>
      <c r="T169" s="135" t="s">
        <v>283</v>
      </c>
      <c r="U169" s="135" t="s">
        <v>186</v>
      </c>
      <c r="V169" s="135" t="s">
        <v>193</v>
      </c>
      <c r="W169" s="135" t="s">
        <v>669</v>
      </c>
      <c r="X169" s="135" t="s">
        <v>715</v>
      </c>
      <c r="Y169" s="108">
        <v>0</v>
      </c>
      <c r="Z169" s="109"/>
      <c r="AA169" s="109"/>
      <c r="AB169" s="109"/>
      <c r="AC169" s="108"/>
      <c r="AD169" s="135" t="s">
        <v>773</v>
      </c>
      <c r="AE169" s="156">
        <v>59.4</v>
      </c>
      <c r="AF169" s="156">
        <v>14.5</v>
      </c>
      <c r="AG169" s="156">
        <v>2.7</v>
      </c>
      <c r="AH169" s="156">
        <v>15.8</v>
      </c>
      <c r="AI169" s="156">
        <v>59.1</v>
      </c>
      <c r="AJ169" s="156">
        <v>119.7</v>
      </c>
      <c r="AK169" s="156">
        <v>2</v>
      </c>
      <c r="AL169" s="156">
        <v>20.3</v>
      </c>
      <c r="AM169" s="156">
        <v>17</v>
      </c>
      <c r="AN169" s="109"/>
      <c r="AO169" s="109"/>
      <c r="AP169" s="109"/>
      <c r="AQ169" s="135" t="s">
        <v>287</v>
      </c>
      <c r="AR169" s="135" t="s">
        <v>306</v>
      </c>
      <c r="AS169" s="135" t="s">
        <v>706</v>
      </c>
      <c r="AT169" s="135" t="s">
        <v>290</v>
      </c>
      <c r="AU169" s="135" t="s">
        <v>304</v>
      </c>
      <c r="AV169" s="135" t="s">
        <v>707</v>
      </c>
      <c r="AW169" s="135" t="s">
        <v>773</v>
      </c>
    </row>
    <row r="170" s="9" customFormat="1" ht="23" customHeight="1" spans="1:49">
      <c r="A170" s="109"/>
      <c r="B170" s="101"/>
      <c r="C170" s="116" t="s">
        <v>771</v>
      </c>
      <c r="D170" s="115">
        <v>48.8</v>
      </c>
      <c r="E170" s="115">
        <v>46.9</v>
      </c>
      <c r="F170" s="109"/>
      <c r="G170" s="115">
        <v>95.7</v>
      </c>
      <c r="H170" s="115">
        <v>47.9</v>
      </c>
      <c r="I170" s="115">
        <v>212.8</v>
      </c>
      <c r="J170" s="115">
        <v>9.4</v>
      </c>
      <c r="K170" s="108">
        <v>1</v>
      </c>
      <c r="L170" s="134">
        <v>44361</v>
      </c>
      <c r="M170" s="134">
        <v>44366</v>
      </c>
      <c r="N170" s="122"/>
      <c r="O170" s="134">
        <v>44402</v>
      </c>
      <c r="P170" s="134">
        <v>44464</v>
      </c>
      <c r="Q170" s="108">
        <v>102</v>
      </c>
      <c r="R170" s="135" t="s">
        <v>181</v>
      </c>
      <c r="S170" s="135" t="s">
        <v>182</v>
      </c>
      <c r="T170" s="135" t="s">
        <v>283</v>
      </c>
      <c r="U170" s="135" t="s">
        <v>186</v>
      </c>
      <c r="V170" s="135" t="s">
        <v>193</v>
      </c>
      <c r="W170" s="135" t="s">
        <v>285</v>
      </c>
      <c r="X170" s="135" t="s">
        <v>715</v>
      </c>
      <c r="Y170" s="108">
        <v>1</v>
      </c>
      <c r="Z170" s="109"/>
      <c r="AA170" s="109"/>
      <c r="AB170" s="109"/>
      <c r="AC170" s="108"/>
      <c r="AD170" s="108">
        <v>1</v>
      </c>
      <c r="AE170" s="156">
        <v>78.5</v>
      </c>
      <c r="AF170" s="156">
        <v>22.3</v>
      </c>
      <c r="AG170" s="156">
        <v>0.5</v>
      </c>
      <c r="AH170" s="156">
        <v>16.2</v>
      </c>
      <c r="AI170" s="156">
        <v>39.7</v>
      </c>
      <c r="AJ170" s="156">
        <v>84.7</v>
      </c>
      <c r="AK170" s="156">
        <v>2.1</v>
      </c>
      <c r="AL170" s="156">
        <v>17.5</v>
      </c>
      <c r="AM170" s="156">
        <v>21.8</v>
      </c>
      <c r="AN170" s="109"/>
      <c r="AO170" s="109"/>
      <c r="AP170" s="109"/>
      <c r="AQ170" s="135" t="s">
        <v>287</v>
      </c>
      <c r="AR170" s="122" t="s">
        <v>306</v>
      </c>
      <c r="AS170" s="135" t="s">
        <v>296</v>
      </c>
      <c r="AT170" s="135" t="s">
        <v>290</v>
      </c>
      <c r="AU170" s="135" t="s">
        <v>297</v>
      </c>
      <c r="AV170" s="135" t="s">
        <v>292</v>
      </c>
      <c r="AW170" s="135" t="s">
        <v>290</v>
      </c>
    </row>
    <row r="171" s="10" customFormat="1" ht="23" customHeight="1" spans="1:49">
      <c r="A171" s="118"/>
      <c r="B171" s="119"/>
      <c r="C171" s="120" t="s">
        <v>163</v>
      </c>
      <c r="D171" s="121">
        <f t="shared" ref="D171:J171" si="4">(D164+D165+D166+D167+D168+D169+D170)/7</f>
        <v>46.9114285714286</v>
      </c>
      <c r="E171" s="121">
        <f t="shared" si="4"/>
        <v>46.5014285714286</v>
      </c>
      <c r="F171" s="118"/>
      <c r="G171" s="121">
        <f>(G164+G165+G166+G167+G168+G169+G170)/4</f>
        <v>94.3325</v>
      </c>
      <c r="H171" s="121">
        <f t="shared" si="4"/>
        <v>46.7142857142857</v>
      </c>
      <c r="I171" s="121">
        <f t="shared" si="4"/>
        <v>207.664285714286</v>
      </c>
      <c r="J171" s="121">
        <f t="shared" si="4"/>
        <v>9.46285714285714</v>
      </c>
      <c r="K171" s="141">
        <v>1</v>
      </c>
      <c r="L171" s="142" t="s">
        <v>963</v>
      </c>
      <c r="M171" s="142" t="s">
        <v>964</v>
      </c>
      <c r="N171" s="123"/>
      <c r="O171" s="118" t="s">
        <v>965</v>
      </c>
      <c r="P171" s="118" t="s">
        <v>966</v>
      </c>
      <c r="Q171" s="148">
        <v>104.7</v>
      </c>
      <c r="R171" s="150" t="s">
        <v>181</v>
      </c>
      <c r="S171" s="150" t="s">
        <v>182</v>
      </c>
      <c r="T171" s="150" t="s">
        <v>283</v>
      </c>
      <c r="U171" s="150" t="s">
        <v>186</v>
      </c>
      <c r="V171" s="150" t="s">
        <v>193</v>
      </c>
      <c r="W171" s="150" t="s">
        <v>285</v>
      </c>
      <c r="X171" s="150" t="s">
        <v>715</v>
      </c>
      <c r="Y171" s="118">
        <v>0</v>
      </c>
      <c r="Z171" s="118"/>
      <c r="AA171" s="118"/>
      <c r="AB171" s="118"/>
      <c r="AC171" s="159"/>
      <c r="AD171" s="118">
        <v>0</v>
      </c>
      <c r="AE171" s="161">
        <f t="shared" ref="AE171:AM171" si="5">(AE164+AE165+AE166+AE167+AE168+AE169+AE170)/7</f>
        <v>64.8185714285714</v>
      </c>
      <c r="AF171" s="161">
        <f t="shared" si="5"/>
        <v>15.1671428571429</v>
      </c>
      <c r="AG171" s="161">
        <f t="shared" si="5"/>
        <v>2.10428571428571</v>
      </c>
      <c r="AH171" s="161">
        <f t="shared" si="5"/>
        <v>14.8814285714286</v>
      </c>
      <c r="AI171" s="161">
        <f t="shared" si="5"/>
        <v>46.5185714285714</v>
      </c>
      <c r="AJ171" s="161">
        <f t="shared" si="5"/>
        <v>94.8528571428571</v>
      </c>
      <c r="AK171" s="161">
        <f t="shared" si="5"/>
        <v>2.03285714285714</v>
      </c>
      <c r="AL171" s="161">
        <f t="shared" si="5"/>
        <v>21.2785714285714</v>
      </c>
      <c r="AM171" s="161">
        <f t="shared" si="5"/>
        <v>22.1014285714286</v>
      </c>
      <c r="AN171" s="118"/>
      <c r="AO171" s="118"/>
      <c r="AP171" s="118"/>
      <c r="AQ171" s="150" t="s">
        <v>287</v>
      </c>
      <c r="AR171" s="150" t="s">
        <v>306</v>
      </c>
      <c r="AS171" s="150" t="s">
        <v>706</v>
      </c>
      <c r="AT171" s="150" t="s">
        <v>290</v>
      </c>
      <c r="AU171" s="150" t="s">
        <v>305</v>
      </c>
      <c r="AV171" s="150" t="s">
        <v>292</v>
      </c>
      <c r="AW171" s="150" t="s">
        <v>290</v>
      </c>
    </row>
    <row r="172" s="9" customFormat="1" ht="23" customHeight="1" spans="1:49">
      <c r="A172" s="97" t="s">
        <v>954</v>
      </c>
      <c r="B172" s="98" t="s">
        <v>967</v>
      </c>
      <c r="C172" s="122" t="s">
        <v>764</v>
      </c>
      <c r="D172" s="110">
        <v>2.83</v>
      </c>
      <c r="E172" s="110">
        <v>2.8</v>
      </c>
      <c r="F172" s="110">
        <v>3.05</v>
      </c>
      <c r="G172" s="110">
        <v>8.68</v>
      </c>
      <c r="H172" s="110">
        <v>2.89</v>
      </c>
      <c r="I172" s="110">
        <v>200.94</v>
      </c>
      <c r="J172" s="110">
        <v>8.5</v>
      </c>
      <c r="K172" s="109">
        <v>4</v>
      </c>
      <c r="L172" s="127">
        <v>43637</v>
      </c>
      <c r="M172" s="127">
        <v>43641</v>
      </c>
      <c r="N172" s="128" t="s">
        <v>297</v>
      </c>
      <c r="O172" s="127">
        <v>43674</v>
      </c>
      <c r="P172" s="127">
        <v>43736</v>
      </c>
      <c r="Q172" s="151">
        <v>99</v>
      </c>
      <c r="R172" s="135" t="s">
        <v>181</v>
      </c>
      <c r="S172" s="135" t="s">
        <v>182</v>
      </c>
      <c r="T172" s="135" t="s">
        <v>283</v>
      </c>
      <c r="U172" s="135" t="s">
        <v>295</v>
      </c>
      <c r="V172" s="135" t="s">
        <v>193</v>
      </c>
      <c r="W172" s="135" t="s">
        <v>285</v>
      </c>
      <c r="X172" s="135" t="s">
        <v>715</v>
      </c>
      <c r="Y172" s="108">
        <v>2</v>
      </c>
      <c r="Z172" s="135" t="s">
        <v>662</v>
      </c>
      <c r="AA172" s="108"/>
      <c r="AB172" s="108"/>
      <c r="AC172" s="108"/>
      <c r="AD172" s="108">
        <v>0</v>
      </c>
      <c r="AE172" s="109">
        <v>61.7</v>
      </c>
      <c r="AF172" s="109">
        <v>14.6</v>
      </c>
      <c r="AG172" s="109">
        <v>3</v>
      </c>
      <c r="AH172" s="109">
        <v>14.8</v>
      </c>
      <c r="AI172" s="109">
        <v>37.4</v>
      </c>
      <c r="AJ172" s="109">
        <v>86.3</v>
      </c>
      <c r="AK172" s="109">
        <v>2</v>
      </c>
      <c r="AL172" s="109">
        <v>18.89</v>
      </c>
      <c r="AM172" s="109">
        <v>21.9</v>
      </c>
      <c r="AN172" s="109">
        <v>0</v>
      </c>
      <c r="AO172" s="109">
        <v>0</v>
      </c>
      <c r="AP172" s="109">
        <v>0</v>
      </c>
      <c r="AQ172" s="122" t="s">
        <v>287</v>
      </c>
      <c r="AR172" s="122" t="s">
        <v>308</v>
      </c>
      <c r="AS172" s="122" t="s">
        <v>289</v>
      </c>
      <c r="AT172" s="122" t="s">
        <v>290</v>
      </c>
      <c r="AU172" s="122" t="s">
        <v>305</v>
      </c>
      <c r="AV172" s="122" t="s">
        <v>306</v>
      </c>
      <c r="AW172" s="122" t="s">
        <v>290</v>
      </c>
    </row>
    <row r="173" s="9" customFormat="1" ht="23" customHeight="1" spans="1:49">
      <c r="A173" s="97"/>
      <c r="B173" s="101"/>
      <c r="C173" s="122" t="s">
        <v>765</v>
      </c>
      <c r="D173" s="110">
        <v>3.38</v>
      </c>
      <c r="E173" s="110">
        <v>3.41</v>
      </c>
      <c r="F173" s="110">
        <v>3.41</v>
      </c>
      <c r="G173" s="110">
        <v>10.2</v>
      </c>
      <c r="H173" s="110">
        <v>3.4</v>
      </c>
      <c r="I173" s="110">
        <v>236.12</v>
      </c>
      <c r="J173" s="110">
        <v>3.02</v>
      </c>
      <c r="K173" s="109">
        <v>9</v>
      </c>
      <c r="L173" s="129">
        <v>43637</v>
      </c>
      <c r="M173" s="129">
        <v>43642</v>
      </c>
      <c r="N173" s="130"/>
      <c r="O173" s="129">
        <v>43676</v>
      </c>
      <c r="P173" s="129">
        <v>43740</v>
      </c>
      <c r="Q173" s="136">
        <v>103</v>
      </c>
      <c r="R173" s="122" t="s">
        <v>181</v>
      </c>
      <c r="S173" s="122" t="s">
        <v>968</v>
      </c>
      <c r="T173" s="122" t="s">
        <v>969</v>
      </c>
      <c r="U173" s="122" t="s">
        <v>408</v>
      </c>
      <c r="V173" s="122" t="s">
        <v>193</v>
      </c>
      <c r="W173" s="122" t="s">
        <v>766</v>
      </c>
      <c r="X173" s="122" t="s">
        <v>715</v>
      </c>
      <c r="Y173" s="109" t="s">
        <v>204</v>
      </c>
      <c r="Z173" s="109"/>
      <c r="AA173" s="109">
        <v>0</v>
      </c>
      <c r="AB173" s="109"/>
      <c r="AC173" s="109"/>
      <c r="AD173" s="109">
        <v>1</v>
      </c>
      <c r="AE173" s="109">
        <v>67.4</v>
      </c>
      <c r="AF173" s="109">
        <v>14.8</v>
      </c>
      <c r="AG173" s="109">
        <v>2.4</v>
      </c>
      <c r="AH173" s="109">
        <v>14.2</v>
      </c>
      <c r="AI173" s="109">
        <v>38.4</v>
      </c>
      <c r="AJ173" s="109">
        <v>91.8</v>
      </c>
      <c r="AK173" s="109">
        <v>2.39</v>
      </c>
      <c r="AL173" s="109">
        <v>24.12</v>
      </c>
      <c r="AM173" s="109">
        <v>29.4</v>
      </c>
      <c r="AN173" s="109"/>
      <c r="AO173" s="109"/>
      <c r="AP173" s="109"/>
      <c r="AQ173" s="122" t="s">
        <v>287</v>
      </c>
      <c r="AR173" s="122" t="s">
        <v>306</v>
      </c>
      <c r="AS173" s="122" t="s">
        <v>289</v>
      </c>
      <c r="AT173" s="122" t="s">
        <v>290</v>
      </c>
      <c r="AU173" s="122" t="s">
        <v>305</v>
      </c>
      <c r="AV173" s="122" t="s">
        <v>292</v>
      </c>
      <c r="AW173" s="122" t="s">
        <v>290</v>
      </c>
    </row>
    <row r="174" s="9" customFormat="1" ht="23" customHeight="1" spans="1:49">
      <c r="A174" s="97"/>
      <c r="B174" s="101"/>
      <c r="C174" s="122" t="s">
        <v>909</v>
      </c>
      <c r="D174" s="110">
        <v>3.7</v>
      </c>
      <c r="E174" s="110">
        <v>3.74</v>
      </c>
      <c r="F174" s="110">
        <v>3.75</v>
      </c>
      <c r="G174" s="110">
        <f>(D174+E174+F174)</f>
        <v>11.19</v>
      </c>
      <c r="H174" s="110">
        <v>3.73</v>
      </c>
      <c r="I174" s="110">
        <v>259.05</v>
      </c>
      <c r="J174" s="110">
        <v>8.43</v>
      </c>
      <c r="K174" s="109">
        <v>6</v>
      </c>
      <c r="L174" s="129">
        <v>43639</v>
      </c>
      <c r="M174" s="129">
        <v>43644</v>
      </c>
      <c r="N174" s="130" t="s">
        <v>714</v>
      </c>
      <c r="O174" s="129">
        <v>43680</v>
      </c>
      <c r="P174" s="129">
        <v>43742</v>
      </c>
      <c r="Q174" s="136">
        <v>103</v>
      </c>
      <c r="R174" s="122" t="s">
        <v>181</v>
      </c>
      <c r="S174" s="122" t="s">
        <v>182</v>
      </c>
      <c r="T174" s="122" t="s">
        <v>183</v>
      </c>
      <c r="U174" s="122" t="s">
        <v>284</v>
      </c>
      <c r="V174" s="122" t="s">
        <v>193</v>
      </c>
      <c r="W174" s="122" t="s">
        <v>714</v>
      </c>
      <c r="X174" s="122" t="s">
        <v>286</v>
      </c>
      <c r="Y174" s="109">
        <v>0</v>
      </c>
      <c r="Z174" s="109" t="s">
        <v>519</v>
      </c>
      <c r="AA174" s="109">
        <v>0</v>
      </c>
      <c r="AB174" s="109">
        <v>0</v>
      </c>
      <c r="AC174" s="109">
        <v>16.5</v>
      </c>
      <c r="AD174" s="109">
        <v>5.7</v>
      </c>
      <c r="AE174" s="109">
        <v>70.5</v>
      </c>
      <c r="AF174" s="109">
        <v>15.5</v>
      </c>
      <c r="AG174" s="109">
        <v>2.6</v>
      </c>
      <c r="AH174" s="109">
        <v>15</v>
      </c>
      <c r="AI174" s="109">
        <v>40.8</v>
      </c>
      <c r="AJ174" s="109">
        <v>98.5</v>
      </c>
      <c r="AK174" s="109">
        <v>2.5</v>
      </c>
      <c r="AL174" s="109">
        <v>26.5</v>
      </c>
      <c r="AM174" s="109">
        <v>28.1</v>
      </c>
      <c r="AN174" s="109">
        <v>1.7</v>
      </c>
      <c r="AO174" s="109">
        <v>0</v>
      </c>
      <c r="AP174" s="109">
        <v>0.1</v>
      </c>
      <c r="AQ174" s="122" t="s">
        <v>287</v>
      </c>
      <c r="AR174" s="122" t="s">
        <v>306</v>
      </c>
      <c r="AS174" s="122" t="s">
        <v>289</v>
      </c>
      <c r="AT174" s="122" t="s">
        <v>290</v>
      </c>
      <c r="AU174" s="122" t="s">
        <v>305</v>
      </c>
      <c r="AV174" s="122" t="s">
        <v>292</v>
      </c>
      <c r="AW174" s="122" t="s">
        <v>290</v>
      </c>
    </row>
    <row r="175" s="9" customFormat="1" ht="23" customHeight="1" spans="1:49">
      <c r="A175" s="97"/>
      <c r="B175" s="101"/>
      <c r="C175" s="122" t="s">
        <v>769</v>
      </c>
      <c r="D175" s="110">
        <v>2.85</v>
      </c>
      <c r="E175" s="110">
        <v>2.77</v>
      </c>
      <c r="F175" s="110">
        <v>2.85</v>
      </c>
      <c r="G175" s="110">
        <v>8.47</v>
      </c>
      <c r="H175" s="110">
        <v>2.82</v>
      </c>
      <c r="I175" s="110">
        <v>195.84</v>
      </c>
      <c r="J175" s="110">
        <v>3.68</v>
      </c>
      <c r="K175" s="109">
        <v>7</v>
      </c>
      <c r="L175" s="129">
        <v>43648</v>
      </c>
      <c r="M175" s="129">
        <v>43653</v>
      </c>
      <c r="N175" s="130">
        <v>1</v>
      </c>
      <c r="O175" s="129">
        <v>43689</v>
      </c>
      <c r="P175" s="129">
        <v>43748</v>
      </c>
      <c r="Q175" s="136">
        <v>100</v>
      </c>
      <c r="R175" s="122" t="s">
        <v>181</v>
      </c>
      <c r="S175" s="122" t="s">
        <v>182</v>
      </c>
      <c r="T175" s="122" t="s">
        <v>283</v>
      </c>
      <c r="U175" s="122" t="s">
        <v>404</v>
      </c>
      <c r="V175" s="122" t="s">
        <v>193</v>
      </c>
      <c r="W175" s="122" t="s">
        <v>766</v>
      </c>
      <c r="X175" s="122" t="s">
        <v>286</v>
      </c>
      <c r="Y175" s="109">
        <v>0</v>
      </c>
      <c r="Z175" s="109" t="s">
        <v>550</v>
      </c>
      <c r="AA175" s="109">
        <v>0</v>
      </c>
      <c r="AB175" s="109">
        <v>0</v>
      </c>
      <c r="AC175" s="109">
        <v>0</v>
      </c>
      <c r="AD175" s="109">
        <v>0</v>
      </c>
      <c r="AE175" s="109">
        <v>65.1</v>
      </c>
      <c r="AF175" s="109">
        <v>18.7</v>
      </c>
      <c r="AG175" s="109">
        <v>2.7</v>
      </c>
      <c r="AH175" s="109">
        <v>13.8</v>
      </c>
      <c r="AI175" s="109">
        <v>37.4</v>
      </c>
      <c r="AJ175" s="109">
        <v>92.9</v>
      </c>
      <c r="AK175" s="109">
        <v>2.51</v>
      </c>
      <c r="AL175" s="109">
        <v>18.23</v>
      </c>
      <c r="AM175" s="109">
        <v>19.62</v>
      </c>
      <c r="AN175" s="109"/>
      <c r="AO175" s="109"/>
      <c r="AP175" s="109"/>
      <c r="AQ175" s="122" t="s">
        <v>287</v>
      </c>
      <c r="AR175" s="122" t="s">
        <v>288</v>
      </c>
      <c r="AS175" s="122" t="s">
        <v>289</v>
      </c>
      <c r="AT175" s="122" t="s">
        <v>290</v>
      </c>
      <c r="AU175" s="122" t="s">
        <v>305</v>
      </c>
      <c r="AV175" s="122" t="s">
        <v>306</v>
      </c>
      <c r="AW175" s="122" t="s">
        <v>290</v>
      </c>
    </row>
    <row r="176" s="9" customFormat="1" ht="23" customHeight="1" spans="1:49">
      <c r="A176" s="97"/>
      <c r="B176" s="101"/>
      <c r="C176" s="122" t="s">
        <v>768</v>
      </c>
      <c r="D176" s="110">
        <v>2.39</v>
      </c>
      <c r="E176" s="110">
        <v>2.41</v>
      </c>
      <c r="F176" s="110">
        <v>2.57</v>
      </c>
      <c r="G176" s="110">
        <v>7.37</v>
      </c>
      <c r="H176" s="110">
        <v>2.46</v>
      </c>
      <c r="I176" s="110">
        <v>170.92</v>
      </c>
      <c r="J176" s="110">
        <v>2.5</v>
      </c>
      <c r="K176" s="109">
        <v>7</v>
      </c>
      <c r="L176" s="129">
        <v>43648</v>
      </c>
      <c r="M176" s="129">
        <v>43654</v>
      </c>
      <c r="N176" s="130">
        <v>1</v>
      </c>
      <c r="O176" s="129">
        <v>43685</v>
      </c>
      <c r="P176" s="129">
        <v>43737</v>
      </c>
      <c r="Q176" s="136">
        <v>89</v>
      </c>
      <c r="R176" s="122" t="s">
        <v>181</v>
      </c>
      <c r="S176" s="122" t="s">
        <v>182</v>
      </c>
      <c r="T176" s="122" t="s">
        <v>283</v>
      </c>
      <c r="U176" s="122" t="s">
        <v>327</v>
      </c>
      <c r="V176" s="122" t="s">
        <v>193</v>
      </c>
      <c r="W176" s="122" t="s">
        <v>669</v>
      </c>
      <c r="X176" s="122" t="s">
        <v>715</v>
      </c>
      <c r="Y176" s="109">
        <v>0</v>
      </c>
      <c r="Z176" s="122" t="s">
        <v>773</v>
      </c>
      <c r="AA176" s="109">
        <v>0</v>
      </c>
      <c r="AB176" s="122" t="s">
        <v>773</v>
      </c>
      <c r="AC176" s="109">
        <v>0</v>
      </c>
      <c r="AD176" s="122" t="s">
        <v>773</v>
      </c>
      <c r="AE176" s="109">
        <v>52.1</v>
      </c>
      <c r="AF176" s="109">
        <v>12.2</v>
      </c>
      <c r="AG176" s="109">
        <v>0.9</v>
      </c>
      <c r="AH176" s="109">
        <v>12.6</v>
      </c>
      <c r="AI176" s="109">
        <v>23.9</v>
      </c>
      <c r="AJ176" s="109">
        <v>59.8</v>
      </c>
      <c r="AK176" s="109">
        <v>2.5</v>
      </c>
      <c r="AL176" s="109">
        <v>15.04</v>
      </c>
      <c r="AM176" s="109">
        <v>24.3</v>
      </c>
      <c r="AN176" s="109">
        <v>0</v>
      </c>
      <c r="AO176" s="109">
        <v>0</v>
      </c>
      <c r="AP176" s="109">
        <v>0</v>
      </c>
      <c r="AQ176" s="122" t="s">
        <v>287</v>
      </c>
      <c r="AR176" s="122" t="s">
        <v>308</v>
      </c>
      <c r="AS176" s="122" t="s">
        <v>181</v>
      </c>
      <c r="AT176" s="122" t="s">
        <v>290</v>
      </c>
      <c r="AU176" s="122" t="s">
        <v>956</v>
      </c>
      <c r="AV176" s="122" t="s">
        <v>306</v>
      </c>
      <c r="AW176" s="122" t="s">
        <v>210</v>
      </c>
    </row>
    <row r="177" s="9" customFormat="1" ht="23" customHeight="1" spans="1:49">
      <c r="A177" s="97"/>
      <c r="B177" s="101"/>
      <c r="C177" s="122" t="s">
        <v>885</v>
      </c>
      <c r="D177" s="110">
        <v>3.2</v>
      </c>
      <c r="E177" s="110">
        <v>3.2</v>
      </c>
      <c r="F177" s="110">
        <v>3.1</v>
      </c>
      <c r="G177" s="110">
        <v>9.5</v>
      </c>
      <c r="H177" s="110">
        <v>3.17</v>
      </c>
      <c r="I177" s="110">
        <v>219.92</v>
      </c>
      <c r="J177" s="110">
        <v>8.57</v>
      </c>
      <c r="K177" s="109">
        <v>5</v>
      </c>
      <c r="L177" s="129">
        <v>43641</v>
      </c>
      <c r="M177" s="129">
        <v>43648</v>
      </c>
      <c r="N177" s="130" t="s">
        <v>297</v>
      </c>
      <c r="O177" s="129">
        <v>43679</v>
      </c>
      <c r="P177" s="129">
        <v>43741</v>
      </c>
      <c r="Q177" s="136">
        <v>100</v>
      </c>
      <c r="R177" s="122" t="s">
        <v>181</v>
      </c>
      <c r="S177" s="122" t="s">
        <v>182</v>
      </c>
      <c r="T177" s="122" t="s">
        <v>283</v>
      </c>
      <c r="U177" s="122" t="s">
        <v>186</v>
      </c>
      <c r="V177" s="122" t="s">
        <v>193</v>
      </c>
      <c r="W177" s="122" t="s">
        <v>285</v>
      </c>
      <c r="X177" s="122" t="s">
        <v>715</v>
      </c>
      <c r="Y177" s="109"/>
      <c r="Z177" s="109"/>
      <c r="AA177" s="109"/>
      <c r="AB177" s="109"/>
      <c r="AC177" s="109"/>
      <c r="AD177" s="109"/>
      <c r="AE177" s="109">
        <v>47.67</v>
      </c>
      <c r="AF177" s="109">
        <v>16.83</v>
      </c>
      <c r="AG177" s="109">
        <v>2.17</v>
      </c>
      <c r="AH177" s="109">
        <v>10.83</v>
      </c>
      <c r="AI177" s="109">
        <v>23.83</v>
      </c>
      <c r="AJ177" s="109">
        <v>62.33</v>
      </c>
      <c r="AK177" s="109">
        <v>2.62</v>
      </c>
      <c r="AL177" s="109">
        <v>15.57</v>
      </c>
      <c r="AM177" s="109">
        <v>24.98</v>
      </c>
      <c r="AN177" s="109"/>
      <c r="AO177" s="109"/>
      <c r="AP177" s="109"/>
      <c r="AQ177" s="122" t="s">
        <v>287</v>
      </c>
      <c r="AR177" s="122" t="s">
        <v>290</v>
      </c>
      <c r="AS177" s="122" t="s">
        <v>289</v>
      </c>
      <c r="AT177" s="122" t="s">
        <v>290</v>
      </c>
      <c r="AU177" s="122" t="s">
        <v>305</v>
      </c>
      <c r="AV177" s="122" t="s">
        <v>306</v>
      </c>
      <c r="AW177" s="122" t="s">
        <v>290</v>
      </c>
    </row>
    <row r="178" s="9" customFormat="1" ht="23" customHeight="1" spans="1:49">
      <c r="A178" s="97"/>
      <c r="B178" s="101"/>
      <c r="C178" s="122" t="s">
        <v>771</v>
      </c>
      <c r="D178" s="110">
        <v>3.28</v>
      </c>
      <c r="E178" s="110">
        <v>3.459</v>
      </c>
      <c r="F178" s="110">
        <v>3.355</v>
      </c>
      <c r="G178" s="110">
        <v>10.094</v>
      </c>
      <c r="H178" s="110">
        <v>3.36466666666667</v>
      </c>
      <c r="I178" s="110">
        <v>233.774236111111</v>
      </c>
      <c r="J178" s="110">
        <v>5.90704018466058</v>
      </c>
      <c r="K178" s="109">
        <v>9</v>
      </c>
      <c r="L178" s="129">
        <v>43635</v>
      </c>
      <c r="M178" s="129">
        <v>43640</v>
      </c>
      <c r="N178" s="130" t="s">
        <v>297</v>
      </c>
      <c r="O178" s="129">
        <v>43671</v>
      </c>
      <c r="P178" s="129">
        <v>43731</v>
      </c>
      <c r="Q178" s="136">
        <v>96</v>
      </c>
      <c r="R178" s="122" t="s">
        <v>181</v>
      </c>
      <c r="S178" s="122" t="s">
        <v>182</v>
      </c>
      <c r="T178" s="122" t="s">
        <v>283</v>
      </c>
      <c r="U178" s="122" t="s">
        <v>186</v>
      </c>
      <c r="V178" s="122" t="s">
        <v>193</v>
      </c>
      <c r="W178" s="122" t="s">
        <v>285</v>
      </c>
      <c r="X178" s="122" t="s">
        <v>715</v>
      </c>
      <c r="Y178" s="109">
        <v>0</v>
      </c>
      <c r="Z178" s="135" t="s">
        <v>662</v>
      </c>
      <c r="AA178" s="109"/>
      <c r="AB178" s="109">
        <v>0</v>
      </c>
      <c r="AC178" s="109"/>
      <c r="AD178" s="109">
        <v>1</v>
      </c>
      <c r="AE178" s="158">
        <v>69.2666666666667</v>
      </c>
      <c r="AF178" s="158">
        <v>9.13333333333333</v>
      </c>
      <c r="AG178" s="158">
        <v>4.06666666666667</v>
      </c>
      <c r="AH178" s="158">
        <v>13.9333333333333</v>
      </c>
      <c r="AI178" s="158">
        <v>33.8</v>
      </c>
      <c r="AJ178" s="158">
        <v>70.3</v>
      </c>
      <c r="AK178" s="158">
        <v>2.07988165680473</v>
      </c>
      <c r="AL178" s="158">
        <v>19.7199666666667</v>
      </c>
      <c r="AM178" s="158">
        <v>27.7666666666667</v>
      </c>
      <c r="AN178" s="109">
        <v>0</v>
      </c>
      <c r="AO178" s="109">
        <v>2</v>
      </c>
      <c r="AP178" s="109">
        <v>0</v>
      </c>
      <c r="AQ178" s="122" t="s">
        <v>287</v>
      </c>
      <c r="AR178" s="122" t="s">
        <v>308</v>
      </c>
      <c r="AS178" s="122" t="s">
        <v>289</v>
      </c>
      <c r="AT178" s="122" t="s">
        <v>290</v>
      </c>
      <c r="AU178" s="122" t="s">
        <v>305</v>
      </c>
      <c r="AV178" s="122" t="s">
        <v>306</v>
      </c>
      <c r="AW178" s="122" t="s">
        <v>290</v>
      </c>
    </row>
    <row r="179" s="10" customFormat="1" ht="23" customHeight="1" spans="1:49">
      <c r="A179" s="102"/>
      <c r="B179" s="103"/>
      <c r="C179" s="123" t="s">
        <v>163</v>
      </c>
      <c r="D179" s="124">
        <f t="shared" ref="D179:I179" si="6">(D172+D173+D174+D175+D176+D177+D178)/7</f>
        <v>3.09</v>
      </c>
      <c r="E179" s="124">
        <f t="shared" si="6"/>
        <v>3.11271428571429</v>
      </c>
      <c r="F179" s="124">
        <f t="shared" si="6"/>
        <v>3.155</v>
      </c>
      <c r="G179" s="124">
        <f t="shared" si="6"/>
        <v>9.35771428571428</v>
      </c>
      <c r="H179" s="124">
        <f t="shared" si="6"/>
        <v>3.1192380952381</v>
      </c>
      <c r="I179" s="124">
        <f t="shared" si="6"/>
        <v>216.652033730159</v>
      </c>
      <c r="J179" s="143">
        <v>5.88866310873215</v>
      </c>
      <c r="K179" s="118">
        <v>5</v>
      </c>
      <c r="L179" s="132" t="s">
        <v>957</v>
      </c>
      <c r="M179" s="132" t="s">
        <v>958</v>
      </c>
      <c r="N179" s="133" t="s">
        <v>297</v>
      </c>
      <c r="O179" s="132" t="s">
        <v>970</v>
      </c>
      <c r="P179" s="132" t="s">
        <v>971</v>
      </c>
      <c r="Q179" s="148">
        <f>(Q172+Q173+Q174+Q175+Q176+Q177+Q178)/7</f>
        <v>98.5714285714286</v>
      </c>
      <c r="R179" s="123" t="s">
        <v>181</v>
      </c>
      <c r="S179" s="123" t="s">
        <v>182</v>
      </c>
      <c r="T179" s="123" t="s">
        <v>283</v>
      </c>
      <c r="U179" s="123" t="s">
        <v>186</v>
      </c>
      <c r="V179" s="123" t="s">
        <v>193</v>
      </c>
      <c r="W179" s="123" t="s">
        <v>285</v>
      </c>
      <c r="X179" s="123" t="s">
        <v>715</v>
      </c>
      <c r="Y179" s="118">
        <v>1</v>
      </c>
      <c r="Z179" s="150" t="s">
        <v>662</v>
      </c>
      <c r="AA179" s="118"/>
      <c r="AB179" s="118">
        <v>0</v>
      </c>
      <c r="AC179" s="118"/>
      <c r="AD179" s="118">
        <v>1</v>
      </c>
      <c r="AE179" s="124">
        <f t="shared" ref="AE179:AP179" si="7">(AE172+AE173+AE174+AE175+AE176+AE177+AE178)/7</f>
        <v>61.962380952381</v>
      </c>
      <c r="AF179" s="124">
        <f t="shared" si="7"/>
        <v>14.537619047619</v>
      </c>
      <c r="AG179" s="124">
        <f t="shared" si="7"/>
        <v>2.54809523809524</v>
      </c>
      <c r="AH179" s="124">
        <f t="shared" si="7"/>
        <v>13.5947619047619</v>
      </c>
      <c r="AI179" s="124">
        <f t="shared" si="7"/>
        <v>33.6471428571429</v>
      </c>
      <c r="AJ179" s="124">
        <f t="shared" si="7"/>
        <v>80.2757142857143</v>
      </c>
      <c r="AK179" s="124">
        <f t="shared" si="7"/>
        <v>2.37141166525782</v>
      </c>
      <c r="AL179" s="124">
        <f t="shared" si="7"/>
        <v>19.724280952381</v>
      </c>
      <c r="AM179" s="124">
        <f t="shared" si="7"/>
        <v>25.152380952381</v>
      </c>
      <c r="AN179" s="124">
        <f t="shared" si="7"/>
        <v>0.242857142857143</v>
      </c>
      <c r="AO179" s="124">
        <f t="shared" si="7"/>
        <v>0.285714285714286</v>
      </c>
      <c r="AP179" s="124">
        <f t="shared" si="7"/>
        <v>0.0142857142857143</v>
      </c>
      <c r="AQ179" s="123" t="s">
        <v>287</v>
      </c>
      <c r="AR179" s="123" t="s">
        <v>308</v>
      </c>
      <c r="AS179" s="123" t="s">
        <v>289</v>
      </c>
      <c r="AT179" s="123" t="s">
        <v>290</v>
      </c>
      <c r="AU179" s="123" t="s">
        <v>305</v>
      </c>
      <c r="AV179" s="123" t="s">
        <v>306</v>
      </c>
      <c r="AW179" s="123" t="s">
        <v>290</v>
      </c>
    </row>
    <row r="180" s="9" customFormat="1" ht="23" customHeight="1" spans="1:49">
      <c r="A180" s="106" t="s">
        <v>961</v>
      </c>
      <c r="B180" s="101"/>
      <c r="C180" s="107" t="s">
        <v>764</v>
      </c>
      <c r="D180" s="108">
        <v>2.65</v>
      </c>
      <c r="E180" s="108">
        <v>2.83</v>
      </c>
      <c r="F180" s="108">
        <v>2.73</v>
      </c>
      <c r="G180" s="108">
        <v>8.21</v>
      </c>
      <c r="H180" s="108">
        <v>2.74</v>
      </c>
      <c r="I180" s="108">
        <v>190.06</v>
      </c>
      <c r="J180" s="108">
        <v>8.17</v>
      </c>
      <c r="K180" s="108">
        <v>6</v>
      </c>
      <c r="L180" s="144">
        <v>43991</v>
      </c>
      <c r="M180" s="144">
        <v>43997</v>
      </c>
      <c r="N180" s="135" t="s">
        <v>297</v>
      </c>
      <c r="O180" s="144">
        <v>44036</v>
      </c>
      <c r="P180" s="144">
        <v>44101</v>
      </c>
      <c r="Q180" s="135">
        <v>110</v>
      </c>
      <c r="R180" s="135" t="s">
        <v>181</v>
      </c>
      <c r="S180" s="135" t="s">
        <v>182</v>
      </c>
      <c r="T180" s="135" t="s">
        <v>283</v>
      </c>
      <c r="U180" s="135" t="s">
        <v>295</v>
      </c>
      <c r="V180" s="135" t="s">
        <v>193</v>
      </c>
      <c r="W180" s="135" t="s">
        <v>285</v>
      </c>
      <c r="X180" s="135" t="s">
        <v>715</v>
      </c>
      <c r="Y180" s="135"/>
      <c r="Z180" s="135"/>
      <c r="AA180" s="135"/>
      <c r="AB180" s="135"/>
      <c r="AC180" s="135"/>
      <c r="AD180" s="135"/>
      <c r="AE180" s="135">
        <v>50.3</v>
      </c>
      <c r="AF180" s="135">
        <v>11.8</v>
      </c>
      <c r="AG180" s="135">
        <v>4.2</v>
      </c>
      <c r="AH180" s="135">
        <v>14.4</v>
      </c>
      <c r="AI180" s="135">
        <v>39.6</v>
      </c>
      <c r="AJ180" s="135">
        <v>80.8</v>
      </c>
      <c r="AK180" s="135">
        <v>2</v>
      </c>
      <c r="AL180" s="135">
        <v>17.89</v>
      </c>
      <c r="AM180" s="135">
        <v>22.85</v>
      </c>
      <c r="AN180" s="135">
        <v>0.01</v>
      </c>
      <c r="AO180" s="135">
        <v>0</v>
      </c>
      <c r="AP180" s="135">
        <v>0</v>
      </c>
      <c r="AQ180" s="135" t="s">
        <v>287</v>
      </c>
      <c r="AR180" s="135" t="s">
        <v>308</v>
      </c>
      <c r="AS180" s="135" t="s">
        <v>289</v>
      </c>
      <c r="AT180" s="135" t="s">
        <v>290</v>
      </c>
      <c r="AU180" s="135" t="s">
        <v>305</v>
      </c>
      <c r="AV180" s="135" t="s">
        <v>306</v>
      </c>
      <c r="AW180" s="135" t="s">
        <v>290</v>
      </c>
    </row>
    <row r="181" s="9" customFormat="1" ht="23" customHeight="1" spans="1:49">
      <c r="A181" s="97"/>
      <c r="B181" s="101"/>
      <c r="C181" s="107" t="s">
        <v>765</v>
      </c>
      <c r="D181" s="108">
        <v>3.62</v>
      </c>
      <c r="E181" s="108">
        <v>3.71</v>
      </c>
      <c r="F181" s="108">
        <v>3.71</v>
      </c>
      <c r="G181" s="108">
        <v>11.04</v>
      </c>
      <c r="H181" s="108">
        <v>3.68</v>
      </c>
      <c r="I181" s="108">
        <v>255.57</v>
      </c>
      <c r="J181" s="108">
        <v>5.57</v>
      </c>
      <c r="K181" s="108">
        <v>4</v>
      </c>
      <c r="L181" s="144">
        <v>44008</v>
      </c>
      <c r="M181" s="144">
        <v>44012</v>
      </c>
      <c r="N181" s="135"/>
      <c r="O181" s="144">
        <v>44049</v>
      </c>
      <c r="P181" s="144">
        <v>44111</v>
      </c>
      <c r="Q181" s="135">
        <v>103</v>
      </c>
      <c r="R181" s="135" t="s">
        <v>296</v>
      </c>
      <c r="S181" s="135" t="s">
        <v>182</v>
      </c>
      <c r="T181" s="135" t="s">
        <v>283</v>
      </c>
      <c r="U181" s="135" t="s">
        <v>295</v>
      </c>
      <c r="V181" s="135" t="s">
        <v>693</v>
      </c>
      <c r="W181" s="135" t="s">
        <v>285</v>
      </c>
      <c r="X181" s="135" t="s">
        <v>715</v>
      </c>
      <c r="Y181" s="135">
        <v>0</v>
      </c>
      <c r="Z181" s="135">
        <v>0</v>
      </c>
      <c r="AA181" s="122"/>
      <c r="AB181" s="122"/>
      <c r="AC181" s="122"/>
      <c r="AD181" s="135">
        <v>1</v>
      </c>
      <c r="AE181" s="135">
        <v>68.6</v>
      </c>
      <c r="AF181" s="135">
        <v>19</v>
      </c>
      <c r="AG181" s="135">
        <v>1</v>
      </c>
      <c r="AH181" s="135">
        <v>12.6</v>
      </c>
      <c r="AI181" s="135">
        <v>26</v>
      </c>
      <c r="AJ181" s="135">
        <v>59.6</v>
      </c>
      <c r="AK181" s="135">
        <v>2.29</v>
      </c>
      <c r="AL181" s="135">
        <v>17.34</v>
      </c>
      <c r="AM181" s="135">
        <v>28.1</v>
      </c>
      <c r="AN181" s="122"/>
      <c r="AO181" s="122"/>
      <c r="AP181" s="122"/>
      <c r="AQ181" s="135" t="s">
        <v>287</v>
      </c>
      <c r="AR181" s="135" t="s">
        <v>288</v>
      </c>
      <c r="AS181" s="135" t="s">
        <v>742</v>
      </c>
      <c r="AT181" s="135" t="s">
        <v>290</v>
      </c>
      <c r="AU181" s="135" t="s">
        <v>309</v>
      </c>
      <c r="AV181" s="135" t="s">
        <v>306</v>
      </c>
      <c r="AW181" s="135" t="s">
        <v>290</v>
      </c>
    </row>
    <row r="182" s="9" customFormat="1" ht="23" customHeight="1" spans="1:49">
      <c r="A182" s="97"/>
      <c r="B182" s="101"/>
      <c r="C182" s="107" t="s">
        <v>909</v>
      </c>
      <c r="D182" s="108">
        <v>4.53</v>
      </c>
      <c r="E182" s="108">
        <v>4.48</v>
      </c>
      <c r="F182" s="108">
        <v>4.52</v>
      </c>
      <c r="G182" s="109"/>
      <c r="H182" s="108">
        <v>4.51</v>
      </c>
      <c r="I182" s="108">
        <v>209.9</v>
      </c>
      <c r="J182" s="108">
        <v>11.34</v>
      </c>
      <c r="K182" s="108">
        <v>4</v>
      </c>
      <c r="L182" s="144">
        <v>44005</v>
      </c>
      <c r="M182" s="144">
        <v>44011</v>
      </c>
      <c r="N182" s="135" t="s">
        <v>297</v>
      </c>
      <c r="O182" s="144">
        <v>44047</v>
      </c>
      <c r="P182" s="144">
        <v>44111</v>
      </c>
      <c r="Q182" s="135">
        <v>106</v>
      </c>
      <c r="R182" s="135" t="s">
        <v>181</v>
      </c>
      <c r="S182" s="135" t="s">
        <v>182</v>
      </c>
      <c r="T182" s="135" t="s">
        <v>283</v>
      </c>
      <c r="U182" s="135" t="s">
        <v>284</v>
      </c>
      <c r="V182" s="135" t="s">
        <v>193</v>
      </c>
      <c r="W182" s="135" t="s">
        <v>669</v>
      </c>
      <c r="X182" s="135" t="s">
        <v>286</v>
      </c>
      <c r="Y182" s="135">
        <v>1</v>
      </c>
      <c r="Z182" s="135">
        <v>8.12</v>
      </c>
      <c r="AA182" s="135">
        <v>0</v>
      </c>
      <c r="AB182" s="135">
        <v>0</v>
      </c>
      <c r="AC182" s="135">
        <v>10.4</v>
      </c>
      <c r="AD182" s="135">
        <v>4.5</v>
      </c>
      <c r="AE182" s="135">
        <v>95</v>
      </c>
      <c r="AF182" s="135">
        <v>9</v>
      </c>
      <c r="AG182" s="135">
        <v>3</v>
      </c>
      <c r="AH182" s="135">
        <v>14</v>
      </c>
      <c r="AI182" s="135">
        <v>51</v>
      </c>
      <c r="AJ182" s="135">
        <v>119</v>
      </c>
      <c r="AK182" s="135">
        <v>2.3</v>
      </c>
      <c r="AL182" s="135"/>
      <c r="AM182" s="135">
        <v>26.7</v>
      </c>
      <c r="AN182" s="135">
        <v>0</v>
      </c>
      <c r="AO182" s="135">
        <v>0</v>
      </c>
      <c r="AP182" s="135">
        <v>0.3</v>
      </c>
      <c r="AQ182" s="135" t="s">
        <v>287</v>
      </c>
      <c r="AR182" s="135" t="s">
        <v>370</v>
      </c>
      <c r="AS182" s="135" t="s">
        <v>289</v>
      </c>
      <c r="AT182" s="135" t="s">
        <v>290</v>
      </c>
      <c r="AU182" s="135" t="s">
        <v>305</v>
      </c>
      <c r="AV182" s="135" t="s">
        <v>707</v>
      </c>
      <c r="AW182" s="135" t="s">
        <v>210</v>
      </c>
    </row>
    <row r="183" s="9" customFormat="1" ht="23" customHeight="1" spans="1:49">
      <c r="A183" s="97"/>
      <c r="B183" s="101"/>
      <c r="C183" s="107" t="s">
        <v>769</v>
      </c>
      <c r="D183" s="108">
        <v>3.33</v>
      </c>
      <c r="E183" s="108">
        <v>3.35</v>
      </c>
      <c r="F183" s="108">
        <v>3.37</v>
      </c>
      <c r="G183" s="108">
        <v>10.05</v>
      </c>
      <c r="H183" s="108">
        <v>3.35</v>
      </c>
      <c r="I183" s="108">
        <v>232.65</v>
      </c>
      <c r="J183" s="108">
        <v>18.8</v>
      </c>
      <c r="K183" s="108">
        <v>2</v>
      </c>
      <c r="L183" s="144">
        <v>44003</v>
      </c>
      <c r="M183" s="144">
        <v>44006</v>
      </c>
      <c r="N183" s="135">
        <v>1</v>
      </c>
      <c r="O183" s="144">
        <v>44046</v>
      </c>
      <c r="P183" s="144">
        <v>44106</v>
      </c>
      <c r="Q183" s="135">
        <v>102</v>
      </c>
      <c r="R183" s="135" t="s">
        <v>181</v>
      </c>
      <c r="S183" s="135" t="s">
        <v>182</v>
      </c>
      <c r="T183" s="135" t="s">
        <v>283</v>
      </c>
      <c r="U183" s="135" t="s">
        <v>408</v>
      </c>
      <c r="V183" s="135" t="s">
        <v>211</v>
      </c>
      <c r="W183" s="135" t="s">
        <v>766</v>
      </c>
      <c r="X183" s="135" t="s">
        <v>286</v>
      </c>
      <c r="Y183" s="135">
        <v>0</v>
      </c>
      <c r="Z183" s="135" t="s">
        <v>550</v>
      </c>
      <c r="AA183" s="135">
        <v>0</v>
      </c>
      <c r="AB183" s="135">
        <v>0</v>
      </c>
      <c r="AC183" s="135">
        <v>0</v>
      </c>
      <c r="AD183" s="135">
        <v>0</v>
      </c>
      <c r="AE183" s="135">
        <v>53.3</v>
      </c>
      <c r="AF183" s="135">
        <v>12.6</v>
      </c>
      <c r="AG183" s="135">
        <v>2.3</v>
      </c>
      <c r="AH183" s="135">
        <v>13.1</v>
      </c>
      <c r="AI183" s="135">
        <v>35.2</v>
      </c>
      <c r="AJ183" s="135">
        <v>85.8</v>
      </c>
      <c r="AK183" s="135">
        <v>2.4</v>
      </c>
      <c r="AL183" s="135">
        <v>21.32</v>
      </c>
      <c r="AM183" s="135">
        <v>24.86</v>
      </c>
      <c r="AN183" s="135"/>
      <c r="AO183" s="135"/>
      <c r="AP183" s="135"/>
      <c r="AQ183" s="135" t="s">
        <v>287</v>
      </c>
      <c r="AR183" s="135" t="s">
        <v>306</v>
      </c>
      <c r="AS183" s="135" t="s">
        <v>289</v>
      </c>
      <c r="AT183" s="135" t="s">
        <v>290</v>
      </c>
      <c r="AU183" s="135" t="s">
        <v>305</v>
      </c>
      <c r="AV183" s="135" t="s">
        <v>306</v>
      </c>
      <c r="AW183" s="135" t="s">
        <v>290</v>
      </c>
    </row>
    <row r="184" s="9" customFormat="1" ht="23" customHeight="1" spans="1:49">
      <c r="A184" s="97"/>
      <c r="B184" s="101"/>
      <c r="C184" s="107" t="s">
        <v>768</v>
      </c>
      <c r="D184" s="108">
        <v>3.92</v>
      </c>
      <c r="E184" s="108">
        <v>3.47</v>
      </c>
      <c r="F184" s="108">
        <v>3.87</v>
      </c>
      <c r="G184" s="109"/>
      <c r="H184" s="108">
        <v>3.84</v>
      </c>
      <c r="I184" s="108">
        <v>266.8</v>
      </c>
      <c r="J184" s="108">
        <v>16.36</v>
      </c>
      <c r="K184" s="108">
        <v>1</v>
      </c>
      <c r="L184" s="144">
        <v>44002</v>
      </c>
      <c r="M184" s="144">
        <v>44006</v>
      </c>
      <c r="N184" s="135" t="s">
        <v>297</v>
      </c>
      <c r="O184" s="144">
        <v>44039</v>
      </c>
      <c r="P184" s="144">
        <v>44101</v>
      </c>
      <c r="Q184" s="135">
        <v>98</v>
      </c>
      <c r="R184" s="135" t="s">
        <v>181</v>
      </c>
      <c r="S184" s="135" t="s">
        <v>182</v>
      </c>
      <c r="T184" s="135" t="s">
        <v>283</v>
      </c>
      <c r="U184" s="135" t="s">
        <v>186</v>
      </c>
      <c r="V184" s="135" t="s">
        <v>193</v>
      </c>
      <c r="W184" s="135" t="s">
        <v>285</v>
      </c>
      <c r="X184" s="135" t="s">
        <v>715</v>
      </c>
      <c r="Y184" s="135">
        <v>0</v>
      </c>
      <c r="Z184" s="122"/>
      <c r="AA184" s="122"/>
      <c r="AB184" s="122"/>
      <c r="AC184" s="122"/>
      <c r="AD184" s="122"/>
      <c r="AE184" s="135">
        <v>59.9</v>
      </c>
      <c r="AF184" s="135">
        <v>9.7</v>
      </c>
      <c r="AG184" s="135">
        <v>2.7</v>
      </c>
      <c r="AH184" s="135">
        <v>11.9</v>
      </c>
      <c r="AI184" s="135">
        <v>48.2</v>
      </c>
      <c r="AJ184" s="135">
        <v>113.1</v>
      </c>
      <c r="AK184" s="135">
        <v>2.35</v>
      </c>
      <c r="AL184" s="135">
        <v>26.96</v>
      </c>
      <c r="AM184" s="135">
        <v>23.84</v>
      </c>
      <c r="AN184" s="135" t="s">
        <v>204</v>
      </c>
      <c r="AO184" s="135" t="s">
        <v>204</v>
      </c>
      <c r="AP184" s="135" t="s">
        <v>204</v>
      </c>
      <c r="AQ184" s="135" t="s">
        <v>287</v>
      </c>
      <c r="AR184" s="135" t="s">
        <v>288</v>
      </c>
      <c r="AS184" s="135" t="s">
        <v>742</v>
      </c>
      <c r="AT184" s="135" t="s">
        <v>290</v>
      </c>
      <c r="AU184" s="135" t="s">
        <v>309</v>
      </c>
      <c r="AV184" s="135" t="s">
        <v>292</v>
      </c>
      <c r="AW184" s="135" t="s">
        <v>290</v>
      </c>
    </row>
    <row r="185" s="9" customFormat="1" ht="23" customHeight="1" spans="1:49">
      <c r="A185" s="97"/>
      <c r="B185" s="101"/>
      <c r="C185" s="107" t="s">
        <v>771</v>
      </c>
      <c r="D185" s="110">
        <v>3.181</v>
      </c>
      <c r="E185" s="110">
        <v>3.372</v>
      </c>
      <c r="F185" s="110">
        <v>3.239</v>
      </c>
      <c r="G185" s="110">
        <v>9.792</v>
      </c>
      <c r="H185" s="110">
        <v>3.264</v>
      </c>
      <c r="I185" s="110">
        <v>226.78</v>
      </c>
      <c r="J185" s="110">
        <v>11.2853733378793</v>
      </c>
      <c r="K185" s="136">
        <v>2</v>
      </c>
      <c r="L185" s="138">
        <v>43994</v>
      </c>
      <c r="M185" s="138">
        <v>43999</v>
      </c>
      <c r="N185" s="138" t="s">
        <v>297</v>
      </c>
      <c r="O185" s="145">
        <v>44035</v>
      </c>
      <c r="P185" s="145">
        <v>44101</v>
      </c>
      <c r="Q185" s="152">
        <v>107</v>
      </c>
      <c r="R185" s="122" t="s">
        <v>181</v>
      </c>
      <c r="S185" s="122" t="s">
        <v>182</v>
      </c>
      <c r="T185" s="122" t="s">
        <v>283</v>
      </c>
      <c r="U185" s="122" t="s">
        <v>186</v>
      </c>
      <c r="V185" s="122" t="s">
        <v>193</v>
      </c>
      <c r="W185" s="122" t="s">
        <v>766</v>
      </c>
      <c r="X185" s="122" t="s">
        <v>715</v>
      </c>
      <c r="Y185" s="122">
        <v>0</v>
      </c>
      <c r="Z185" s="122"/>
      <c r="AA185" s="122"/>
      <c r="AB185" s="122">
        <v>0</v>
      </c>
      <c r="AC185" s="122"/>
      <c r="AD185" s="122">
        <v>1</v>
      </c>
      <c r="AE185" s="162">
        <v>54.1</v>
      </c>
      <c r="AF185" s="162">
        <v>12.4</v>
      </c>
      <c r="AG185" s="162">
        <v>2.06666666666667</v>
      </c>
      <c r="AH185" s="162">
        <v>11.5333333333333</v>
      </c>
      <c r="AI185" s="162">
        <v>30.7</v>
      </c>
      <c r="AJ185" s="162">
        <v>68.5666666666667</v>
      </c>
      <c r="AK185" s="162">
        <v>2.23344191096634</v>
      </c>
      <c r="AL185" s="162">
        <v>18.6821311111111</v>
      </c>
      <c r="AM185" s="162">
        <v>27.2466666666667</v>
      </c>
      <c r="AN185" s="162">
        <v>0</v>
      </c>
      <c r="AO185" s="162">
        <v>0</v>
      </c>
      <c r="AP185" s="162">
        <v>0</v>
      </c>
      <c r="AQ185" s="122" t="s">
        <v>287</v>
      </c>
      <c r="AR185" s="122" t="s">
        <v>288</v>
      </c>
      <c r="AS185" s="122" t="s">
        <v>289</v>
      </c>
      <c r="AT185" s="135" t="s">
        <v>290</v>
      </c>
      <c r="AU185" s="122" t="s">
        <v>305</v>
      </c>
      <c r="AV185" s="122" t="s">
        <v>306</v>
      </c>
      <c r="AW185" s="122" t="s">
        <v>290</v>
      </c>
    </row>
    <row r="186" s="10" customFormat="1" ht="23" customHeight="1" spans="1:49">
      <c r="A186" s="111"/>
      <c r="B186" s="103"/>
      <c r="C186" s="112" t="s">
        <v>163</v>
      </c>
      <c r="D186" s="113">
        <f t="shared" ref="D186:F186" si="8">(D180+D181+D182+D183+D184+D185)/6</f>
        <v>3.5385</v>
      </c>
      <c r="E186" s="113">
        <f t="shared" si="8"/>
        <v>3.53533333333333</v>
      </c>
      <c r="F186" s="113">
        <f t="shared" si="8"/>
        <v>3.57316666666667</v>
      </c>
      <c r="G186" s="113">
        <f>(G180+G181+G182+G183+G184+G185)/4</f>
        <v>9.773</v>
      </c>
      <c r="H186" s="113">
        <f>(H180+H181+H182+H183+H184+H185)/6</f>
        <v>3.564</v>
      </c>
      <c r="I186" s="113">
        <f>(I180+I181+I182+I183+I184+I185)/6</f>
        <v>230.293333333333</v>
      </c>
      <c r="J186" s="124">
        <v>11.9013053961147</v>
      </c>
      <c r="K186" s="146">
        <v>1</v>
      </c>
      <c r="L186" s="147" t="s">
        <v>589</v>
      </c>
      <c r="M186" s="147" t="s">
        <v>962</v>
      </c>
      <c r="N186" s="133" t="s">
        <v>297</v>
      </c>
      <c r="O186" s="147" t="s">
        <v>972</v>
      </c>
      <c r="P186" s="147" t="s">
        <v>973</v>
      </c>
      <c r="Q186" s="153">
        <f>(Q180+Q181+Q182+Q183+Q184+Q185)/6</f>
        <v>104.333333333333</v>
      </c>
      <c r="R186" s="123" t="s">
        <v>181</v>
      </c>
      <c r="S186" s="123" t="s">
        <v>182</v>
      </c>
      <c r="T186" s="123" t="s">
        <v>283</v>
      </c>
      <c r="U186" s="123" t="s">
        <v>186</v>
      </c>
      <c r="V186" s="123" t="s">
        <v>193</v>
      </c>
      <c r="W186" s="123" t="s">
        <v>766</v>
      </c>
      <c r="X186" s="123" t="s">
        <v>715</v>
      </c>
      <c r="Y186" s="123">
        <v>0</v>
      </c>
      <c r="Z186" s="123"/>
      <c r="AA186" s="123"/>
      <c r="AB186" s="123">
        <v>0</v>
      </c>
      <c r="AC186" s="123"/>
      <c r="AD186" s="123">
        <v>1</v>
      </c>
      <c r="AE186" s="163">
        <f t="shared" ref="AE186:AK186" si="9">(AE180+AE181+AE182+AE183+AE184+AE185)/6</f>
        <v>63.5333333333333</v>
      </c>
      <c r="AF186" s="163">
        <f t="shared" si="9"/>
        <v>12.4166666666667</v>
      </c>
      <c r="AG186" s="163">
        <f t="shared" si="9"/>
        <v>2.54444444444444</v>
      </c>
      <c r="AH186" s="163">
        <f t="shared" si="9"/>
        <v>12.9222222222222</v>
      </c>
      <c r="AI186" s="163">
        <f t="shared" si="9"/>
        <v>38.45</v>
      </c>
      <c r="AJ186" s="163">
        <f t="shared" si="9"/>
        <v>87.8111111111111</v>
      </c>
      <c r="AK186" s="163">
        <f t="shared" si="9"/>
        <v>2.26224031849439</v>
      </c>
      <c r="AL186" s="163">
        <f>(AL180+AL181+AL182+AL183+AL184+AL185)/5</f>
        <v>20.4384262222222</v>
      </c>
      <c r="AM186" s="163">
        <f>(AM180+AM181+AM182+AM183+AM184+AM185)/6</f>
        <v>25.5994444444445</v>
      </c>
      <c r="AN186" s="163">
        <f t="shared" ref="AN186:AP186" si="10">(AN180+AN182+AN185)/3</f>
        <v>0.00333333333333333</v>
      </c>
      <c r="AO186" s="163">
        <f t="shared" si="10"/>
        <v>0</v>
      </c>
      <c r="AP186" s="163">
        <f t="shared" si="10"/>
        <v>0.1</v>
      </c>
      <c r="AQ186" s="123" t="s">
        <v>287</v>
      </c>
      <c r="AR186" s="123" t="s">
        <v>288</v>
      </c>
      <c r="AS186" s="123" t="s">
        <v>289</v>
      </c>
      <c r="AT186" s="150" t="s">
        <v>290</v>
      </c>
      <c r="AU186" s="123" t="s">
        <v>305</v>
      </c>
      <c r="AV186" s="123" t="s">
        <v>306</v>
      </c>
      <c r="AW186" s="123" t="s">
        <v>290</v>
      </c>
    </row>
    <row r="187" s="9" customFormat="1" ht="23" customHeight="1" spans="1:49">
      <c r="A187" s="109" t="s">
        <v>366</v>
      </c>
      <c r="B187" s="101"/>
      <c r="C187" s="114" t="s">
        <v>764</v>
      </c>
      <c r="D187" s="115">
        <v>45.96</v>
      </c>
      <c r="E187" s="115">
        <v>45.22</v>
      </c>
      <c r="F187" s="109"/>
      <c r="G187" s="115">
        <v>91.18</v>
      </c>
      <c r="H187" s="115">
        <v>45.59</v>
      </c>
      <c r="I187" s="115">
        <v>202.62</v>
      </c>
      <c r="J187" s="115">
        <v>8.33</v>
      </c>
      <c r="K187" s="108">
        <v>3</v>
      </c>
      <c r="L187" s="134">
        <v>44369</v>
      </c>
      <c r="M187" s="134">
        <v>44373</v>
      </c>
      <c r="N187" s="122"/>
      <c r="O187" s="134">
        <v>44401</v>
      </c>
      <c r="P187" s="134">
        <v>44469</v>
      </c>
      <c r="Q187" s="108">
        <v>99</v>
      </c>
      <c r="R187" s="135" t="s">
        <v>181</v>
      </c>
      <c r="S187" s="135" t="s">
        <v>182</v>
      </c>
      <c r="T187" s="135" t="s">
        <v>283</v>
      </c>
      <c r="U187" s="135" t="s">
        <v>295</v>
      </c>
      <c r="V187" s="109"/>
      <c r="W187" s="135" t="s">
        <v>285</v>
      </c>
      <c r="X187" s="135" t="s">
        <v>715</v>
      </c>
      <c r="Y187" s="108">
        <v>0</v>
      </c>
      <c r="Z187" s="109"/>
      <c r="AA187" s="109"/>
      <c r="AB187" s="109"/>
      <c r="AC187" s="108"/>
      <c r="AD187" s="108">
        <v>0</v>
      </c>
      <c r="AE187" s="156">
        <v>64.3</v>
      </c>
      <c r="AF187" s="156">
        <v>12.1</v>
      </c>
      <c r="AG187" s="156">
        <v>2.4</v>
      </c>
      <c r="AH187" s="156">
        <v>13.2</v>
      </c>
      <c r="AI187" s="156">
        <v>33.4</v>
      </c>
      <c r="AJ187" s="156">
        <v>73.5</v>
      </c>
      <c r="AK187" s="156">
        <v>2.2</v>
      </c>
      <c r="AL187" s="156">
        <v>18.97</v>
      </c>
      <c r="AM187" s="156">
        <v>25.74</v>
      </c>
      <c r="AN187" s="109"/>
      <c r="AO187" s="109"/>
      <c r="AP187" s="109"/>
      <c r="AQ187" s="122"/>
      <c r="AR187" s="122"/>
      <c r="AS187" s="135" t="s">
        <v>289</v>
      </c>
      <c r="AT187" s="135" t="s">
        <v>290</v>
      </c>
      <c r="AU187" s="135" t="s">
        <v>305</v>
      </c>
      <c r="AV187" s="135" t="s">
        <v>288</v>
      </c>
      <c r="AW187" s="135"/>
    </row>
    <row r="188" s="9" customFormat="1" ht="23" customHeight="1" spans="1:49">
      <c r="A188" s="109"/>
      <c r="B188" s="101"/>
      <c r="C188" s="116" t="s">
        <v>765</v>
      </c>
      <c r="D188" s="115">
        <v>44.1</v>
      </c>
      <c r="E188" s="115">
        <v>44.6</v>
      </c>
      <c r="F188" s="109"/>
      <c r="G188" s="115">
        <v>88.7</v>
      </c>
      <c r="H188" s="115">
        <v>44.35</v>
      </c>
      <c r="I188" s="115">
        <v>197.12</v>
      </c>
      <c r="J188" s="115">
        <v>4.2</v>
      </c>
      <c r="K188" s="108">
        <v>2</v>
      </c>
      <c r="L188" s="134">
        <v>44365</v>
      </c>
      <c r="M188" s="134">
        <v>44369</v>
      </c>
      <c r="N188" s="122"/>
      <c r="O188" s="134">
        <v>44408</v>
      </c>
      <c r="P188" s="134">
        <v>44471</v>
      </c>
      <c r="Q188" s="108">
        <v>105</v>
      </c>
      <c r="R188" s="135" t="s">
        <v>691</v>
      </c>
      <c r="S188" s="135" t="s">
        <v>182</v>
      </c>
      <c r="T188" s="135" t="s">
        <v>283</v>
      </c>
      <c r="U188" s="135" t="s">
        <v>295</v>
      </c>
      <c r="V188" s="135" t="s">
        <v>693</v>
      </c>
      <c r="W188" s="135" t="s">
        <v>285</v>
      </c>
      <c r="X188" s="135" t="s">
        <v>715</v>
      </c>
      <c r="Y188" s="108" t="s">
        <v>204</v>
      </c>
      <c r="Z188" s="109"/>
      <c r="AA188" s="109"/>
      <c r="AB188" s="109"/>
      <c r="AC188" s="108"/>
      <c r="AD188" s="108" t="s">
        <v>204</v>
      </c>
      <c r="AE188" s="156">
        <v>66.2</v>
      </c>
      <c r="AF188" s="156">
        <v>16.2</v>
      </c>
      <c r="AG188" s="156">
        <v>2.9</v>
      </c>
      <c r="AH188" s="156">
        <v>13.8</v>
      </c>
      <c r="AI188" s="156">
        <v>40</v>
      </c>
      <c r="AJ188" s="156">
        <v>91</v>
      </c>
      <c r="AK188" s="156">
        <v>2.28</v>
      </c>
      <c r="AL188" s="156">
        <v>25.6</v>
      </c>
      <c r="AM188" s="156">
        <v>28.1</v>
      </c>
      <c r="AN188" s="109"/>
      <c r="AO188" s="109"/>
      <c r="AP188" s="109"/>
      <c r="AQ188" s="135" t="s">
        <v>287</v>
      </c>
      <c r="AR188" s="135" t="s">
        <v>370</v>
      </c>
      <c r="AS188" s="135" t="s">
        <v>289</v>
      </c>
      <c r="AT188" s="135" t="s">
        <v>290</v>
      </c>
      <c r="AU188" s="135" t="s">
        <v>309</v>
      </c>
      <c r="AV188" s="135" t="s">
        <v>306</v>
      </c>
      <c r="AW188" s="135" t="s">
        <v>290</v>
      </c>
    </row>
    <row r="189" s="9" customFormat="1" ht="23" customHeight="1" spans="1:49">
      <c r="A189" s="109"/>
      <c r="B189" s="101"/>
      <c r="C189" s="116" t="s">
        <v>909</v>
      </c>
      <c r="D189" s="115">
        <v>48.14</v>
      </c>
      <c r="E189" s="115">
        <v>50.48</v>
      </c>
      <c r="F189" s="109"/>
      <c r="G189" s="115"/>
      <c r="H189" s="115">
        <v>49.31</v>
      </c>
      <c r="I189" s="115">
        <v>219.43</v>
      </c>
      <c r="J189" s="115">
        <v>14.01</v>
      </c>
      <c r="K189" s="108">
        <v>1</v>
      </c>
      <c r="L189" s="134">
        <v>44371</v>
      </c>
      <c r="M189" s="134">
        <v>44377</v>
      </c>
      <c r="N189" s="122"/>
      <c r="O189" s="134">
        <v>44414</v>
      </c>
      <c r="P189" s="134">
        <v>44481</v>
      </c>
      <c r="Q189" s="108">
        <v>109</v>
      </c>
      <c r="R189" s="135" t="s">
        <v>181</v>
      </c>
      <c r="S189" s="135" t="s">
        <v>182</v>
      </c>
      <c r="T189" s="135" t="s">
        <v>283</v>
      </c>
      <c r="U189" s="135" t="s">
        <v>284</v>
      </c>
      <c r="V189" s="135" t="s">
        <v>328</v>
      </c>
      <c r="W189" s="135" t="s">
        <v>669</v>
      </c>
      <c r="X189" s="135" t="s">
        <v>286</v>
      </c>
      <c r="Y189" s="108">
        <v>0</v>
      </c>
      <c r="Z189" s="109"/>
      <c r="AA189" s="109"/>
      <c r="AB189" s="109"/>
      <c r="AC189" s="108"/>
      <c r="AD189" s="108">
        <v>0</v>
      </c>
      <c r="AE189" s="156">
        <v>81</v>
      </c>
      <c r="AF189" s="156">
        <v>12</v>
      </c>
      <c r="AG189" s="156">
        <v>4</v>
      </c>
      <c r="AH189" s="156">
        <v>14</v>
      </c>
      <c r="AI189" s="156">
        <v>48</v>
      </c>
      <c r="AJ189" s="156">
        <v>101</v>
      </c>
      <c r="AK189" s="156">
        <v>2.1</v>
      </c>
      <c r="AL189" s="156">
        <v>30.8</v>
      </c>
      <c r="AM189" s="156">
        <v>30.5</v>
      </c>
      <c r="AN189" s="109"/>
      <c r="AO189" s="109"/>
      <c r="AP189" s="109"/>
      <c r="AQ189" s="135" t="s">
        <v>287</v>
      </c>
      <c r="AR189" s="135" t="s">
        <v>370</v>
      </c>
      <c r="AS189" s="135" t="s">
        <v>289</v>
      </c>
      <c r="AT189" s="135" t="s">
        <v>290</v>
      </c>
      <c r="AU189" s="135" t="s">
        <v>305</v>
      </c>
      <c r="AV189" s="135" t="s">
        <v>306</v>
      </c>
      <c r="AW189" s="135" t="s">
        <v>210</v>
      </c>
    </row>
    <row r="190" s="9" customFormat="1" ht="23" customHeight="1" spans="1:49">
      <c r="A190" s="109"/>
      <c r="B190" s="101"/>
      <c r="C190" s="116" t="s">
        <v>769</v>
      </c>
      <c r="D190" s="115">
        <v>53.68</v>
      </c>
      <c r="E190" s="115">
        <v>47.76</v>
      </c>
      <c r="F190" s="109"/>
      <c r="G190" s="125"/>
      <c r="H190" s="115">
        <v>50.72</v>
      </c>
      <c r="I190" s="115">
        <v>225.43</v>
      </c>
      <c r="J190" s="115">
        <v>8.42</v>
      </c>
      <c r="K190" s="108">
        <v>2</v>
      </c>
      <c r="L190" s="134">
        <v>44370</v>
      </c>
      <c r="M190" s="134">
        <v>44376</v>
      </c>
      <c r="N190" s="122"/>
      <c r="O190" s="134">
        <v>44413</v>
      </c>
      <c r="P190" s="134">
        <v>44476</v>
      </c>
      <c r="Q190" s="108">
        <v>105</v>
      </c>
      <c r="R190" s="135" t="s">
        <v>181</v>
      </c>
      <c r="S190" s="135" t="s">
        <v>182</v>
      </c>
      <c r="T190" s="135" t="s">
        <v>283</v>
      </c>
      <c r="U190" s="135" t="s">
        <v>186</v>
      </c>
      <c r="V190" s="135" t="s">
        <v>211</v>
      </c>
      <c r="W190" s="135" t="s">
        <v>285</v>
      </c>
      <c r="X190" s="135" t="s">
        <v>715</v>
      </c>
      <c r="Y190" s="109"/>
      <c r="Z190" s="109"/>
      <c r="AA190" s="109"/>
      <c r="AB190" s="109"/>
      <c r="AC190" s="108"/>
      <c r="AD190" s="109"/>
      <c r="AE190" s="156">
        <v>54.3</v>
      </c>
      <c r="AF190" s="156">
        <v>12.7</v>
      </c>
      <c r="AG190" s="156">
        <v>3.2</v>
      </c>
      <c r="AH190" s="156">
        <v>12.9</v>
      </c>
      <c r="AI190" s="156">
        <v>39.4</v>
      </c>
      <c r="AJ190" s="156">
        <v>80.8</v>
      </c>
      <c r="AK190" s="156">
        <v>2.05</v>
      </c>
      <c r="AL190" s="156">
        <v>21.09</v>
      </c>
      <c r="AM190" s="156">
        <v>26.1</v>
      </c>
      <c r="AN190" s="109"/>
      <c r="AO190" s="109"/>
      <c r="AP190" s="109"/>
      <c r="AQ190" s="135" t="s">
        <v>287</v>
      </c>
      <c r="AR190" s="135" t="s">
        <v>306</v>
      </c>
      <c r="AS190" s="135" t="s">
        <v>289</v>
      </c>
      <c r="AT190" s="135" t="s">
        <v>290</v>
      </c>
      <c r="AU190" s="135" t="s">
        <v>305</v>
      </c>
      <c r="AV190" s="135" t="s">
        <v>306</v>
      </c>
      <c r="AW190" s="135" t="s">
        <v>290</v>
      </c>
    </row>
    <row r="191" s="9" customFormat="1" ht="23" customHeight="1" spans="1:49">
      <c r="A191" s="109"/>
      <c r="B191" s="101"/>
      <c r="C191" s="116" t="s">
        <v>885</v>
      </c>
      <c r="D191" s="115">
        <v>34.38</v>
      </c>
      <c r="E191" s="115">
        <v>36.46</v>
      </c>
      <c r="F191" s="109"/>
      <c r="G191" s="125"/>
      <c r="H191" s="115">
        <v>35.42</v>
      </c>
      <c r="I191" s="115">
        <v>157.42</v>
      </c>
      <c r="J191" s="115">
        <v>1.49</v>
      </c>
      <c r="K191" s="108">
        <v>3</v>
      </c>
      <c r="L191" s="134">
        <v>44376</v>
      </c>
      <c r="M191" s="134">
        <v>44380</v>
      </c>
      <c r="N191" s="122"/>
      <c r="O191" s="134">
        <v>44411</v>
      </c>
      <c r="P191" s="134">
        <v>44473</v>
      </c>
      <c r="Q191" s="108">
        <v>96</v>
      </c>
      <c r="R191" s="135" t="s">
        <v>181</v>
      </c>
      <c r="S191" s="135" t="s">
        <v>182</v>
      </c>
      <c r="T191" s="135" t="s">
        <v>283</v>
      </c>
      <c r="U191" s="135" t="s">
        <v>186</v>
      </c>
      <c r="V191" s="135" t="s">
        <v>193</v>
      </c>
      <c r="W191" s="135" t="s">
        <v>285</v>
      </c>
      <c r="X191" s="108"/>
      <c r="Y191" s="108"/>
      <c r="Z191" s="109"/>
      <c r="AA191" s="109"/>
      <c r="AB191" s="109"/>
      <c r="AC191" s="108"/>
      <c r="AD191" s="108"/>
      <c r="AE191" s="156">
        <v>45.67</v>
      </c>
      <c r="AF191" s="156">
        <v>16.33</v>
      </c>
      <c r="AG191" s="156">
        <v>2.33</v>
      </c>
      <c r="AH191" s="156">
        <v>13</v>
      </c>
      <c r="AI191" s="156">
        <v>18.33</v>
      </c>
      <c r="AJ191" s="156">
        <v>40.67</v>
      </c>
      <c r="AK191" s="156">
        <v>2.22</v>
      </c>
      <c r="AL191" s="156">
        <v>9.39</v>
      </c>
      <c r="AM191" s="156">
        <v>23.1</v>
      </c>
      <c r="AN191" s="109"/>
      <c r="AO191" s="109"/>
      <c r="AP191" s="109"/>
      <c r="AQ191" s="135" t="s">
        <v>287</v>
      </c>
      <c r="AR191" s="135" t="s">
        <v>700</v>
      </c>
      <c r="AS191" s="135" t="s">
        <v>289</v>
      </c>
      <c r="AT191" s="135" t="s">
        <v>290</v>
      </c>
      <c r="AU191" s="135" t="s">
        <v>305</v>
      </c>
      <c r="AV191" s="135" t="s">
        <v>288</v>
      </c>
      <c r="AW191" s="135" t="s">
        <v>290</v>
      </c>
    </row>
    <row r="192" s="9" customFormat="1" ht="23" customHeight="1" spans="1:49">
      <c r="A192" s="109"/>
      <c r="B192" s="101"/>
      <c r="C192" s="114" t="s">
        <v>768</v>
      </c>
      <c r="D192" s="115">
        <v>48.14</v>
      </c>
      <c r="E192" s="115">
        <v>47.85</v>
      </c>
      <c r="F192" s="109"/>
      <c r="G192" s="115">
        <v>95.99</v>
      </c>
      <c r="H192" s="115">
        <v>48</v>
      </c>
      <c r="I192" s="115">
        <v>213.44</v>
      </c>
      <c r="J192" s="115">
        <v>5.03</v>
      </c>
      <c r="K192" s="108">
        <v>2</v>
      </c>
      <c r="L192" s="134">
        <v>44370</v>
      </c>
      <c r="M192" s="134">
        <v>44374</v>
      </c>
      <c r="N192" s="122"/>
      <c r="O192" s="134">
        <v>44407</v>
      </c>
      <c r="P192" s="134">
        <v>44465</v>
      </c>
      <c r="Q192" s="108">
        <v>94</v>
      </c>
      <c r="R192" s="135" t="s">
        <v>181</v>
      </c>
      <c r="S192" s="135" t="s">
        <v>182</v>
      </c>
      <c r="T192" s="135" t="s">
        <v>283</v>
      </c>
      <c r="U192" s="135" t="s">
        <v>186</v>
      </c>
      <c r="V192" s="135" t="s">
        <v>193</v>
      </c>
      <c r="W192" s="135" t="s">
        <v>669</v>
      </c>
      <c r="X192" s="135" t="s">
        <v>715</v>
      </c>
      <c r="Y192" s="108">
        <v>0</v>
      </c>
      <c r="Z192" s="109"/>
      <c r="AA192" s="109"/>
      <c r="AB192" s="109"/>
      <c r="AC192" s="108"/>
      <c r="AD192" s="135" t="s">
        <v>773</v>
      </c>
      <c r="AE192" s="156">
        <v>58.4</v>
      </c>
      <c r="AF192" s="156">
        <v>10.5</v>
      </c>
      <c r="AG192" s="156">
        <v>4.3</v>
      </c>
      <c r="AH192" s="156">
        <v>13.5</v>
      </c>
      <c r="AI192" s="156">
        <v>44.8</v>
      </c>
      <c r="AJ192" s="156">
        <v>97.9</v>
      </c>
      <c r="AK192" s="156">
        <v>2.2</v>
      </c>
      <c r="AL192" s="156">
        <v>22.3</v>
      </c>
      <c r="AM192" s="156">
        <v>23</v>
      </c>
      <c r="AN192" s="109"/>
      <c r="AO192" s="109"/>
      <c r="AP192" s="109"/>
      <c r="AQ192" s="135" t="s">
        <v>287</v>
      </c>
      <c r="AR192" s="135" t="s">
        <v>306</v>
      </c>
      <c r="AS192" s="135" t="s">
        <v>289</v>
      </c>
      <c r="AT192" s="135" t="s">
        <v>290</v>
      </c>
      <c r="AU192" s="135" t="s">
        <v>305</v>
      </c>
      <c r="AV192" s="135" t="s">
        <v>700</v>
      </c>
      <c r="AW192" s="135" t="s">
        <v>773</v>
      </c>
    </row>
    <row r="193" s="9" customFormat="1" ht="23" customHeight="1" spans="1:49">
      <c r="A193" s="109"/>
      <c r="B193" s="101"/>
      <c r="C193" s="116" t="s">
        <v>771</v>
      </c>
      <c r="D193" s="115">
        <v>46.7</v>
      </c>
      <c r="E193" s="115">
        <v>45.8</v>
      </c>
      <c r="F193" s="109"/>
      <c r="G193" s="115">
        <v>92.5</v>
      </c>
      <c r="H193" s="115">
        <v>46.3</v>
      </c>
      <c r="I193" s="115">
        <v>205.7</v>
      </c>
      <c r="J193" s="115">
        <v>5.7</v>
      </c>
      <c r="K193" s="108">
        <v>3</v>
      </c>
      <c r="L193" s="134">
        <v>44361</v>
      </c>
      <c r="M193" s="134">
        <v>44366</v>
      </c>
      <c r="N193" s="122"/>
      <c r="O193" s="134">
        <v>44400</v>
      </c>
      <c r="P193" s="134">
        <v>44462</v>
      </c>
      <c r="Q193" s="108">
        <v>100</v>
      </c>
      <c r="R193" s="135" t="s">
        <v>181</v>
      </c>
      <c r="S193" s="135" t="s">
        <v>182</v>
      </c>
      <c r="T193" s="135" t="s">
        <v>283</v>
      </c>
      <c r="U193" s="135" t="s">
        <v>186</v>
      </c>
      <c r="V193" s="135" t="s">
        <v>193</v>
      </c>
      <c r="W193" s="135" t="s">
        <v>285</v>
      </c>
      <c r="X193" s="135" t="s">
        <v>715</v>
      </c>
      <c r="Y193" s="108">
        <v>1</v>
      </c>
      <c r="Z193" s="109"/>
      <c r="AA193" s="109"/>
      <c r="AB193" s="109"/>
      <c r="AC193" s="108"/>
      <c r="AD193" s="108">
        <v>1</v>
      </c>
      <c r="AE193" s="156">
        <v>86</v>
      </c>
      <c r="AF193" s="156">
        <v>26.2</v>
      </c>
      <c r="AG193" s="156">
        <v>1.4</v>
      </c>
      <c r="AH193" s="156">
        <v>15.2</v>
      </c>
      <c r="AI193" s="156">
        <v>32.5</v>
      </c>
      <c r="AJ193" s="156">
        <v>71.8</v>
      </c>
      <c r="AK193" s="156">
        <v>2.2</v>
      </c>
      <c r="AL193" s="156">
        <v>16.8</v>
      </c>
      <c r="AM193" s="156">
        <v>23.4</v>
      </c>
      <c r="AN193" s="109"/>
      <c r="AO193" s="109"/>
      <c r="AP193" s="109"/>
      <c r="AQ193" s="135" t="s">
        <v>287</v>
      </c>
      <c r="AR193" s="122" t="s">
        <v>308</v>
      </c>
      <c r="AS193" s="135" t="s">
        <v>289</v>
      </c>
      <c r="AT193" s="135" t="s">
        <v>290</v>
      </c>
      <c r="AU193" s="135" t="s">
        <v>309</v>
      </c>
      <c r="AV193" s="135" t="s">
        <v>306</v>
      </c>
      <c r="AW193" s="135" t="s">
        <v>290</v>
      </c>
    </row>
    <row r="194" s="10" customFormat="1" ht="23" customHeight="1" spans="1:49">
      <c r="A194" s="118"/>
      <c r="B194" s="119"/>
      <c r="C194" s="120" t="s">
        <v>163</v>
      </c>
      <c r="D194" s="121">
        <f t="shared" ref="D194:J194" si="11">(D187+D188+D189+D190+D191+D192+D193)/7</f>
        <v>45.8714285714286</v>
      </c>
      <c r="E194" s="121">
        <f t="shared" si="11"/>
        <v>45.4528571428571</v>
      </c>
      <c r="F194" s="118"/>
      <c r="G194" s="121">
        <f>(G187+G188+G189+G190+G191+G192+G193)/4</f>
        <v>92.0925</v>
      </c>
      <c r="H194" s="121">
        <f t="shared" si="11"/>
        <v>45.67</v>
      </c>
      <c r="I194" s="121">
        <f t="shared" si="11"/>
        <v>203.022857142857</v>
      </c>
      <c r="J194" s="121">
        <f t="shared" si="11"/>
        <v>6.74</v>
      </c>
      <c r="K194" s="113"/>
      <c r="L194" s="118" t="s">
        <v>963</v>
      </c>
      <c r="M194" s="118" t="s">
        <v>964</v>
      </c>
      <c r="N194" s="123"/>
      <c r="O194" s="132" t="s">
        <v>974</v>
      </c>
      <c r="P194" s="132" t="s">
        <v>975</v>
      </c>
      <c r="Q194" s="148">
        <f>(Q187+Q188+Q189+Q190+Q191+Q192+Q193)/7</f>
        <v>101.142857142857</v>
      </c>
      <c r="R194" s="150" t="s">
        <v>181</v>
      </c>
      <c r="S194" s="150" t="s">
        <v>182</v>
      </c>
      <c r="T194" s="150" t="s">
        <v>283</v>
      </c>
      <c r="U194" s="150" t="s">
        <v>186</v>
      </c>
      <c r="V194" s="150" t="s">
        <v>193</v>
      </c>
      <c r="W194" s="150" t="s">
        <v>285</v>
      </c>
      <c r="X194" s="150" t="s">
        <v>715</v>
      </c>
      <c r="Y194" s="118">
        <v>0</v>
      </c>
      <c r="Z194" s="118"/>
      <c r="AA194" s="118"/>
      <c r="AB194" s="118"/>
      <c r="AC194" s="159"/>
      <c r="AD194" s="118">
        <v>0</v>
      </c>
      <c r="AE194" s="161">
        <f t="shared" ref="AE194:AM194" si="12">(AE187+AE188+AE189+AE190+AE191+AE192+AE193)/7</f>
        <v>65.1242857142857</v>
      </c>
      <c r="AF194" s="161">
        <f t="shared" si="12"/>
        <v>15.1471428571429</v>
      </c>
      <c r="AG194" s="161">
        <f t="shared" si="12"/>
        <v>2.93285714285714</v>
      </c>
      <c r="AH194" s="161">
        <f t="shared" si="12"/>
        <v>13.6571428571429</v>
      </c>
      <c r="AI194" s="161">
        <f t="shared" si="12"/>
        <v>36.6328571428571</v>
      </c>
      <c r="AJ194" s="161">
        <f t="shared" si="12"/>
        <v>79.5242857142857</v>
      </c>
      <c r="AK194" s="161">
        <f t="shared" si="12"/>
        <v>2.17857142857143</v>
      </c>
      <c r="AL194" s="161">
        <f t="shared" si="12"/>
        <v>20.7071428571429</v>
      </c>
      <c r="AM194" s="161">
        <f t="shared" si="12"/>
        <v>25.7057142857143</v>
      </c>
      <c r="AN194" s="118"/>
      <c r="AO194" s="118"/>
      <c r="AP194" s="118"/>
      <c r="AQ194" s="150" t="s">
        <v>287</v>
      </c>
      <c r="AR194" s="123" t="s">
        <v>308</v>
      </c>
      <c r="AS194" s="150" t="s">
        <v>289</v>
      </c>
      <c r="AT194" s="150" t="s">
        <v>290</v>
      </c>
      <c r="AU194" s="150" t="s">
        <v>305</v>
      </c>
      <c r="AV194" s="150" t="s">
        <v>306</v>
      </c>
      <c r="AW194" s="150" t="s">
        <v>290</v>
      </c>
    </row>
    <row r="195" s="9" customFormat="1" ht="23" customHeight="1" spans="1:49">
      <c r="A195" s="97" t="s">
        <v>954</v>
      </c>
      <c r="B195" s="98" t="s">
        <v>976</v>
      </c>
      <c r="C195" s="99" t="s">
        <v>764</v>
      </c>
      <c r="D195" s="110">
        <v>2.67</v>
      </c>
      <c r="E195" s="110">
        <v>2.84</v>
      </c>
      <c r="F195" s="110">
        <v>2.73</v>
      </c>
      <c r="G195" s="110">
        <v>8.24</v>
      </c>
      <c r="H195" s="110">
        <v>2.75</v>
      </c>
      <c r="I195" s="110">
        <v>190.75</v>
      </c>
      <c r="J195" s="110">
        <v>3</v>
      </c>
      <c r="K195" s="109">
        <v>9</v>
      </c>
      <c r="L195" s="127">
        <v>43637</v>
      </c>
      <c r="M195" s="127">
        <v>43641</v>
      </c>
      <c r="N195" s="128" t="s">
        <v>297</v>
      </c>
      <c r="O195" s="127">
        <v>43675</v>
      </c>
      <c r="P195" s="127">
        <v>43738</v>
      </c>
      <c r="Q195" s="151">
        <v>101</v>
      </c>
      <c r="R195" s="135" t="s">
        <v>181</v>
      </c>
      <c r="S195" s="135" t="s">
        <v>201</v>
      </c>
      <c r="T195" s="135" t="s">
        <v>283</v>
      </c>
      <c r="U195" s="135" t="s">
        <v>773</v>
      </c>
      <c r="V195" s="135" t="s">
        <v>193</v>
      </c>
      <c r="W195" s="135" t="s">
        <v>285</v>
      </c>
      <c r="X195" s="135" t="s">
        <v>715</v>
      </c>
      <c r="Y195" s="108">
        <v>0</v>
      </c>
      <c r="Z195" s="108"/>
      <c r="AA195" s="108"/>
      <c r="AB195" s="108"/>
      <c r="AC195" s="108"/>
      <c r="AD195" s="108">
        <v>0</v>
      </c>
      <c r="AE195" s="109">
        <v>115</v>
      </c>
      <c r="AF195" s="109">
        <v>24.6</v>
      </c>
      <c r="AG195" s="109">
        <v>0.6</v>
      </c>
      <c r="AH195" s="109">
        <v>19.3</v>
      </c>
      <c r="AI195" s="109">
        <v>36.8</v>
      </c>
      <c r="AJ195" s="109">
        <v>78.7</v>
      </c>
      <c r="AK195" s="109">
        <v>2.1</v>
      </c>
      <c r="AL195" s="109">
        <v>17.93</v>
      </c>
      <c r="AM195" s="109">
        <v>22.78</v>
      </c>
      <c r="AN195" s="109">
        <v>0.24</v>
      </c>
      <c r="AO195" s="109">
        <v>0</v>
      </c>
      <c r="AP195" s="109">
        <v>0.12</v>
      </c>
      <c r="AQ195" s="122" t="s">
        <v>287</v>
      </c>
      <c r="AR195" s="122" t="s">
        <v>308</v>
      </c>
      <c r="AS195" s="122" t="s">
        <v>289</v>
      </c>
      <c r="AT195" s="122" t="s">
        <v>290</v>
      </c>
      <c r="AU195" s="122" t="s">
        <v>305</v>
      </c>
      <c r="AV195" s="122" t="s">
        <v>292</v>
      </c>
      <c r="AW195" s="122" t="s">
        <v>290</v>
      </c>
    </row>
    <row r="196" s="9" customFormat="1" ht="23" customHeight="1" spans="1:49">
      <c r="A196" s="97"/>
      <c r="B196" s="101"/>
      <c r="C196" s="99" t="s">
        <v>765</v>
      </c>
      <c r="D196" s="110">
        <v>3.31</v>
      </c>
      <c r="E196" s="110">
        <v>3.29</v>
      </c>
      <c r="F196" s="110">
        <v>3.39</v>
      </c>
      <c r="G196" s="110">
        <v>9.99</v>
      </c>
      <c r="H196" s="110">
        <v>3.33</v>
      </c>
      <c r="I196" s="110">
        <v>231.26</v>
      </c>
      <c r="J196" s="110">
        <v>0.91</v>
      </c>
      <c r="K196" s="109">
        <v>12</v>
      </c>
      <c r="L196" s="129">
        <v>43637</v>
      </c>
      <c r="M196" s="129">
        <v>43642</v>
      </c>
      <c r="N196" s="130"/>
      <c r="O196" s="129">
        <v>43676</v>
      </c>
      <c r="P196" s="129">
        <v>43742</v>
      </c>
      <c r="Q196" s="136">
        <v>105</v>
      </c>
      <c r="R196" s="122" t="s">
        <v>706</v>
      </c>
      <c r="S196" s="122" t="s">
        <v>201</v>
      </c>
      <c r="T196" s="122" t="s">
        <v>183</v>
      </c>
      <c r="U196" s="122" t="s">
        <v>404</v>
      </c>
      <c r="V196" s="122" t="s">
        <v>193</v>
      </c>
      <c r="W196" s="122" t="s">
        <v>766</v>
      </c>
      <c r="X196" s="122" t="s">
        <v>715</v>
      </c>
      <c r="Y196" s="122" t="s">
        <v>977</v>
      </c>
      <c r="Z196" s="109"/>
      <c r="AA196" s="109">
        <v>0</v>
      </c>
      <c r="AB196" s="109"/>
      <c r="AC196" s="109"/>
      <c r="AD196" s="109">
        <v>1</v>
      </c>
      <c r="AE196" s="109">
        <v>89.6</v>
      </c>
      <c r="AF196" s="109">
        <v>15.6</v>
      </c>
      <c r="AG196" s="109">
        <v>0.8</v>
      </c>
      <c r="AH196" s="109">
        <v>13.4</v>
      </c>
      <c r="AI196" s="109">
        <v>22.8</v>
      </c>
      <c r="AJ196" s="109">
        <v>54.2</v>
      </c>
      <c r="AK196" s="109">
        <v>2.37</v>
      </c>
      <c r="AL196" s="109">
        <v>15.32</v>
      </c>
      <c r="AM196" s="109">
        <v>26.8</v>
      </c>
      <c r="AN196" s="109"/>
      <c r="AO196" s="109"/>
      <c r="AP196" s="109"/>
      <c r="AQ196" s="122" t="s">
        <v>287</v>
      </c>
      <c r="AR196" s="122" t="s">
        <v>306</v>
      </c>
      <c r="AS196" s="122" t="s">
        <v>296</v>
      </c>
      <c r="AT196" s="122" t="s">
        <v>678</v>
      </c>
      <c r="AU196" s="122" t="s">
        <v>305</v>
      </c>
      <c r="AV196" s="122" t="s">
        <v>306</v>
      </c>
      <c r="AW196" s="122" t="s">
        <v>678</v>
      </c>
    </row>
    <row r="197" s="9" customFormat="1" ht="23" customHeight="1" spans="1:49">
      <c r="A197" s="97"/>
      <c r="B197" s="101"/>
      <c r="C197" s="99" t="s">
        <v>909</v>
      </c>
      <c r="D197" s="110">
        <v>3.58</v>
      </c>
      <c r="E197" s="110">
        <v>3.61</v>
      </c>
      <c r="F197" s="110">
        <v>3.62</v>
      </c>
      <c r="G197" s="110">
        <f>(D197+E197+F197)</f>
        <v>10.81</v>
      </c>
      <c r="H197" s="110">
        <v>3.6</v>
      </c>
      <c r="I197" s="110">
        <v>250.02</v>
      </c>
      <c r="J197" s="110">
        <v>4.62</v>
      </c>
      <c r="K197" s="109">
        <v>12</v>
      </c>
      <c r="L197" s="129">
        <v>43639</v>
      </c>
      <c r="M197" s="129">
        <v>43644</v>
      </c>
      <c r="N197" s="130" t="s">
        <v>297</v>
      </c>
      <c r="O197" s="129">
        <v>43682</v>
      </c>
      <c r="P197" s="129">
        <v>43744</v>
      </c>
      <c r="Q197" s="136">
        <v>105</v>
      </c>
      <c r="R197" s="122" t="s">
        <v>296</v>
      </c>
      <c r="S197" s="122" t="s">
        <v>201</v>
      </c>
      <c r="T197" s="122" t="s">
        <v>283</v>
      </c>
      <c r="U197" s="122" t="s">
        <v>404</v>
      </c>
      <c r="V197" s="122" t="s">
        <v>193</v>
      </c>
      <c r="W197" s="122" t="s">
        <v>714</v>
      </c>
      <c r="X197" s="122" t="s">
        <v>286</v>
      </c>
      <c r="Y197" s="109">
        <v>0</v>
      </c>
      <c r="Z197" s="109" t="s">
        <v>519</v>
      </c>
      <c r="AA197" s="109">
        <v>0</v>
      </c>
      <c r="AB197" s="109">
        <v>0</v>
      </c>
      <c r="AC197" s="109">
        <v>25.6</v>
      </c>
      <c r="AD197" s="109">
        <v>10.5</v>
      </c>
      <c r="AE197" s="109">
        <v>91.5</v>
      </c>
      <c r="AF197" s="109">
        <v>17</v>
      </c>
      <c r="AG197" s="109">
        <v>1.2</v>
      </c>
      <c r="AH197" s="109">
        <v>14.5</v>
      </c>
      <c r="AI197" s="109">
        <v>34.8</v>
      </c>
      <c r="AJ197" s="109">
        <v>70.5</v>
      </c>
      <c r="AK197" s="109">
        <v>2.5</v>
      </c>
      <c r="AL197" s="109">
        <v>18</v>
      </c>
      <c r="AM197" s="109">
        <v>28.2</v>
      </c>
      <c r="AN197" s="109">
        <v>2.2</v>
      </c>
      <c r="AO197" s="109">
        <v>0.5</v>
      </c>
      <c r="AP197" s="109">
        <v>0</v>
      </c>
      <c r="AQ197" s="122" t="s">
        <v>287</v>
      </c>
      <c r="AR197" s="122" t="s">
        <v>306</v>
      </c>
      <c r="AS197" s="122" t="s">
        <v>296</v>
      </c>
      <c r="AT197" s="122" t="s">
        <v>290</v>
      </c>
      <c r="AU197" s="122" t="s">
        <v>305</v>
      </c>
      <c r="AV197" s="122" t="s">
        <v>306</v>
      </c>
      <c r="AW197" s="122" t="s">
        <v>210</v>
      </c>
    </row>
    <row r="198" s="9" customFormat="1" ht="23" customHeight="1" spans="1:49">
      <c r="A198" s="97"/>
      <c r="B198" s="101"/>
      <c r="C198" s="99" t="s">
        <v>769</v>
      </c>
      <c r="D198" s="110">
        <v>2.01</v>
      </c>
      <c r="E198" s="110">
        <v>2.2</v>
      </c>
      <c r="F198" s="110">
        <v>1.84</v>
      </c>
      <c r="G198" s="110">
        <v>6.05</v>
      </c>
      <c r="H198" s="110">
        <v>2.02</v>
      </c>
      <c r="I198" s="110">
        <v>140.28</v>
      </c>
      <c r="J198" s="110">
        <v>-25.74</v>
      </c>
      <c r="K198" s="109">
        <v>15</v>
      </c>
      <c r="L198" s="129">
        <v>43648</v>
      </c>
      <c r="M198" s="129">
        <v>43653</v>
      </c>
      <c r="N198" s="130">
        <v>1</v>
      </c>
      <c r="O198" s="129">
        <v>43690</v>
      </c>
      <c r="P198" s="129">
        <v>43753</v>
      </c>
      <c r="Q198" s="136">
        <v>105</v>
      </c>
      <c r="R198" s="122" t="s">
        <v>181</v>
      </c>
      <c r="S198" s="122" t="s">
        <v>201</v>
      </c>
      <c r="T198" s="122" t="s">
        <v>283</v>
      </c>
      <c r="U198" s="122" t="s">
        <v>408</v>
      </c>
      <c r="V198" s="122" t="s">
        <v>770</v>
      </c>
      <c r="W198" s="122" t="s">
        <v>766</v>
      </c>
      <c r="X198" s="122" t="s">
        <v>286</v>
      </c>
      <c r="Y198" s="109">
        <v>0</v>
      </c>
      <c r="Z198" s="109" t="s">
        <v>550</v>
      </c>
      <c r="AA198" s="109">
        <v>0</v>
      </c>
      <c r="AB198" s="109">
        <v>0</v>
      </c>
      <c r="AC198" s="109">
        <v>0</v>
      </c>
      <c r="AD198" s="109">
        <v>0</v>
      </c>
      <c r="AE198" s="109">
        <v>78.8</v>
      </c>
      <c r="AF198" s="109">
        <v>13.7</v>
      </c>
      <c r="AG198" s="109">
        <v>1.9</v>
      </c>
      <c r="AH198" s="109">
        <v>17</v>
      </c>
      <c r="AI198" s="109">
        <v>55.1</v>
      </c>
      <c r="AJ198" s="109">
        <v>118.6</v>
      </c>
      <c r="AK198" s="109">
        <v>2.13</v>
      </c>
      <c r="AL198" s="109">
        <v>19.87</v>
      </c>
      <c r="AM198" s="109">
        <v>16.76</v>
      </c>
      <c r="AN198" s="109"/>
      <c r="AO198" s="109"/>
      <c r="AP198" s="109"/>
      <c r="AQ198" s="122" t="s">
        <v>287</v>
      </c>
      <c r="AR198" s="122" t="s">
        <v>370</v>
      </c>
      <c r="AS198" s="122" t="s">
        <v>296</v>
      </c>
      <c r="AT198" s="122" t="s">
        <v>290</v>
      </c>
      <c r="AU198" s="122" t="s">
        <v>291</v>
      </c>
      <c r="AV198" s="122" t="s">
        <v>288</v>
      </c>
      <c r="AW198" s="122" t="s">
        <v>290</v>
      </c>
    </row>
    <row r="199" s="9" customFormat="1" ht="23" customHeight="1" spans="1:49">
      <c r="A199" s="97"/>
      <c r="B199" s="101"/>
      <c r="C199" s="99" t="s">
        <v>768</v>
      </c>
      <c r="D199" s="110">
        <v>2.65</v>
      </c>
      <c r="E199" s="110">
        <v>2.84</v>
      </c>
      <c r="F199" s="110">
        <v>2.37</v>
      </c>
      <c r="G199" s="110">
        <v>7.86</v>
      </c>
      <c r="H199" s="110">
        <v>2.62</v>
      </c>
      <c r="I199" s="110">
        <v>182.04</v>
      </c>
      <c r="J199" s="110">
        <v>9.17</v>
      </c>
      <c r="K199" s="109">
        <v>1</v>
      </c>
      <c r="L199" s="129">
        <v>43648</v>
      </c>
      <c r="M199" s="129">
        <v>43654</v>
      </c>
      <c r="N199" s="130">
        <v>1</v>
      </c>
      <c r="O199" s="129">
        <v>43689</v>
      </c>
      <c r="P199" s="129">
        <v>43742</v>
      </c>
      <c r="Q199" s="136">
        <v>94</v>
      </c>
      <c r="R199" s="122" t="s">
        <v>181</v>
      </c>
      <c r="S199" s="122" t="s">
        <v>201</v>
      </c>
      <c r="T199" s="122" t="s">
        <v>283</v>
      </c>
      <c r="U199" s="122" t="s">
        <v>327</v>
      </c>
      <c r="V199" s="122" t="s">
        <v>193</v>
      </c>
      <c r="W199" s="122" t="s">
        <v>669</v>
      </c>
      <c r="X199" s="122" t="s">
        <v>715</v>
      </c>
      <c r="Y199" s="109">
        <v>0</v>
      </c>
      <c r="Z199" s="122" t="s">
        <v>773</v>
      </c>
      <c r="AA199" s="109">
        <v>0</v>
      </c>
      <c r="AB199" s="122" t="s">
        <v>773</v>
      </c>
      <c r="AC199" s="109">
        <v>0</v>
      </c>
      <c r="AD199" s="122" t="s">
        <v>773</v>
      </c>
      <c r="AE199" s="109">
        <v>74.9</v>
      </c>
      <c r="AF199" s="109">
        <v>12.2</v>
      </c>
      <c r="AG199" s="109">
        <v>1.7</v>
      </c>
      <c r="AH199" s="109">
        <v>15.7</v>
      </c>
      <c r="AI199" s="109">
        <v>32.2</v>
      </c>
      <c r="AJ199" s="109">
        <v>81.6</v>
      </c>
      <c r="AK199" s="109">
        <v>2.53</v>
      </c>
      <c r="AL199" s="109">
        <v>21.71</v>
      </c>
      <c r="AM199" s="109">
        <v>26.54</v>
      </c>
      <c r="AN199" s="109">
        <v>0</v>
      </c>
      <c r="AO199" s="109">
        <v>0</v>
      </c>
      <c r="AP199" s="109">
        <v>0</v>
      </c>
      <c r="AQ199" s="122" t="s">
        <v>287</v>
      </c>
      <c r="AR199" s="122" t="s">
        <v>308</v>
      </c>
      <c r="AS199" s="122" t="s">
        <v>181</v>
      </c>
      <c r="AT199" s="122" t="s">
        <v>290</v>
      </c>
      <c r="AU199" s="122" t="s">
        <v>956</v>
      </c>
      <c r="AV199" s="122" t="s">
        <v>292</v>
      </c>
      <c r="AW199" s="122" t="s">
        <v>210</v>
      </c>
    </row>
    <row r="200" s="9" customFormat="1" ht="23" customHeight="1" spans="1:49">
      <c r="A200" s="97"/>
      <c r="B200" s="101"/>
      <c r="C200" s="99" t="s">
        <v>885</v>
      </c>
      <c r="D200" s="110">
        <v>3.1</v>
      </c>
      <c r="E200" s="110">
        <v>3.2</v>
      </c>
      <c r="F200" s="110">
        <v>2.9</v>
      </c>
      <c r="G200" s="110">
        <v>9.2</v>
      </c>
      <c r="H200" s="110">
        <v>3.07</v>
      </c>
      <c r="I200" s="110">
        <v>212.97</v>
      </c>
      <c r="J200" s="110">
        <v>5.14</v>
      </c>
      <c r="K200" s="109">
        <v>7</v>
      </c>
      <c r="L200" s="129">
        <v>43641</v>
      </c>
      <c r="M200" s="129">
        <v>43648</v>
      </c>
      <c r="N200" s="130" t="s">
        <v>297</v>
      </c>
      <c r="O200" s="129">
        <v>43683</v>
      </c>
      <c r="P200" s="129">
        <v>43741</v>
      </c>
      <c r="Q200" s="136">
        <v>100</v>
      </c>
      <c r="R200" s="122" t="s">
        <v>181</v>
      </c>
      <c r="S200" s="122" t="s">
        <v>201</v>
      </c>
      <c r="T200" s="122" t="s">
        <v>283</v>
      </c>
      <c r="U200" s="122" t="s">
        <v>408</v>
      </c>
      <c r="V200" s="122" t="s">
        <v>193</v>
      </c>
      <c r="W200" s="122" t="s">
        <v>285</v>
      </c>
      <c r="X200" s="122" t="s">
        <v>715</v>
      </c>
      <c r="Y200" s="109"/>
      <c r="Z200" s="109"/>
      <c r="AA200" s="109"/>
      <c r="AB200" s="109"/>
      <c r="AC200" s="109"/>
      <c r="AD200" s="109"/>
      <c r="AE200" s="109">
        <v>67.33</v>
      </c>
      <c r="AF200" s="109">
        <v>16.67</v>
      </c>
      <c r="AG200" s="109">
        <v>2.17</v>
      </c>
      <c r="AH200" s="109">
        <v>15.83</v>
      </c>
      <c r="AI200" s="109">
        <v>36.33</v>
      </c>
      <c r="AJ200" s="109">
        <v>79.33</v>
      </c>
      <c r="AK200" s="109">
        <v>2.18</v>
      </c>
      <c r="AL200" s="109">
        <v>16.7</v>
      </c>
      <c r="AM200" s="109">
        <v>21.05</v>
      </c>
      <c r="AN200" s="109"/>
      <c r="AO200" s="109"/>
      <c r="AP200" s="109"/>
      <c r="AQ200" s="122" t="s">
        <v>287</v>
      </c>
      <c r="AR200" s="122" t="s">
        <v>288</v>
      </c>
      <c r="AS200" s="122" t="s">
        <v>978</v>
      </c>
      <c r="AT200" s="122" t="s">
        <v>290</v>
      </c>
      <c r="AU200" s="122" t="s">
        <v>305</v>
      </c>
      <c r="AV200" s="122" t="s">
        <v>370</v>
      </c>
      <c r="AW200" s="122" t="s">
        <v>290</v>
      </c>
    </row>
    <row r="201" s="9" customFormat="1" ht="23" customHeight="1" spans="1:49">
      <c r="A201" s="97"/>
      <c r="B201" s="101"/>
      <c r="C201" s="99" t="s">
        <v>771</v>
      </c>
      <c r="D201" s="110">
        <v>3.54</v>
      </c>
      <c r="E201" s="110">
        <v>3.732</v>
      </c>
      <c r="F201" s="110">
        <v>3.68</v>
      </c>
      <c r="G201" s="110">
        <v>10.952</v>
      </c>
      <c r="H201" s="110">
        <v>3.65066666666667</v>
      </c>
      <c r="I201" s="110">
        <v>253.645277777778</v>
      </c>
      <c r="J201" s="110">
        <v>14.9092435211415</v>
      </c>
      <c r="K201" s="109">
        <v>1</v>
      </c>
      <c r="L201" s="129">
        <v>43635</v>
      </c>
      <c r="M201" s="129">
        <v>43640</v>
      </c>
      <c r="N201" s="130" t="s">
        <v>297</v>
      </c>
      <c r="O201" s="129">
        <v>43672</v>
      </c>
      <c r="P201" s="129">
        <v>43733</v>
      </c>
      <c r="Q201" s="136">
        <v>98</v>
      </c>
      <c r="R201" s="122" t="s">
        <v>181</v>
      </c>
      <c r="S201" s="122" t="s">
        <v>201</v>
      </c>
      <c r="T201" s="122" t="s">
        <v>283</v>
      </c>
      <c r="U201" s="122" t="s">
        <v>404</v>
      </c>
      <c r="V201" s="122" t="s">
        <v>193</v>
      </c>
      <c r="W201" s="122" t="s">
        <v>285</v>
      </c>
      <c r="X201" s="122" t="s">
        <v>715</v>
      </c>
      <c r="Y201" s="109">
        <v>0</v>
      </c>
      <c r="Z201" s="135" t="s">
        <v>662</v>
      </c>
      <c r="AA201" s="109"/>
      <c r="AB201" s="109">
        <v>0</v>
      </c>
      <c r="AC201" s="109"/>
      <c r="AD201" s="109">
        <v>1</v>
      </c>
      <c r="AE201" s="158">
        <v>109.4</v>
      </c>
      <c r="AF201" s="158">
        <v>12.4</v>
      </c>
      <c r="AG201" s="158">
        <v>0.933333333333333</v>
      </c>
      <c r="AH201" s="158">
        <v>19.4</v>
      </c>
      <c r="AI201" s="158">
        <v>40.4</v>
      </c>
      <c r="AJ201" s="158">
        <v>79.8666666666667</v>
      </c>
      <c r="AK201" s="158">
        <v>1.97689768976898</v>
      </c>
      <c r="AL201" s="158">
        <v>21.1516888888889</v>
      </c>
      <c r="AM201" s="158">
        <v>26.2333333333333</v>
      </c>
      <c r="AN201" s="109">
        <v>0</v>
      </c>
      <c r="AO201" s="109">
        <v>0</v>
      </c>
      <c r="AP201" s="109">
        <v>0</v>
      </c>
      <c r="AQ201" s="122" t="s">
        <v>287</v>
      </c>
      <c r="AR201" s="122" t="s">
        <v>288</v>
      </c>
      <c r="AS201" s="122" t="s">
        <v>296</v>
      </c>
      <c r="AT201" s="122" t="s">
        <v>290</v>
      </c>
      <c r="AU201" s="122" t="s">
        <v>305</v>
      </c>
      <c r="AV201" s="122" t="s">
        <v>306</v>
      </c>
      <c r="AW201" s="122" t="s">
        <v>290</v>
      </c>
    </row>
    <row r="202" s="10" customFormat="1" ht="23" customHeight="1" spans="1:49">
      <c r="A202" s="102"/>
      <c r="B202" s="103"/>
      <c r="C202" s="104" t="s">
        <v>163</v>
      </c>
      <c r="D202" s="124">
        <f t="shared" ref="D202:I202" si="13">(D195+D196+D197+D198+D199+D200+D201)/7</f>
        <v>2.98</v>
      </c>
      <c r="E202" s="124">
        <f t="shared" si="13"/>
        <v>3.10171428571429</v>
      </c>
      <c r="F202" s="124">
        <f t="shared" si="13"/>
        <v>2.93285714285714</v>
      </c>
      <c r="G202" s="124">
        <f t="shared" si="13"/>
        <v>9.01457142857143</v>
      </c>
      <c r="H202" s="124">
        <f t="shared" si="13"/>
        <v>3.00580952380952</v>
      </c>
      <c r="I202" s="169">
        <f t="shared" si="13"/>
        <v>208.709325396825</v>
      </c>
      <c r="J202" s="143">
        <v>2.00666508453276</v>
      </c>
      <c r="K202" s="170">
        <v>9</v>
      </c>
      <c r="L202" s="132" t="s">
        <v>957</v>
      </c>
      <c r="M202" s="132" t="s">
        <v>958</v>
      </c>
      <c r="N202" s="133" t="s">
        <v>297</v>
      </c>
      <c r="O202" s="132" t="s">
        <v>979</v>
      </c>
      <c r="P202" s="132" t="s">
        <v>980</v>
      </c>
      <c r="Q202" s="148">
        <f>(Q195+Q196+Q197+Q198+Q199+Q200+Q201)/7</f>
        <v>101.142857142857</v>
      </c>
      <c r="R202" s="123" t="s">
        <v>181</v>
      </c>
      <c r="S202" s="123" t="s">
        <v>201</v>
      </c>
      <c r="T202" s="123" t="s">
        <v>283</v>
      </c>
      <c r="U202" s="123" t="s">
        <v>404</v>
      </c>
      <c r="V202" s="123" t="s">
        <v>193</v>
      </c>
      <c r="W202" s="123" t="s">
        <v>285</v>
      </c>
      <c r="X202" s="123" t="s">
        <v>715</v>
      </c>
      <c r="Y202" s="118">
        <v>1</v>
      </c>
      <c r="Z202" s="150" t="s">
        <v>662</v>
      </c>
      <c r="AA202" s="118"/>
      <c r="AB202" s="118">
        <v>0</v>
      </c>
      <c r="AC202" s="118"/>
      <c r="AD202" s="118">
        <v>1</v>
      </c>
      <c r="AE202" s="124">
        <f t="shared" ref="AE202:AP202" si="14">(AE195+AE196+AE197+AE198+AE199+AE200+AE201)/7</f>
        <v>89.5042857142857</v>
      </c>
      <c r="AF202" s="124">
        <f t="shared" si="14"/>
        <v>16.0242857142857</v>
      </c>
      <c r="AG202" s="124">
        <f t="shared" si="14"/>
        <v>1.32904761904762</v>
      </c>
      <c r="AH202" s="124">
        <f t="shared" si="14"/>
        <v>16.4471428571429</v>
      </c>
      <c r="AI202" s="124">
        <f t="shared" si="14"/>
        <v>36.9185714285714</v>
      </c>
      <c r="AJ202" s="124">
        <f t="shared" si="14"/>
        <v>80.3995238095238</v>
      </c>
      <c r="AK202" s="124">
        <f t="shared" si="14"/>
        <v>2.25527109853843</v>
      </c>
      <c r="AL202" s="124">
        <f t="shared" si="14"/>
        <v>18.6688126984127</v>
      </c>
      <c r="AM202" s="124">
        <f t="shared" si="14"/>
        <v>24.0519047619048</v>
      </c>
      <c r="AN202" s="124">
        <f t="shared" si="14"/>
        <v>0.348571428571429</v>
      </c>
      <c r="AO202" s="124">
        <f t="shared" si="14"/>
        <v>0.0714285714285714</v>
      </c>
      <c r="AP202" s="124">
        <f t="shared" si="14"/>
        <v>0.0171428571428571</v>
      </c>
      <c r="AQ202" s="123" t="s">
        <v>287</v>
      </c>
      <c r="AR202" s="123" t="s">
        <v>288</v>
      </c>
      <c r="AS202" s="123" t="s">
        <v>296</v>
      </c>
      <c r="AT202" s="123" t="s">
        <v>290</v>
      </c>
      <c r="AU202" s="123" t="s">
        <v>305</v>
      </c>
      <c r="AV202" s="123" t="s">
        <v>306</v>
      </c>
      <c r="AW202" s="123" t="s">
        <v>290</v>
      </c>
    </row>
    <row r="203" s="9" customFormat="1" ht="23" customHeight="1" spans="1:49">
      <c r="A203" s="106" t="s">
        <v>961</v>
      </c>
      <c r="B203" s="101"/>
      <c r="C203" s="107" t="s">
        <v>764</v>
      </c>
      <c r="D203" s="108">
        <v>2.65</v>
      </c>
      <c r="E203" s="108">
        <v>2.62</v>
      </c>
      <c r="F203" s="108">
        <v>2.73</v>
      </c>
      <c r="G203" s="108">
        <v>8</v>
      </c>
      <c r="H203" s="108">
        <v>2.67</v>
      </c>
      <c r="I203" s="108">
        <v>185.19</v>
      </c>
      <c r="J203" s="108">
        <v>5.4</v>
      </c>
      <c r="K203" s="108">
        <v>10</v>
      </c>
      <c r="L203" s="134">
        <v>43991</v>
      </c>
      <c r="M203" s="134">
        <v>43997</v>
      </c>
      <c r="N203" s="135" t="s">
        <v>297</v>
      </c>
      <c r="O203" s="134">
        <v>44040</v>
      </c>
      <c r="P203" s="134">
        <v>44105</v>
      </c>
      <c r="Q203" s="108">
        <v>114</v>
      </c>
      <c r="R203" s="135" t="s">
        <v>181</v>
      </c>
      <c r="S203" s="135" t="s">
        <v>201</v>
      </c>
      <c r="T203" s="135" t="s">
        <v>283</v>
      </c>
      <c r="U203" s="135" t="s">
        <v>773</v>
      </c>
      <c r="V203" s="135" t="s">
        <v>193</v>
      </c>
      <c r="W203" s="135" t="s">
        <v>285</v>
      </c>
      <c r="X203" s="135" t="s">
        <v>715</v>
      </c>
      <c r="Y203" s="108"/>
      <c r="Z203" s="108"/>
      <c r="AA203" s="108"/>
      <c r="AB203" s="108"/>
      <c r="AC203" s="108"/>
      <c r="AD203" s="108"/>
      <c r="AE203" s="108">
        <v>88.3</v>
      </c>
      <c r="AF203" s="108">
        <v>16.4</v>
      </c>
      <c r="AG203" s="108">
        <v>2.6</v>
      </c>
      <c r="AH203" s="108">
        <v>20.3</v>
      </c>
      <c r="AI203" s="108">
        <v>37.2</v>
      </c>
      <c r="AJ203" s="108">
        <v>70.5</v>
      </c>
      <c r="AK203" s="108">
        <v>1.9</v>
      </c>
      <c r="AL203" s="108">
        <v>17.43</v>
      </c>
      <c r="AM203" s="108">
        <v>25.06</v>
      </c>
      <c r="AN203" s="108">
        <v>0.05</v>
      </c>
      <c r="AO203" s="108">
        <v>0.01</v>
      </c>
      <c r="AP203" s="108">
        <v>0</v>
      </c>
      <c r="AQ203" s="135" t="s">
        <v>287</v>
      </c>
      <c r="AR203" s="135" t="s">
        <v>308</v>
      </c>
      <c r="AS203" s="135" t="s">
        <v>289</v>
      </c>
      <c r="AT203" s="135" t="s">
        <v>290</v>
      </c>
      <c r="AU203" s="135" t="s">
        <v>305</v>
      </c>
      <c r="AV203" s="135" t="s">
        <v>292</v>
      </c>
      <c r="AW203" s="135" t="s">
        <v>290</v>
      </c>
    </row>
    <row r="204" s="9" customFormat="1" ht="23" customHeight="1" spans="1:49">
      <c r="A204" s="97"/>
      <c r="B204" s="101"/>
      <c r="C204" s="107" t="s">
        <v>765</v>
      </c>
      <c r="D204" s="108">
        <v>3.49</v>
      </c>
      <c r="E204" s="108">
        <v>3.5</v>
      </c>
      <c r="F204" s="108">
        <v>3.57</v>
      </c>
      <c r="G204" s="108">
        <v>10.56</v>
      </c>
      <c r="H204" s="108">
        <v>3.52</v>
      </c>
      <c r="I204" s="108">
        <v>244.46</v>
      </c>
      <c r="J204" s="108">
        <v>1.15</v>
      </c>
      <c r="K204" s="108">
        <v>11</v>
      </c>
      <c r="L204" s="134">
        <v>44008</v>
      </c>
      <c r="M204" s="134">
        <v>44012</v>
      </c>
      <c r="N204" s="135"/>
      <c r="O204" s="134">
        <v>44050</v>
      </c>
      <c r="P204" s="134">
        <v>44113</v>
      </c>
      <c r="Q204" s="108">
        <v>105</v>
      </c>
      <c r="R204" s="135" t="s">
        <v>296</v>
      </c>
      <c r="S204" s="135" t="s">
        <v>201</v>
      </c>
      <c r="T204" s="135" t="s">
        <v>283</v>
      </c>
      <c r="U204" s="135" t="s">
        <v>295</v>
      </c>
      <c r="V204" s="135" t="s">
        <v>693</v>
      </c>
      <c r="W204" s="135" t="s">
        <v>285</v>
      </c>
      <c r="X204" s="135" t="s">
        <v>715</v>
      </c>
      <c r="Y204" s="108">
        <v>1</v>
      </c>
      <c r="Z204" s="108">
        <v>0</v>
      </c>
      <c r="AA204" s="109"/>
      <c r="AB204" s="109"/>
      <c r="AC204" s="109"/>
      <c r="AD204" s="108">
        <v>1</v>
      </c>
      <c r="AE204" s="108">
        <v>98.5</v>
      </c>
      <c r="AF204" s="108">
        <v>15.6</v>
      </c>
      <c r="AG204" s="108">
        <v>1.6</v>
      </c>
      <c r="AH204" s="108">
        <v>15.6</v>
      </c>
      <c r="AI204" s="108">
        <v>39.2</v>
      </c>
      <c r="AJ204" s="108">
        <v>84.4</v>
      </c>
      <c r="AK204" s="108">
        <v>2.15</v>
      </c>
      <c r="AL204" s="108">
        <v>22.48</v>
      </c>
      <c r="AM204" s="108">
        <v>26.7</v>
      </c>
      <c r="AN204" s="109"/>
      <c r="AO204" s="109"/>
      <c r="AP204" s="109"/>
      <c r="AQ204" s="135" t="s">
        <v>287</v>
      </c>
      <c r="AR204" s="135" t="s">
        <v>288</v>
      </c>
      <c r="AS204" s="135" t="s">
        <v>742</v>
      </c>
      <c r="AT204" s="135" t="s">
        <v>290</v>
      </c>
      <c r="AU204" s="135" t="s">
        <v>309</v>
      </c>
      <c r="AV204" s="135" t="s">
        <v>292</v>
      </c>
      <c r="AW204" s="135" t="s">
        <v>290</v>
      </c>
    </row>
    <row r="205" s="9" customFormat="1" ht="23" customHeight="1" spans="1:49">
      <c r="A205" s="97"/>
      <c r="B205" s="101"/>
      <c r="C205" s="107" t="s">
        <v>909</v>
      </c>
      <c r="D205" s="108">
        <v>4.21</v>
      </c>
      <c r="E205" s="108">
        <v>4.46</v>
      </c>
      <c r="F205" s="108">
        <v>4.37</v>
      </c>
      <c r="G205" s="109"/>
      <c r="H205" s="108">
        <v>4.35</v>
      </c>
      <c r="I205" s="108">
        <v>201.49</v>
      </c>
      <c r="J205" s="108">
        <v>6.88</v>
      </c>
      <c r="K205" s="108">
        <v>9</v>
      </c>
      <c r="L205" s="134">
        <v>44005</v>
      </c>
      <c r="M205" s="134">
        <v>44011</v>
      </c>
      <c r="N205" s="135" t="s">
        <v>297</v>
      </c>
      <c r="O205" s="134">
        <v>44048</v>
      </c>
      <c r="P205" s="134">
        <v>44115</v>
      </c>
      <c r="Q205" s="108">
        <v>110</v>
      </c>
      <c r="R205" s="135" t="s">
        <v>181</v>
      </c>
      <c r="S205" s="135" t="s">
        <v>201</v>
      </c>
      <c r="T205" s="135" t="s">
        <v>183</v>
      </c>
      <c r="U205" s="135" t="s">
        <v>284</v>
      </c>
      <c r="V205" s="135" t="s">
        <v>193</v>
      </c>
      <c r="W205" s="135" t="s">
        <v>950</v>
      </c>
      <c r="X205" s="135" t="s">
        <v>286</v>
      </c>
      <c r="Y205" s="108">
        <v>1</v>
      </c>
      <c r="Z205" s="108">
        <v>8.12</v>
      </c>
      <c r="AA205" s="108">
        <v>0</v>
      </c>
      <c r="AB205" s="108">
        <v>0</v>
      </c>
      <c r="AC205" s="108">
        <v>10.3</v>
      </c>
      <c r="AD205" s="108">
        <v>6.1</v>
      </c>
      <c r="AE205" s="108">
        <v>90</v>
      </c>
      <c r="AF205" s="108">
        <v>8</v>
      </c>
      <c r="AG205" s="108">
        <v>2</v>
      </c>
      <c r="AH205" s="108">
        <v>14</v>
      </c>
      <c r="AI205" s="108">
        <v>46</v>
      </c>
      <c r="AJ205" s="108">
        <v>85</v>
      </c>
      <c r="AK205" s="108">
        <v>1.8</v>
      </c>
      <c r="AL205" s="108"/>
      <c r="AM205" s="108">
        <v>28.6</v>
      </c>
      <c r="AN205" s="108">
        <v>0</v>
      </c>
      <c r="AO205" s="108">
        <v>0.3</v>
      </c>
      <c r="AP205" s="108">
        <v>0.5</v>
      </c>
      <c r="AQ205" s="135" t="s">
        <v>287</v>
      </c>
      <c r="AR205" s="135" t="s">
        <v>370</v>
      </c>
      <c r="AS205" s="135" t="s">
        <v>289</v>
      </c>
      <c r="AT205" s="135" t="s">
        <v>290</v>
      </c>
      <c r="AU205" s="135" t="s">
        <v>291</v>
      </c>
      <c r="AV205" s="135" t="s">
        <v>707</v>
      </c>
      <c r="AW205" s="135" t="s">
        <v>210</v>
      </c>
    </row>
    <row r="206" s="9" customFormat="1" ht="23" customHeight="1" spans="1:49">
      <c r="A206" s="97"/>
      <c r="B206" s="101"/>
      <c r="C206" s="107" t="s">
        <v>769</v>
      </c>
      <c r="D206" s="108">
        <v>2.99</v>
      </c>
      <c r="E206" s="108">
        <v>2.83</v>
      </c>
      <c r="F206" s="108">
        <v>2.92</v>
      </c>
      <c r="G206" s="108">
        <v>8.74</v>
      </c>
      <c r="H206" s="108">
        <v>2.91</v>
      </c>
      <c r="I206" s="108">
        <v>202.09</v>
      </c>
      <c r="J206" s="108">
        <v>3.19</v>
      </c>
      <c r="K206" s="108">
        <v>5</v>
      </c>
      <c r="L206" s="134">
        <v>44003</v>
      </c>
      <c r="M206" s="134">
        <v>44006</v>
      </c>
      <c r="N206" s="135">
        <v>1</v>
      </c>
      <c r="O206" s="134">
        <v>44049</v>
      </c>
      <c r="P206" s="134">
        <v>44111</v>
      </c>
      <c r="Q206" s="108">
        <v>107</v>
      </c>
      <c r="R206" s="135" t="s">
        <v>181</v>
      </c>
      <c r="S206" s="135" t="s">
        <v>201</v>
      </c>
      <c r="T206" s="135" t="s">
        <v>283</v>
      </c>
      <c r="U206" s="135" t="s">
        <v>408</v>
      </c>
      <c r="V206" s="135" t="s">
        <v>211</v>
      </c>
      <c r="W206" s="135" t="s">
        <v>766</v>
      </c>
      <c r="X206" s="135" t="s">
        <v>286</v>
      </c>
      <c r="Y206" s="108">
        <v>0</v>
      </c>
      <c r="Z206" s="108" t="s">
        <v>550</v>
      </c>
      <c r="AA206" s="108">
        <v>0</v>
      </c>
      <c r="AB206" s="108">
        <v>0</v>
      </c>
      <c r="AC206" s="108">
        <v>0</v>
      </c>
      <c r="AD206" s="108">
        <v>0</v>
      </c>
      <c r="AE206" s="108">
        <v>77</v>
      </c>
      <c r="AF206" s="108">
        <v>16.2</v>
      </c>
      <c r="AG206" s="108">
        <v>3.6</v>
      </c>
      <c r="AH206" s="108">
        <v>17</v>
      </c>
      <c r="AI206" s="108">
        <v>47.3</v>
      </c>
      <c r="AJ206" s="108">
        <v>93.8</v>
      </c>
      <c r="AK206" s="108">
        <v>2</v>
      </c>
      <c r="AL206" s="108">
        <v>18.38</v>
      </c>
      <c r="AM206" s="108">
        <v>19.06</v>
      </c>
      <c r="AN206" s="108"/>
      <c r="AO206" s="108"/>
      <c r="AP206" s="108"/>
      <c r="AQ206" s="135" t="s">
        <v>287</v>
      </c>
      <c r="AR206" s="135" t="s">
        <v>306</v>
      </c>
      <c r="AS206" s="135" t="s">
        <v>289</v>
      </c>
      <c r="AT206" s="135" t="s">
        <v>290</v>
      </c>
      <c r="AU206" s="135" t="s">
        <v>305</v>
      </c>
      <c r="AV206" s="135" t="s">
        <v>306</v>
      </c>
      <c r="AW206" s="135" t="s">
        <v>290</v>
      </c>
    </row>
    <row r="207" s="9" customFormat="1" ht="23" customHeight="1" spans="1:49">
      <c r="A207" s="97"/>
      <c r="B207" s="101"/>
      <c r="C207" s="107" t="s">
        <v>768</v>
      </c>
      <c r="D207" s="108">
        <v>3.57</v>
      </c>
      <c r="E207" s="108">
        <v>3.62</v>
      </c>
      <c r="F207" s="108">
        <v>3.85</v>
      </c>
      <c r="G207" s="109"/>
      <c r="H207" s="108">
        <v>3.68</v>
      </c>
      <c r="I207" s="108">
        <v>255.68</v>
      </c>
      <c r="J207" s="108">
        <v>11.51</v>
      </c>
      <c r="K207" s="108">
        <v>5</v>
      </c>
      <c r="L207" s="134">
        <v>44002</v>
      </c>
      <c r="M207" s="134">
        <v>44006</v>
      </c>
      <c r="N207" s="135" t="s">
        <v>297</v>
      </c>
      <c r="O207" s="134">
        <v>44042</v>
      </c>
      <c r="P207" s="134">
        <v>44109</v>
      </c>
      <c r="Q207" s="108">
        <v>106</v>
      </c>
      <c r="R207" s="135" t="s">
        <v>181</v>
      </c>
      <c r="S207" s="135" t="s">
        <v>201</v>
      </c>
      <c r="T207" s="135" t="s">
        <v>283</v>
      </c>
      <c r="U207" s="135" t="s">
        <v>408</v>
      </c>
      <c r="V207" s="135" t="s">
        <v>770</v>
      </c>
      <c r="W207" s="135" t="s">
        <v>950</v>
      </c>
      <c r="X207" s="135" t="s">
        <v>715</v>
      </c>
      <c r="Y207" s="108">
        <v>3</v>
      </c>
      <c r="Z207" s="108"/>
      <c r="AA207" s="109"/>
      <c r="AB207" s="109"/>
      <c r="AC207" s="109"/>
      <c r="AD207" s="109"/>
      <c r="AE207" s="108">
        <v>116.5</v>
      </c>
      <c r="AF207" s="108">
        <v>6.9</v>
      </c>
      <c r="AG207" s="108">
        <v>2.7</v>
      </c>
      <c r="AH207" s="108">
        <v>20</v>
      </c>
      <c r="AI207" s="108">
        <v>71.1</v>
      </c>
      <c r="AJ207" s="108">
        <v>141.1</v>
      </c>
      <c r="AK207" s="108">
        <v>1.98</v>
      </c>
      <c r="AL207" s="108">
        <v>31.6</v>
      </c>
      <c r="AM207" s="108">
        <v>22.4</v>
      </c>
      <c r="AN207" s="108" t="s">
        <v>204</v>
      </c>
      <c r="AO207" s="108" t="s">
        <v>204</v>
      </c>
      <c r="AP207" s="108" t="s">
        <v>204</v>
      </c>
      <c r="AQ207" s="135" t="s">
        <v>287</v>
      </c>
      <c r="AR207" s="135" t="s">
        <v>288</v>
      </c>
      <c r="AS207" s="135" t="s">
        <v>742</v>
      </c>
      <c r="AT207" s="135" t="s">
        <v>290</v>
      </c>
      <c r="AU207" s="135" t="s">
        <v>309</v>
      </c>
      <c r="AV207" s="135" t="s">
        <v>292</v>
      </c>
      <c r="AW207" s="135" t="s">
        <v>290</v>
      </c>
    </row>
    <row r="208" s="9" customFormat="1" ht="23" customHeight="1" spans="1:49">
      <c r="A208" s="97"/>
      <c r="B208" s="101"/>
      <c r="C208" s="107" t="s">
        <v>771</v>
      </c>
      <c r="D208" s="110">
        <v>3</v>
      </c>
      <c r="E208" s="110">
        <v>3.293</v>
      </c>
      <c r="F208" s="110">
        <v>3.316</v>
      </c>
      <c r="G208" s="110">
        <v>9.609</v>
      </c>
      <c r="H208" s="110">
        <v>3.203</v>
      </c>
      <c r="I208" s="110">
        <v>222.541770833333</v>
      </c>
      <c r="J208" s="110">
        <v>9.20559154449368</v>
      </c>
      <c r="K208" s="136">
        <v>5</v>
      </c>
      <c r="L208" s="137">
        <v>43994</v>
      </c>
      <c r="M208" s="137">
        <v>43999</v>
      </c>
      <c r="N208" s="138" t="s">
        <v>297</v>
      </c>
      <c r="O208" s="139">
        <v>44037</v>
      </c>
      <c r="P208" s="139">
        <v>44105</v>
      </c>
      <c r="Q208" s="149">
        <v>111</v>
      </c>
      <c r="R208" s="122" t="s">
        <v>181</v>
      </c>
      <c r="S208" s="122" t="s">
        <v>201</v>
      </c>
      <c r="T208" s="122" t="s">
        <v>283</v>
      </c>
      <c r="U208" s="122" t="s">
        <v>408</v>
      </c>
      <c r="V208" s="122" t="s">
        <v>193</v>
      </c>
      <c r="W208" s="122" t="s">
        <v>766</v>
      </c>
      <c r="X208" s="122" t="s">
        <v>715</v>
      </c>
      <c r="Y208" s="109">
        <v>0</v>
      </c>
      <c r="Z208" s="109"/>
      <c r="AA208" s="109"/>
      <c r="AB208" s="109">
        <v>0</v>
      </c>
      <c r="AC208" s="109"/>
      <c r="AD208" s="109">
        <v>0</v>
      </c>
      <c r="AE208" s="158">
        <v>64.6333333333333</v>
      </c>
      <c r="AF208" s="158">
        <v>12.9333333333333</v>
      </c>
      <c r="AG208" s="158">
        <v>4</v>
      </c>
      <c r="AH208" s="158">
        <v>19.2</v>
      </c>
      <c r="AI208" s="158">
        <v>45.8666666666667</v>
      </c>
      <c r="AJ208" s="158">
        <v>76.6</v>
      </c>
      <c r="AK208" s="158">
        <v>1.67005813953488</v>
      </c>
      <c r="AL208" s="158">
        <v>18.03547</v>
      </c>
      <c r="AM208" s="158">
        <v>23.545</v>
      </c>
      <c r="AN208" s="158">
        <v>0</v>
      </c>
      <c r="AO208" s="158">
        <v>0</v>
      </c>
      <c r="AP208" s="158">
        <v>0</v>
      </c>
      <c r="AQ208" s="135" t="s">
        <v>287</v>
      </c>
      <c r="AR208" s="135" t="s">
        <v>288</v>
      </c>
      <c r="AS208" s="135" t="s">
        <v>289</v>
      </c>
      <c r="AT208" s="135" t="s">
        <v>290</v>
      </c>
      <c r="AU208" s="135" t="s">
        <v>309</v>
      </c>
      <c r="AV208" s="135" t="s">
        <v>292</v>
      </c>
      <c r="AW208" s="135" t="s">
        <v>290</v>
      </c>
    </row>
    <row r="209" s="10" customFormat="1" ht="23" customHeight="1" spans="1:49">
      <c r="A209" s="111"/>
      <c r="B209" s="103"/>
      <c r="C209" s="112" t="s">
        <v>163</v>
      </c>
      <c r="D209" s="113">
        <f t="shared" ref="D209:F209" si="15">(D203+D204+D205+D206+D207+D208)/6</f>
        <v>3.31833333333333</v>
      </c>
      <c r="E209" s="113">
        <f t="shared" si="15"/>
        <v>3.38716666666667</v>
      </c>
      <c r="F209" s="113">
        <f t="shared" si="15"/>
        <v>3.45933333333333</v>
      </c>
      <c r="G209" s="113">
        <f>(G203+G204+G205+G206+G207+G208)/4</f>
        <v>9.22725</v>
      </c>
      <c r="H209" s="113">
        <f>(H203+H204+H205+H206+H207+H208)/6</f>
        <v>3.38883333333333</v>
      </c>
      <c r="I209" s="113">
        <f>(I203+I204+I205+I206+I207+I208)/6</f>
        <v>218.575295138889</v>
      </c>
      <c r="J209" s="124">
        <v>6.20742033370219</v>
      </c>
      <c r="K209" s="131">
        <v>4</v>
      </c>
      <c r="L209" s="132" t="s">
        <v>589</v>
      </c>
      <c r="M209" s="132" t="s">
        <v>962</v>
      </c>
      <c r="N209" s="133" t="s">
        <v>297</v>
      </c>
      <c r="O209" s="132" t="s">
        <v>780</v>
      </c>
      <c r="P209" s="132" t="s">
        <v>935</v>
      </c>
      <c r="Q209" s="148">
        <f>(Q203+Q204+Q205+Q206+Q207+Q208)/6</f>
        <v>108.833333333333</v>
      </c>
      <c r="R209" s="123" t="s">
        <v>181</v>
      </c>
      <c r="S209" s="123" t="s">
        <v>201</v>
      </c>
      <c r="T209" s="123" t="s">
        <v>283</v>
      </c>
      <c r="U209" s="123" t="s">
        <v>408</v>
      </c>
      <c r="V209" s="123" t="s">
        <v>193</v>
      </c>
      <c r="W209" s="123" t="s">
        <v>714</v>
      </c>
      <c r="X209" s="123" t="s">
        <v>715</v>
      </c>
      <c r="Y209" s="118">
        <v>1</v>
      </c>
      <c r="Z209" s="118"/>
      <c r="AA209" s="118"/>
      <c r="AB209" s="118">
        <v>0</v>
      </c>
      <c r="AC209" s="118"/>
      <c r="AD209" s="118">
        <v>1</v>
      </c>
      <c r="AE209" s="160">
        <f t="shared" ref="AE209:AK209" si="16">(AE203+AE204+AE205+AE206+AE207+AE208)/6</f>
        <v>89.1555555555556</v>
      </c>
      <c r="AF209" s="160">
        <f t="shared" si="16"/>
        <v>12.6722222222222</v>
      </c>
      <c r="AG209" s="160">
        <f t="shared" si="16"/>
        <v>2.75</v>
      </c>
      <c r="AH209" s="160">
        <f t="shared" si="16"/>
        <v>17.6833333333333</v>
      </c>
      <c r="AI209" s="160">
        <f t="shared" si="16"/>
        <v>47.7777777777778</v>
      </c>
      <c r="AJ209" s="160">
        <f t="shared" si="16"/>
        <v>91.9</v>
      </c>
      <c r="AK209" s="160">
        <f t="shared" si="16"/>
        <v>1.91667635658915</v>
      </c>
      <c r="AL209" s="160">
        <f>(AL203+AL204+AL205+AL206+AL207+AL208)/5</f>
        <v>21.585094</v>
      </c>
      <c r="AM209" s="160">
        <f>(AM203+AM204+AM205+AM206+AM207+AM208)/6</f>
        <v>24.2275</v>
      </c>
      <c r="AN209" s="160">
        <f t="shared" ref="AN209:AP209" si="17">(AN203+AN205+AN208)/3</f>
        <v>0.0166666666666667</v>
      </c>
      <c r="AO209" s="160">
        <f t="shared" si="17"/>
        <v>0.103333333333333</v>
      </c>
      <c r="AP209" s="160">
        <f t="shared" si="17"/>
        <v>0.166666666666667</v>
      </c>
      <c r="AQ209" s="150" t="s">
        <v>287</v>
      </c>
      <c r="AR209" s="150" t="s">
        <v>288</v>
      </c>
      <c r="AS209" s="150" t="s">
        <v>289</v>
      </c>
      <c r="AT209" s="150" t="s">
        <v>290</v>
      </c>
      <c r="AU209" s="150" t="s">
        <v>309</v>
      </c>
      <c r="AV209" s="150" t="s">
        <v>292</v>
      </c>
      <c r="AW209" s="150" t="s">
        <v>290</v>
      </c>
    </row>
    <row r="210" s="9" customFormat="1" ht="23" customHeight="1" spans="1:49">
      <c r="A210" s="109" t="s">
        <v>366</v>
      </c>
      <c r="B210" s="101"/>
      <c r="C210" s="114" t="s">
        <v>764</v>
      </c>
      <c r="D210" s="115">
        <v>47.15</v>
      </c>
      <c r="E210" s="115">
        <v>46.32</v>
      </c>
      <c r="F210" s="109"/>
      <c r="G210" s="115">
        <v>93.47</v>
      </c>
      <c r="H210" s="115">
        <v>46.74</v>
      </c>
      <c r="I210" s="115">
        <v>207.71</v>
      </c>
      <c r="J210" s="115">
        <v>11.05</v>
      </c>
      <c r="K210" s="108">
        <v>2</v>
      </c>
      <c r="L210" s="134">
        <v>44369</v>
      </c>
      <c r="M210" s="134">
        <v>44373</v>
      </c>
      <c r="N210" s="122"/>
      <c r="O210" s="134">
        <v>44405</v>
      </c>
      <c r="P210" s="134">
        <v>44472</v>
      </c>
      <c r="Q210" s="108">
        <v>102</v>
      </c>
      <c r="R210" s="135" t="s">
        <v>181</v>
      </c>
      <c r="S210" s="135" t="s">
        <v>201</v>
      </c>
      <c r="T210" s="135" t="s">
        <v>283</v>
      </c>
      <c r="U210" s="135" t="s">
        <v>327</v>
      </c>
      <c r="V210" s="109"/>
      <c r="W210" s="135" t="s">
        <v>285</v>
      </c>
      <c r="X210" s="135" t="s">
        <v>715</v>
      </c>
      <c r="Y210" s="108">
        <v>0</v>
      </c>
      <c r="Z210" s="109"/>
      <c r="AA210" s="109"/>
      <c r="AB210" s="109"/>
      <c r="AC210" s="108"/>
      <c r="AD210" s="108">
        <v>0</v>
      </c>
      <c r="AE210" s="156">
        <v>86.8</v>
      </c>
      <c r="AF210" s="156">
        <v>17.1</v>
      </c>
      <c r="AG210" s="156">
        <v>2.8</v>
      </c>
      <c r="AH210" s="156">
        <v>18.2</v>
      </c>
      <c r="AI210" s="156">
        <v>36.3</v>
      </c>
      <c r="AJ210" s="156">
        <v>72.5</v>
      </c>
      <c r="AK210" s="156">
        <v>2</v>
      </c>
      <c r="AL210" s="156">
        <v>19.35</v>
      </c>
      <c r="AM210" s="156">
        <v>26.32</v>
      </c>
      <c r="AN210" s="109"/>
      <c r="AO210" s="109"/>
      <c r="AP210" s="109"/>
      <c r="AQ210" s="122"/>
      <c r="AR210" s="122"/>
      <c r="AS210" s="135" t="s">
        <v>289</v>
      </c>
      <c r="AT210" s="135" t="s">
        <v>290</v>
      </c>
      <c r="AU210" s="135" t="s">
        <v>305</v>
      </c>
      <c r="AV210" s="135" t="s">
        <v>288</v>
      </c>
      <c r="AW210" s="135"/>
    </row>
    <row r="211" s="9" customFormat="1" ht="23" customHeight="1" spans="1:49">
      <c r="A211" s="109"/>
      <c r="B211" s="101"/>
      <c r="C211" s="116" t="s">
        <v>765</v>
      </c>
      <c r="D211" s="115">
        <v>43.98</v>
      </c>
      <c r="E211" s="115">
        <v>44.52</v>
      </c>
      <c r="F211" s="109"/>
      <c r="G211" s="115">
        <v>88.5</v>
      </c>
      <c r="H211" s="115">
        <v>44.25</v>
      </c>
      <c r="I211" s="115">
        <v>196.68</v>
      </c>
      <c r="J211" s="115">
        <v>3.97</v>
      </c>
      <c r="K211" s="108">
        <v>3</v>
      </c>
      <c r="L211" s="134">
        <v>44365</v>
      </c>
      <c r="M211" s="134">
        <v>44369</v>
      </c>
      <c r="N211" s="122"/>
      <c r="O211" s="134">
        <v>44410</v>
      </c>
      <c r="P211" s="134">
        <v>44475</v>
      </c>
      <c r="Q211" s="108">
        <v>109</v>
      </c>
      <c r="R211" s="135" t="s">
        <v>691</v>
      </c>
      <c r="S211" s="135" t="s">
        <v>201</v>
      </c>
      <c r="T211" s="135" t="s">
        <v>283</v>
      </c>
      <c r="U211" s="135" t="s">
        <v>773</v>
      </c>
      <c r="V211" s="135" t="s">
        <v>693</v>
      </c>
      <c r="W211" s="135" t="s">
        <v>285</v>
      </c>
      <c r="X211" s="135" t="s">
        <v>715</v>
      </c>
      <c r="Y211" s="108" t="s">
        <v>204</v>
      </c>
      <c r="Z211" s="109"/>
      <c r="AA211" s="109"/>
      <c r="AB211" s="109"/>
      <c r="AC211" s="108"/>
      <c r="AD211" s="108" t="s">
        <v>204</v>
      </c>
      <c r="AE211" s="156">
        <v>89</v>
      </c>
      <c r="AF211" s="156">
        <v>13.6</v>
      </c>
      <c r="AG211" s="156">
        <v>2.3</v>
      </c>
      <c r="AH211" s="156">
        <v>15</v>
      </c>
      <c r="AI211" s="156">
        <v>48.2</v>
      </c>
      <c r="AJ211" s="156">
        <v>106.9</v>
      </c>
      <c r="AK211" s="156">
        <v>2.22</v>
      </c>
      <c r="AL211" s="156">
        <v>29.3</v>
      </c>
      <c r="AM211" s="156">
        <v>28.1</v>
      </c>
      <c r="AN211" s="109"/>
      <c r="AO211" s="109"/>
      <c r="AP211" s="109"/>
      <c r="AQ211" s="135" t="s">
        <v>287</v>
      </c>
      <c r="AR211" s="135" t="s">
        <v>288</v>
      </c>
      <c r="AS211" s="135" t="s">
        <v>296</v>
      </c>
      <c r="AT211" s="135" t="s">
        <v>290</v>
      </c>
      <c r="AU211" s="135" t="s">
        <v>309</v>
      </c>
      <c r="AV211" s="135" t="s">
        <v>306</v>
      </c>
      <c r="AW211" s="135" t="s">
        <v>290</v>
      </c>
    </row>
    <row r="212" s="9" customFormat="1" ht="23" customHeight="1" spans="1:49">
      <c r="A212" s="109"/>
      <c r="B212" s="101"/>
      <c r="C212" s="116" t="s">
        <v>909</v>
      </c>
      <c r="D212" s="115">
        <v>46.12</v>
      </c>
      <c r="E212" s="115">
        <v>47.84</v>
      </c>
      <c r="F212" s="109"/>
      <c r="G212" s="115"/>
      <c r="H212" s="115">
        <v>46.98</v>
      </c>
      <c r="I212" s="115">
        <v>209.06</v>
      </c>
      <c r="J212" s="115">
        <v>8.63</v>
      </c>
      <c r="K212" s="108">
        <v>3</v>
      </c>
      <c r="L212" s="134">
        <v>44371</v>
      </c>
      <c r="M212" s="134">
        <v>44377</v>
      </c>
      <c r="N212" s="122"/>
      <c r="O212" s="134">
        <v>44415</v>
      </c>
      <c r="P212" s="134">
        <v>44482</v>
      </c>
      <c r="Q212" s="108">
        <v>110</v>
      </c>
      <c r="R212" s="135" t="s">
        <v>289</v>
      </c>
      <c r="S212" s="135" t="s">
        <v>201</v>
      </c>
      <c r="T212" s="135" t="s">
        <v>283</v>
      </c>
      <c r="U212" s="135" t="s">
        <v>284</v>
      </c>
      <c r="V212" s="135" t="s">
        <v>328</v>
      </c>
      <c r="W212" s="135" t="s">
        <v>714</v>
      </c>
      <c r="X212" s="135" t="s">
        <v>286</v>
      </c>
      <c r="Y212" s="108">
        <v>2</v>
      </c>
      <c r="Z212" s="109"/>
      <c r="AA212" s="109"/>
      <c r="AB212" s="109"/>
      <c r="AC212" s="108"/>
      <c r="AD212" s="108">
        <v>0</v>
      </c>
      <c r="AE212" s="156">
        <v>91</v>
      </c>
      <c r="AF212" s="156">
        <v>14</v>
      </c>
      <c r="AG212" s="156">
        <v>4</v>
      </c>
      <c r="AH212" s="156">
        <v>16</v>
      </c>
      <c r="AI212" s="156">
        <v>70</v>
      </c>
      <c r="AJ212" s="156">
        <v>125</v>
      </c>
      <c r="AK212" s="156">
        <v>1.8</v>
      </c>
      <c r="AL212" s="156">
        <v>33</v>
      </c>
      <c r="AM212" s="156">
        <v>26.4</v>
      </c>
      <c r="AN212" s="109"/>
      <c r="AO212" s="109"/>
      <c r="AP212" s="109"/>
      <c r="AQ212" s="135" t="s">
        <v>287</v>
      </c>
      <c r="AR212" s="135" t="s">
        <v>370</v>
      </c>
      <c r="AS212" s="135" t="s">
        <v>181</v>
      </c>
      <c r="AT212" s="135" t="s">
        <v>290</v>
      </c>
      <c r="AU212" s="135" t="s">
        <v>291</v>
      </c>
      <c r="AV212" s="135" t="s">
        <v>981</v>
      </c>
      <c r="AW212" s="135" t="s">
        <v>210</v>
      </c>
    </row>
    <row r="213" s="9" customFormat="1" ht="23" customHeight="1" spans="1:49">
      <c r="A213" s="109"/>
      <c r="B213" s="101"/>
      <c r="C213" s="116" t="s">
        <v>769</v>
      </c>
      <c r="D213" s="115">
        <v>50.08</v>
      </c>
      <c r="E213" s="115">
        <v>47.26</v>
      </c>
      <c r="F213" s="109"/>
      <c r="G213" s="117"/>
      <c r="H213" s="115">
        <v>48.67</v>
      </c>
      <c r="I213" s="115">
        <v>216.32</v>
      </c>
      <c r="J213" s="115">
        <v>4.04</v>
      </c>
      <c r="K213" s="108">
        <v>3</v>
      </c>
      <c r="L213" s="134">
        <v>44370</v>
      </c>
      <c r="M213" s="134">
        <v>44376</v>
      </c>
      <c r="N213" s="122"/>
      <c r="O213" s="134">
        <v>44415</v>
      </c>
      <c r="P213" s="134">
        <v>44477</v>
      </c>
      <c r="Q213" s="108">
        <v>106</v>
      </c>
      <c r="R213" s="135" t="s">
        <v>181</v>
      </c>
      <c r="S213" s="135" t="s">
        <v>201</v>
      </c>
      <c r="T213" s="135" t="s">
        <v>283</v>
      </c>
      <c r="U213" s="135" t="s">
        <v>408</v>
      </c>
      <c r="V213" s="135" t="s">
        <v>193</v>
      </c>
      <c r="W213" s="135" t="s">
        <v>285</v>
      </c>
      <c r="X213" s="135" t="s">
        <v>715</v>
      </c>
      <c r="Y213" s="109"/>
      <c r="Z213" s="109"/>
      <c r="AA213" s="109"/>
      <c r="AB213" s="109"/>
      <c r="AC213" s="108"/>
      <c r="AD213" s="109"/>
      <c r="AE213" s="156">
        <v>70.3</v>
      </c>
      <c r="AF213" s="156">
        <v>9.3</v>
      </c>
      <c r="AG213" s="156">
        <v>3.7</v>
      </c>
      <c r="AH213" s="156">
        <v>17.6</v>
      </c>
      <c r="AI213" s="156">
        <v>44.9</v>
      </c>
      <c r="AJ213" s="156">
        <v>86.8</v>
      </c>
      <c r="AK213" s="156">
        <v>1.93</v>
      </c>
      <c r="AL213" s="156">
        <v>18.14</v>
      </c>
      <c r="AM213" s="156">
        <v>20.9</v>
      </c>
      <c r="AN213" s="109"/>
      <c r="AO213" s="109"/>
      <c r="AP213" s="109"/>
      <c r="AQ213" s="135" t="s">
        <v>287</v>
      </c>
      <c r="AR213" s="135" t="s">
        <v>288</v>
      </c>
      <c r="AS213" s="135" t="s">
        <v>296</v>
      </c>
      <c r="AT213" s="135" t="s">
        <v>290</v>
      </c>
      <c r="AU213" s="135" t="s">
        <v>305</v>
      </c>
      <c r="AV213" s="135" t="s">
        <v>306</v>
      </c>
      <c r="AW213" s="135" t="s">
        <v>290</v>
      </c>
    </row>
    <row r="214" s="9" customFormat="1" ht="23" customHeight="1" spans="1:49">
      <c r="A214" s="109"/>
      <c r="B214" s="101"/>
      <c r="C214" s="116" t="s">
        <v>885</v>
      </c>
      <c r="D214" s="115">
        <v>38.54</v>
      </c>
      <c r="E214" s="115">
        <v>37.5</v>
      </c>
      <c r="F214" s="109"/>
      <c r="G214" s="117"/>
      <c r="H214" s="115">
        <v>38.02</v>
      </c>
      <c r="I214" s="115">
        <v>168.99</v>
      </c>
      <c r="J214" s="115">
        <v>8.96</v>
      </c>
      <c r="K214" s="108">
        <v>2</v>
      </c>
      <c r="L214" s="134">
        <v>44376</v>
      </c>
      <c r="M214" s="134">
        <v>44380</v>
      </c>
      <c r="N214" s="122"/>
      <c r="O214" s="134">
        <v>44411</v>
      </c>
      <c r="P214" s="134">
        <v>44476</v>
      </c>
      <c r="Q214" s="108">
        <v>99</v>
      </c>
      <c r="R214" s="135" t="s">
        <v>181</v>
      </c>
      <c r="S214" s="135" t="s">
        <v>201</v>
      </c>
      <c r="T214" s="135" t="s">
        <v>283</v>
      </c>
      <c r="U214" s="135" t="s">
        <v>186</v>
      </c>
      <c r="V214" s="135" t="s">
        <v>193</v>
      </c>
      <c r="W214" s="135" t="s">
        <v>285</v>
      </c>
      <c r="X214" s="109"/>
      <c r="Y214" s="109"/>
      <c r="Z214" s="109"/>
      <c r="AA214" s="109"/>
      <c r="AB214" s="109"/>
      <c r="AC214" s="108"/>
      <c r="AD214" s="109"/>
      <c r="AE214" s="156">
        <v>58.67</v>
      </c>
      <c r="AF214" s="156">
        <v>17.33</v>
      </c>
      <c r="AG214" s="156">
        <v>2</v>
      </c>
      <c r="AH214" s="156">
        <v>14</v>
      </c>
      <c r="AI214" s="156">
        <v>20.33</v>
      </c>
      <c r="AJ214" s="156">
        <v>35</v>
      </c>
      <c r="AK214" s="156">
        <v>1.72</v>
      </c>
      <c r="AL214" s="156">
        <v>7.51</v>
      </c>
      <c r="AM214" s="156">
        <v>21.47</v>
      </c>
      <c r="AN214" s="109"/>
      <c r="AO214" s="109"/>
      <c r="AP214" s="109"/>
      <c r="AQ214" s="135" t="s">
        <v>287</v>
      </c>
      <c r="AR214" s="135" t="s">
        <v>700</v>
      </c>
      <c r="AS214" s="135" t="s">
        <v>296</v>
      </c>
      <c r="AT214" s="135" t="s">
        <v>290</v>
      </c>
      <c r="AU214" s="135" t="s">
        <v>305</v>
      </c>
      <c r="AV214" s="135" t="s">
        <v>288</v>
      </c>
      <c r="AW214" s="135" t="s">
        <v>290</v>
      </c>
    </row>
    <row r="215" s="9" customFormat="1" ht="23" customHeight="1" spans="1:49">
      <c r="A215" s="109"/>
      <c r="B215" s="101"/>
      <c r="C215" s="114" t="s">
        <v>768</v>
      </c>
      <c r="D215" s="115">
        <v>47.55</v>
      </c>
      <c r="E215" s="115">
        <v>46.87</v>
      </c>
      <c r="F215" s="109"/>
      <c r="G215" s="115">
        <v>94.42</v>
      </c>
      <c r="H215" s="115">
        <v>47.21</v>
      </c>
      <c r="I215" s="115">
        <v>209.93</v>
      </c>
      <c r="J215" s="115">
        <v>3.31</v>
      </c>
      <c r="K215" s="108">
        <v>3</v>
      </c>
      <c r="L215" s="134">
        <v>44370</v>
      </c>
      <c r="M215" s="134">
        <v>44374</v>
      </c>
      <c r="N215" s="122"/>
      <c r="O215" s="134">
        <v>44410</v>
      </c>
      <c r="P215" s="134">
        <v>44472</v>
      </c>
      <c r="Q215" s="108">
        <v>101</v>
      </c>
      <c r="R215" s="135" t="s">
        <v>181</v>
      </c>
      <c r="S215" s="135" t="s">
        <v>201</v>
      </c>
      <c r="T215" s="135" t="s">
        <v>283</v>
      </c>
      <c r="U215" s="135" t="s">
        <v>284</v>
      </c>
      <c r="V215" s="135" t="s">
        <v>193</v>
      </c>
      <c r="W215" s="135" t="s">
        <v>669</v>
      </c>
      <c r="X215" s="135" t="s">
        <v>715</v>
      </c>
      <c r="Y215" s="108">
        <v>0</v>
      </c>
      <c r="Z215" s="109"/>
      <c r="AA215" s="109"/>
      <c r="AB215" s="109"/>
      <c r="AC215" s="108"/>
      <c r="AD215" s="135" t="s">
        <v>773</v>
      </c>
      <c r="AE215" s="156">
        <v>96.7</v>
      </c>
      <c r="AF215" s="156">
        <v>13.8</v>
      </c>
      <c r="AG215" s="156">
        <v>3.6</v>
      </c>
      <c r="AH215" s="156">
        <v>20</v>
      </c>
      <c r="AI215" s="156">
        <v>49</v>
      </c>
      <c r="AJ215" s="156">
        <v>100.3</v>
      </c>
      <c r="AK215" s="156">
        <v>2</v>
      </c>
      <c r="AL215" s="156">
        <v>21.2</v>
      </c>
      <c r="AM215" s="156">
        <v>21.1</v>
      </c>
      <c r="AN215" s="109"/>
      <c r="AO215" s="109"/>
      <c r="AP215" s="109"/>
      <c r="AQ215" s="135" t="s">
        <v>287</v>
      </c>
      <c r="AR215" s="135" t="s">
        <v>306</v>
      </c>
      <c r="AS215" s="135" t="s">
        <v>706</v>
      </c>
      <c r="AT215" s="135" t="s">
        <v>290</v>
      </c>
      <c r="AU215" s="135" t="s">
        <v>305</v>
      </c>
      <c r="AV215" s="135" t="s">
        <v>707</v>
      </c>
      <c r="AW215" s="135" t="s">
        <v>773</v>
      </c>
    </row>
    <row r="216" s="9" customFormat="1" ht="23" customHeight="1" spans="1:49">
      <c r="A216" s="109"/>
      <c r="B216" s="101"/>
      <c r="C216" s="116" t="s">
        <v>771</v>
      </c>
      <c r="D216" s="115">
        <v>46.7</v>
      </c>
      <c r="E216" s="115">
        <v>47.9</v>
      </c>
      <c r="F216" s="109"/>
      <c r="G216" s="115">
        <v>94.6</v>
      </c>
      <c r="H216" s="115">
        <v>47.3</v>
      </c>
      <c r="I216" s="115">
        <v>210.3</v>
      </c>
      <c r="J216" s="115">
        <v>8.1</v>
      </c>
      <c r="K216" s="108">
        <v>2</v>
      </c>
      <c r="L216" s="134">
        <v>44361</v>
      </c>
      <c r="M216" s="134">
        <v>44366</v>
      </c>
      <c r="N216" s="122"/>
      <c r="O216" s="134">
        <v>44402</v>
      </c>
      <c r="P216" s="134">
        <v>44465</v>
      </c>
      <c r="Q216" s="108">
        <v>103</v>
      </c>
      <c r="R216" s="135" t="s">
        <v>181</v>
      </c>
      <c r="S216" s="135" t="s">
        <v>201</v>
      </c>
      <c r="T216" s="135" t="s">
        <v>283</v>
      </c>
      <c r="U216" s="135" t="s">
        <v>186</v>
      </c>
      <c r="V216" s="135" t="s">
        <v>193</v>
      </c>
      <c r="W216" s="135" t="s">
        <v>285</v>
      </c>
      <c r="X216" s="135" t="s">
        <v>715</v>
      </c>
      <c r="Y216" s="108">
        <v>2</v>
      </c>
      <c r="Z216" s="109"/>
      <c r="AA216" s="109"/>
      <c r="AB216" s="109"/>
      <c r="AC216" s="108"/>
      <c r="AD216" s="108">
        <v>1</v>
      </c>
      <c r="AE216" s="156">
        <v>111.3</v>
      </c>
      <c r="AF216" s="156">
        <v>27.5</v>
      </c>
      <c r="AG216" s="156">
        <v>1.9</v>
      </c>
      <c r="AH216" s="156">
        <v>19.9</v>
      </c>
      <c r="AI216" s="156">
        <v>41.9</v>
      </c>
      <c r="AJ216" s="156">
        <v>76.8</v>
      </c>
      <c r="AK216" s="156">
        <v>1.8</v>
      </c>
      <c r="AL216" s="156">
        <v>17.2</v>
      </c>
      <c r="AM216" s="156">
        <v>22.3</v>
      </c>
      <c r="AN216" s="109"/>
      <c r="AO216" s="109"/>
      <c r="AP216" s="109"/>
      <c r="AQ216" s="135" t="s">
        <v>287</v>
      </c>
      <c r="AR216" s="122" t="s">
        <v>938</v>
      </c>
      <c r="AS216" s="135" t="s">
        <v>289</v>
      </c>
      <c r="AT216" s="135" t="s">
        <v>290</v>
      </c>
      <c r="AU216" s="135" t="s">
        <v>309</v>
      </c>
      <c r="AV216" s="135" t="s">
        <v>292</v>
      </c>
      <c r="AW216" s="135" t="s">
        <v>290</v>
      </c>
    </row>
    <row r="217" s="10" customFormat="1" ht="23" customHeight="1" spans="1:49">
      <c r="A217" s="118"/>
      <c r="B217" s="119"/>
      <c r="C217" s="120" t="s">
        <v>163</v>
      </c>
      <c r="D217" s="121">
        <f t="shared" ref="D217:J217" si="18">(D210+D211+D212+D213+D214+D215+D216)/7</f>
        <v>45.7314285714286</v>
      </c>
      <c r="E217" s="121">
        <f t="shared" si="18"/>
        <v>45.4585714285714</v>
      </c>
      <c r="F217" s="118"/>
      <c r="G217" s="121">
        <f>(G210+G211+G212+G213+G214+G215+G216)/4</f>
        <v>92.7475</v>
      </c>
      <c r="H217" s="121">
        <f t="shared" si="18"/>
        <v>45.5957142857143</v>
      </c>
      <c r="I217" s="121">
        <f t="shared" si="18"/>
        <v>202.712857142857</v>
      </c>
      <c r="J217" s="121">
        <f t="shared" si="18"/>
        <v>6.86571428571429</v>
      </c>
      <c r="K217" s="113"/>
      <c r="L217" s="118" t="s">
        <v>963</v>
      </c>
      <c r="M217" s="118" t="s">
        <v>964</v>
      </c>
      <c r="N217" s="123"/>
      <c r="O217" s="132" t="s">
        <v>965</v>
      </c>
      <c r="P217" s="132" t="s">
        <v>982</v>
      </c>
      <c r="Q217" s="148">
        <f>(Q210+Q211+Q212+Q213+Q214+Q215+Q216)/7</f>
        <v>104.285714285714</v>
      </c>
      <c r="R217" s="150" t="s">
        <v>181</v>
      </c>
      <c r="S217" s="150" t="s">
        <v>201</v>
      </c>
      <c r="T217" s="150" t="s">
        <v>283</v>
      </c>
      <c r="U217" s="150" t="s">
        <v>186</v>
      </c>
      <c r="V217" s="150" t="s">
        <v>193</v>
      </c>
      <c r="W217" s="150" t="s">
        <v>285</v>
      </c>
      <c r="X217" s="150" t="s">
        <v>715</v>
      </c>
      <c r="Y217" s="118">
        <v>1</v>
      </c>
      <c r="Z217" s="118"/>
      <c r="AA217" s="118"/>
      <c r="AB217" s="118"/>
      <c r="AC217" s="159"/>
      <c r="AD217" s="118">
        <v>0</v>
      </c>
      <c r="AE217" s="161">
        <f t="shared" ref="AE217:AM217" si="19">(AE210+AE211+AE212+AE213+AE214+AE215+AE216)/7</f>
        <v>86.2528571428571</v>
      </c>
      <c r="AF217" s="161">
        <f t="shared" si="19"/>
        <v>16.09</v>
      </c>
      <c r="AG217" s="161">
        <f t="shared" si="19"/>
        <v>2.9</v>
      </c>
      <c r="AH217" s="161">
        <f t="shared" si="19"/>
        <v>17.2428571428571</v>
      </c>
      <c r="AI217" s="161">
        <f t="shared" si="19"/>
        <v>44.3757142857143</v>
      </c>
      <c r="AJ217" s="161">
        <f t="shared" si="19"/>
        <v>86.1857142857143</v>
      </c>
      <c r="AK217" s="161">
        <f t="shared" si="19"/>
        <v>1.92428571428571</v>
      </c>
      <c r="AL217" s="161">
        <f t="shared" si="19"/>
        <v>20.8142857142857</v>
      </c>
      <c r="AM217" s="161">
        <f t="shared" si="19"/>
        <v>23.7985714285714</v>
      </c>
      <c r="AN217" s="118"/>
      <c r="AO217" s="118"/>
      <c r="AP217" s="118"/>
      <c r="AQ217" s="150" t="s">
        <v>287</v>
      </c>
      <c r="AR217" s="150" t="s">
        <v>288</v>
      </c>
      <c r="AS217" s="150" t="s">
        <v>296</v>
      </c>
      <c r="AT217" s="150" t="s">
        <v>290</v>
      </c>
      <c r="AU217" s="150" t="s">
        <v>305</v>
      </c>
      <c r="AV217" s="150" t="s">
        <v>306</v>
      </c>
      <c r="AW217" s="150" t="s">
        <v>290</v>
      </c>
    </row>
    <row r="219" s="11" customFormat="1" ht="25" customHeight="1" spans="1:49">
      <c r="A219" s="11" t="s">
        <v>983</v>
      </c>
      <c r="B219" s="165" t="s">
        <v>984</v>
      </c>
      <c r="C219" s="122" t="s">
        <v>680</v>
      </c>
      <c r="D219" s="108">
        <v>50.55</v>
      </c>
      <c r="E219" s="108">
        <v>51.27</v>
      </c>
      <c r="F219" s="108"/>
      <c r="G219" s="115">
        <f t="shared" ref="G219:G232" si="20">SUM(D219:E219)</f>
        <v>101.82</v>
      </c>
      <c r="H219" s="115">
        <f t="shared" ref="H219:H232" si="21">G219/2</f>
        <v>50.91</v>
      </c>
      <c r="I219" s="115">
        <f t="shared" ref="I219:I224" si="22">G219/300*666.7</f>
        <v>226.27798</v>
      </c>
      <c r="J219" s="115">
        <f>(226.28-215.79)/215.79*100</f>
        <v>4.86120765559109</v>
      </c>
      <c r="K219" s="171">
        <v>1</v>
      </c>
      <c r="L219" s="127">
        <v>44371</v>
      </c>
      <c r="M219" s="127">
        <v>44376</v>
      </c>
      <c r="N219" s="108">
        <v>1</v>
      </c>
      <c r="O219" s="127">
        <v>44402</v>
      </c>
      <c r="P219" s="127">
        <v>44465</v>
      </c>
      <c r="Q219" s="178">
        <f t="shared" ref="Q219:Q224" si="23">P219-M219+1</f>
        <v>90</v>
      </c>
      <c r="R219" s="135" t="s">
        <v>181</v>
      </c>
      <c r="S219" s="135" t="s">
        <v>182</v>
      </c>
      <c r="T219" s="135" t="s">
        <v>283</v>
      </c>
      <c r="U219" s="135" t="s">
        <v>186</v>
      </c>
      <c r="V219" s="135" t="s">
        <v>193</v>
      </c>
      <c r="W219" s="135" t="s">
        <v>704</v>
      </c>
      <c r="X219" s="135" t="s">
        <v>286</v>
      </c>
      <c r="Y219" s="108">
        <v>0</v>
      </c>
      <c r="AA219" s="108">
        <v>0</v>
      </c>
      <c r="AC219" s="108">
        <v>0</v>
      </c>
      <c r="AE219" s="156">
        <v>68.8</v>
      </c>
      <c r="AF219" s="156">
        <v>12.3</v>
      </c>
      <c r="AG219" s="156">
        <v>2.3</v>
      </c>
      <c r="AH219" s="156">
        <v>15.1</v>
      </c>
      <c r="AI219" s="156">
        <v>44.5</v>
      </c>
      <c r="AJ219" s="156">
        <v>86.1</v>
      </c>
      <c r="AK219" s="156">
        <v>1.9</v>
      </c>
      <c r="AL219" s="115">
        <v>22.9</v>
      </c>
      <c r="AM219" s="115">
        <v>26.6</v>
      </c>
      <c r="AN219" s="115">
        <v>0</v>
      </c>
      <c r="AO219" s="115">
        <v>0</v>
      </c>
      <c r="AP219" s="115">
        <v>0</v>
      </c>
      <c r="AQ219" s="135" t="s">
        <v>287</v>
      </c>
      <c r="AR219" s="135" t="s">
        <v>183</v>
      </c>
      <c r="AS219" s="135" t="s">
        <v>296</v>
      </c>
      <c r="AT219" s="135" t="s">
        <v>290</v>
      </c>
      <c r="AU219" s="135" t="s">
        <v>291</v>
      </c>
      <c r="AV219" s="135" t="s">
        <v>418</v>
      </c>
      <c r="AW219" s="135" t="s">
        <v>290</v>
      </c>
    </row>
    <row r="220" s="11" customFormat="1" ht="25" customHeight="1" spans="1:49">
      <c r="A220" s="11" t="s">
        <v>983</v>
      </c>
      <c r="B220" s="166"/>
      <c r="C220" s="122" t="s">
        <v>667</v>
      </c>
      <c r="D220" s="167">
        <v>39.49</v>
      </c>
      <c r="E220" s="167">
        <v>50.61</v>
      </c>
      <c r="F220" s="167"/>
      <c r="G220" s="115">
        <f t="shared" si="20"/>
        <v>90.1</v>
      </c>
      <c r="H220" s="115">
        <f t="shared" si="21"/>
        <v>45.05</v>
      </c>
      <c r="I220" s="115">
        <f t="shared" si="22"/>
        <v>200.232233333333</v>
      </c>
      <c r="J220" s="115">
        <f>(200.23-178.83)/178.83*100</f>
        <v>11.9666722585696</v>
      </c>
      <c r="K220" s="172">
        <v>1</v>
      </c>
      <c r="L220" s="127">
        <v>44368</v>
      </c>
      <c r="M220" s="127">
        <v>44373</v>
      </c>
      <c r="N220" s="108">
        <v>1</v>
      </c>
      <c r="O220" s="127">
        <v>44397</v>
      </c>
      <c r="P220" s="127">
        <v>44467</v>
      </c>
      <c r="Q220" s="178">
        <f t="shared" si="23"/>
        <v>95</v>
      </c>
      <c r="R220" s="135" t="s">
        <v>181</v>
      </c>
      <c r="S220" s="135" t="s">
        <v>182</v>
      </c>
      <c r="T220" s="135" t="s">
        <v>283</v>
      </c>
      <c r="U220" s="135" t="s">
        <v>186</v>
      </c>
      <c r="V220" s="135" t="s">
        <v>328</v>
      </c>
      <c r="W220" s="135" t="s">
        <v>750</v>
      </c>
      <c r="X220" s="135" t="s">
        <v>673</v>
      </c>
      <c r="Y220" s="108">
        <v>3</v>
      </c>
      <c r="AA220" s="108">
        <v>0</v>
      </c>
      <c r="AC220" s="108">
        <v>0</v>
      </c>
      <c r="AE220" s="156">
        <v>66.98</v>
      </c>
      <c r="AF220" s="156">
        <v>11.57</v>
      </c>
      <c r="AG220" s="156">
        <v>1.07</v>
      </c>
      <c r="AH220" s="156">
        <v>16.6</v>
      </c>
      <c r="AI220" s="156">
        <v>42.53</v>
      </c>
      <c r="AJ220" s="156">
        <v>89.37</v>
      </c>
      <c r="AK220" s="156">
        <v>2.1</v>
      </c>
      <c r="AL220" s="115">
        <v>19.03</v>
      </c>
      <c r="AM220" s="115">
        <v>22.25</v>
      </c>
      <c r="AN220" s="115">
        <v>1.25</v>
      </c>
      <c r="AO220" s="115">
        <v>1.54</v>
      </c>
      <c r="AP220" s="115">
        <v>1.36</v>
      </c>
      <c r="AQ220" s="183" t="s">
        <v>550</v>
      </c>
      <c r="AR220" s="135" t="s">
        <v>290</v>
      </c>
      <c r="AS220" s="135" t="s">
        <v>289</v>
      </c>
      <c r="AT220" s="135" t="s">
        <v>290</v>
      </c>
      <c r="AU220" s="135" t="s">
        <v>305</v>
      </c>
      <c r="AV220" s="135" t="s">
        <v>306</v>
      </c>
      <c r="AW220" s="135" t="s">
        <v>290</v>
      </c>
    </row>
    <row r="221" s="11" customFormat="1" ht="25" customHeight="1" spans="1:49">
      <c r="A221" s="11" t="s">
        <v>983</v>
      </c>
      <c r="B221" s="166"/>
      <c r="C221" s="122" t="s">
        <v>684</v>
      </c>
      <c r="D221" s="108">
        <v>42.08</v>
      </c>
      <c r="E221" s="108">
        <v>39.69</v>
      </c>
      <c r="F221" s="108"/>
      <c r="G221" s="115">
        <f t="shared" si="20"/>
        <v>81.77</v>
      </c>
      <c r="H221" s="115">
        <f t="shared" si="21"/>
        <v>40.885</v>
      </c>
      <c r="I221" s="115">
        <f t="shared" si="22"/>
        <v>181.720196666667</v>
      </c>
      <c r="J221" s="115">
        <f>(181.72-171.25)/171.25*100</f>
        <v>6.11386861313869</v>
      </c>
      <c r="K221" s="172">
        <v>1</v>
      </c>
      <c r="L221" s="127">
        <v>44368</v>
      </c>
      <c r="M221" s="127">
        <v>44375</v>
      </c>
      <c r="N221" s="108">
        <v>1</v>
      </c>
      <c r="O221" s="127">
        <v>44402</v>
      </c>
      <c r="P221" s="127">
        <v>44474</v>
      </c>
      <c r="Q221" s="178">
        <f t="shared" si="23"/>
        <v>100</v>
      </c>
      <c r="R221" s="135" t="s">
        <v>181</v>
      </c>
      <c r="S221" s="135" t="s">
        <v>182</v>
      </c>
      <c r="T221" s="135" t="s">
        <v>283</v>
      </c>
      <c r="U221" s="135" t="s">
        <v>186</v>
      </c>
      <c r="V221" s="135" t="s">
        <v>193</v>
      </c>
      <c r="W221" s="135" t="s">
        <v>285</v>
      </c>
      <c r="X221" s="135" t="s">
        <v>286</v>
      </c>
      <c r="Y221" s="108">
        <v>0</v>
      </c>
      <c r="AA221" s="108">
        <v>0</v>
      </c>
      <c r="AC221" s="108">
        <v>0</v>
      </c>
      <c r="AE221" s="156">
        <v>55.2</v>
      </c>
      <c r="AF221" s="156">
        <v>7.8</v>
      </c>
      <c r="AG221" s="156">
        <v>4.8</v>
      </c>
      <c r="AH221" s="156">
        <v>12.8</v>
      </c>
      <c r="AI221" s="156">
        <v>33.2</v>
      </c>
      <c r="AJ221" s="156">
        <v>77.3</v>
      </c>
      <c r="AK221" s="156">
        <v>2.3</v>
      </c>
      <c r="AL221" s="115">
        <v>19.8</v>
      </c>
      <c r="AM221" s="115">
        <v>26.2</v>
      </c>
      <c r="AN221" s="115">
        <v>0</v>
      </c>
      <c r="AO221" s="115">
        <v>0</v>
      </c>
      <c r="AP221" s="115">
        <v>0</v>
      </c>
      <c r="AQ221" s="135" t="s">
        <v>287</v>
      </c>
      <c r="AR221" s="135" t="s">
        <v>290</v>
      </c>
      <c r="AS221" s="135" t="s">
        <v>843</v>
      </c>
      <c r="AT221" s="135" t="s">
        <v>290</v>
      </c>
      <c r="AU221" s="135" t="s">
        <v>703</v>
      </c>
      <c r="AV221" s="135" t="s">
        <v>308</v>
      </c>
      <c r="AW221" s="135" t="s">
        <v>290</v>
      </c>
    </row>
    <row r="222" s="11" customFormat="1" ht="25" customHeight="1" spans="1:49">
      <c r="A222" s="11" t="s">
        <v>983</v>
      </c>
      <c r="B222" s="166"/>
      <c r="C222" s="122" t="s">
        <v>679</v>
      </c>
      <c r="D222" s="108">
        <v>42.13</v>
      </c>
      <c r="E222" s="108">
        <v>43.52</v>
      </c>
      <c r="F222" s="108"/>
      <c r="G222" s="115">
        <f t="shared" si="20"/>
        <v>85.65</v>
      </c>
      <c r="H222" s="115">
        <f t="shared" si="21"/>
        <v>42.825</v>
      </c>
      <c r="I222" s="115">
        <f t="shared" si="22"/>
        <v>190.34285</v>
      </c>
      <c r="J222" s="115">
        <f>(190.34-170.96)/170.96*100</f>
        <v>11.335985025737</v>
      </c>
      <c r="K222" s="172">
        <v>1</v>
      </c>
      <c r="L222" s="127">
        <v>44364</v>
      </c>
      <c r="M222" s="127">
        <v>44371</v>
      </c>
      <c r="N222" s="108">
        <v>1</v>
      </c>
      <c r="O222" s="127">
        <v>44399</v>
      </c>
      <c r="P222" s="127">
        <v>44465</v>
      </c>
      <c r="Q222" s="178">
        <f t="shared" si="23"/>
        <v>95</v>
      </c>
      <c r="R222" s="135" t="s">
        <v>181</v>
      </c>
      <c r="S222" s="135" t="s">
        <v>182</v>
      </c>
      <c r="T222" s="135" t="s">
        <v>283</v>
      </c>
      <c r="U222" s="135" t="s">
        <v>408</v>
      </c>
      <c r="V222" s="135" t="s">
        <v>193</v>
      </c>
      <c r="W222" s="135" t="s">
        <v>285</v>
      </c>
      <c r="X222" s="135" t="s">
        <v>286</v>
      </c>
      <c r="Y222" s="135" t="s">
        <v>727</v>
      </c>
      <c r="AA222" s="108">
        <v>0</v>
      </c>
      <c r="AC222" s="108">
        <v>0</v>
      </c>
      <c r="AE222" s="156">
        <v>75.4</v>
      </c>
      <c r="AF222" s="156">
        <v>10.8</v>
      </c>
      <c r="AG222" s="156">
        <v>2.8</v>
      </c>
      <c r="AH222" s="156">
        <v>16.1</v>
      </c>
      <c r="AI222" s="156">
        <v>32.8</v>
      </c>
      <c r="AJ222" s="156">
        <v>73.7</v>
      </c>
      <c r="AK222" s="156">
        <v>2.25</v>
      </c>
      <c r="AL222" s="115">
        <v>19.1</v>
      </c>
      <c r="AM222" s="115">
        <v>25.9</v>
      </c>
      <c r="AN222" s="115">
        <v>0</v>
      </c>
      <c r="AO222" s="115">
        <v>0.3</v>
      </c>
      <c r="AP222" s="115">
        <v>0.2</v>
      </c>
      <c r="AQ222" s="135" t="s">
        <v>287</v>
      </c>
      <c r="AR222" s="135" t="s">
        <v>288</v>
      </c>
      <c r="AS222" s="135" t="s">
        <v>843</v>
      </c>
      <c r="AT222" s="135" t="s">
        <v>290</v>
      </c>
      <c r="AU222" s="135" t="s">
        <v>703</v>
      </c>
      <c r="AV222" s="135" t="s">
        <v>728</v>
      </c>
      <c r="AW222" s="135" t="s">
        <v>290</v>
      </c>
    </row>
    <row r="223" s="11" customFormat="1" ht="25" customHeight="1" spans="1:49">
      <c r="A223" s="11" t="s">
        <v>983</v>
      </c>
      <c r="B223" s="166"/>
      <c r="C223" s="122" t="s">
        <v>985</v>
      </c>
      <c r="D223" s="47">
        <v>42.89</v>
      </c>
      <c r="E223" s="47">
        <v>40.12</v>
      </c>
      <c r="F223" s="47"/>
      <c r="G223" s="115">
        <f t="shared" si="20"/>
        <v>83.01</v>
      </c>
      <c r="H223" s="115">
        <f t="shared" si="21"/>
        <v>41.505</v>
      </c>
      <c r="I223" s="115">
        <f t="shared" si="22"/>
        <v>184.47589</v>
      </c>
      <c r="J223" s="115">
        <f>(184.48-177.61)/177.61*100</f>
        <v>3.8680254490175</v>
      </c>
      <c r="K223" s="172">
        <v>1</v>
      </c>
      <c r="L223" s="173">
        <v>44366</v>
      </c>
      <c r="M223" s="173">
        <v>44370</v>
      </c>
      <c r="N223" s="47">
        <v>1</v>
      </c>
      <c r="O223" s="173">
        <v>44406</v>
      </c>
      <c r="P223" s="173">
        <v>44472</v>
      </c>
      <c r="Q223" s="178">
        <f t="shared" si="23"/>
        <v>103</v>
      </c>
      <c r="R223" s="46" t="s">
        <v>181</v>
      </c>
      <c r="S223" s="135" t="s">
        <v>182</v>
      </c>
      <c r="T223" s="135" t="s">
        <v>283</v>
      </c>
      <c r="U223" s="46" t="s">
        <v>186</v>
      </c>
      <c r="V223" s="46" t="s">
        <v>193</v>
      </c>
      <c r="W223" s="46" t="s">
        <v>669</v>
      </c>
      <c r="X223" s="46" t="s">
        <v>286</v>
      </c>
      <c r="Y223" s="108">
        <v>0</v>
      </c>
      <c r="AA223" s="108">
        <v>0</v>
      </c>
      <c r="AC223" s="108">
        <v>0</v>
      </c>
      <c r="AE223" s="181">
        <v>71.3</v>
      </c>
      <c r="AF223" s="181">
        <v>14.6</v>
      </c>
      <c r="AG223" s="181">
        <v>2.5</v>
      </c>
      <c r="AH223" s="181">
        <v>16.7</v>
      </c>
      <c r="AI223" s="181">
        <v>42.3</v>
      </c>
      <c r="AJ223" s="157">
        <v>80.4</v>
      </c>
      <c r="AK223" s="181">
        <v>1.9</v>
      </c>
      <c r="AL223" s="182">
        <v>22.5</v>
      </c>
      <c r="AM223" s="182">
        <v>25.14</v>
      </c>
      <c r="AN223" s="182">
        <v>2.1</v>
      </c>
      <c r="AO223" s="182">
        <v>3.6</v>
      </c>
      <c r="AP223" s="182">
        <v>5.6</v>
      </c>
      <c r="AQ223" s="46" t="s">
        <v>287</v>
      </c>
      <c r="AR223" s="46" t="s">
        <v>288</v>
      </c>
      <c r="AS223" s="46" t="s">
        <v>289</v>
      </c>
      <c r="AT223" s="46" t="s">
        <v>290</v>
      </c>
      <c r="AU223" s="46" t="s">
        <v>345</v>
      </c>
      <c r="AV223" s="46" t="s">
        <v>292</v>
      </c>
      <c r="AW223" s="46" t="s">
        <v>290</v>
      </c>
    </row>
    <row r="224" s="11" customFormat="1" ht="25" customHeight="1" spans="1:49">
      <c r="A224" s="11" t="s">
        <v>983</v>
      </c>
      <c r="B224" s="166"/>
      <c r="C224" s="122" t="s">
        <v>671</v>
      </c>
      <c r="D224" s="47">
        <v>49.47</v>
      </c>
      <c r="E224" s="47">
        <v>49.45</v>
      </c>
      <c r="F224" s="47"/>
      <c r="G224" s="115">
        <f t="shared" si="20"/>
        <v>98.92</v>
      </c>
      <c r="H224" s="115">
        <f t="shared" si="21"/>
        <v>49.46</v>
      </c>
      <c r="I224" s="115">
        <f t="shared" si="22"/>
        <v>219.833213333333</v>
      </c>
      <c r="J224" s="115">
        <f>(219.83-216.14)/216.14*100</f>
        <v>1.70722679744611</v>
      </c>
      <c r="K224" s="172">
        <v>1</v>
      </c>
      <c r="L224" s="173">
        <v>44369</v>
      </c>
      <c r="M224" s="173">
        <v>44375</v>
      </c>
      <c r="N224" s="135" t="s">
        <v>297</v>
      </c>
      <c r="O224" s="173">
        <v>44413</v>
      </c>
      <c r="P224" s="127">
        <v>44474</v>
      </c>
      <c r="Q224" s="178">
        <f t="shared" si="23"/>
        <v>100</v>
      </c>
      <c r="R224" s="135" t="s">
        <v>315</v>
      </c>
      <c r="S224" s="46" t="s">
        <v>182</v>
      </c>
      <c r="T224" s="135" t="s">
        <v>283</v>
      </c>
      <c r="U224" s="135" t="s">
        <v>408</v>
      </c>
      <c r="V224" s="135" t="s">
        <v>193</v>
      </c>
      <c r="W224" s="135" t="s">
        <v>749</v>
      </c>
      <c r="X224" s="135" t="s">
        <v>714</v>
      </c>
      <c r="Y224" s="108">
        <v>0</v>
      </c>
      <c r="AA224" s="108">
        <v>0</v>
      </c>
      <c r="AC224" s="108">
        <v>1</v>
      </c>
      <c r="AE224" s="156">
        <v>51.6</v>
      </c>
      <c r="AF224" s="156">
        <v>5.8</v>
      </c>
      <c r="AG224" s="156">
        <v>6.4</v>
      </c>
      <c r="AH224" s="156">
        <v>13.8</v>
      </c>
      <c r="AI224" s="156">
        <v>53</v>
      </c>
      <c r="AJ224" s="156">
        <v>162.8</v>
      </c>
      <c r="AK224" s="156">
        <v>3.1</v>
      </c>
      <c r="AL224" s="115">
        <v>33</v>
      </c>
      <c r="AM224" s="115">
        <v>21.5</v>
      </c>
      <c r="AN224" s="115">
        <v>0.3</v>
      </c>
      <c r="AO224" s="115">
        <v>0</v>
      </c>
      <c r="AP224" s="115">
        <v>0</v>
      </c>
      <c r="AQ224" s="135" t="s">
        <v>287</v>
      </c>
      <c r="AR224" s="135" t="s">
        <v>288</v>
      </c>
      <c r="AS224" s="135" t="s">
        <v>289</v>
      </c>
      <c r="AT224" s="135" t="s">
        <v>290</v>
      </c>
      <c r="AU224" s="135" t="s">
        <v>305</v>
      </c>
      <c r="AV224" s="135" t="s">
        <v>292</v>
      </c>
      <c r="AW224" s="135" t="s">
        <v>290</v>
      </c>
    </row>
    <row r="225" s="12" customFormat="1" ht="25" customHeight="1" spans="1:49">
      <c r="A225" s="11" t="s">
        <v>983</v>
      </c>
      <c r="B225" s="168"/>
      <c r="C225" s="123" t="s">
        <v>163</v>
      </c>
      <c r="D225" s="118">
        <v>44.44</v>
      </c>
      <c r="E225" s="118">
        <v>45.78</v>
      </c>
      <c r="F225" s="118"/>
      <c r="G225" s="121">
        <f t="shared" si="20"/>
        <v>90.22</v>
      </c>
      <c r="H225" s="121">
        <f t="shared" si="21"/>
        <v>45.11</v>
      </c>
      <c r="I225" s="121">
        <f>SUM(D219:E224)/150/12*666.7</f>
        <v>200.480393888889</v>
      </c>
      <c r="J225" s="121">
        <v>6.39</v>
      </c>
      <c r="K225" s="174">
        <v>1</v>
      </c>
      <c r="L225" s="175" t="s">
        <v>986</v>
      </c>
      <c r="M225" s="175" t="s">
        <v>987</v>
      </c>
      <c r="N225" s="176">
        <v>1</v>
      </c>
      <c r="O225" s="175" t="s">
        <v>988</v>
      </c>
      <c r="P225" s="175" t="s">
        <v>944</v>
      </c>
      <c r="Q225" s="179">
        <v>98</v>
      </c>
      <c r="R225" s="150" t="s">
        <v>181</v>
      </c>
      <c r="S225" s="150" t="s">
        <v>182</v>
      </c>
      <c r="T225" s="150" t="s">
        <v>283</v>
      </c>
      <c r="U225" s="150" t="s">
        <v>408</v>
      </c>
      <c r="V225" s="150" t="s">
        <v>193</v>
      </c>
      <c r="W225" s="150" t="s">
        <v>285</v>
      </c>
      <c r="X225" s="150" t="s">
        <v>286</v>
      </c>
      <c r="Y225" s="176" t="s">
        <v>220</v>
      </c>
      <c r="AA225" s="159">
        <v>0</v>
      </c>
      <c r="AC225" s="176" t="s">
        <v>220</v>
      </c>
      <c r="AE225" s="161">
        <f t="shared" ref="AE225:AP225" si="24">AVERAGE(AE219:AE224)</f>
        <v>64.88</v>
      </c>
      <c r="AF225" s="161">
        <f t="shared" si="24"/>
        <v>10.4783333333333</v>
      </c>
      <c r="AG225" s="161">
        <f t="shared" si="24"/>
        <v>3.31166666666667</v>
      </c>
      <c r="AH225" s="161">
        <f t="shared" si="24"/>
        <v>15.1833333333333</v>
      </c>
      <c r="AI225" s="161">
        <f t="shared" si="24"/>
        <v>41.3883333333333</v>
      </c>
      <c r="AJ225" s="161">
        <f t="shared" si="24"/>
        <v>94.945</v>
      </c>
      <c r="AK225" s="161">
        <f t="shared" si="24"/>
        <v>2.25833333333333</v>
      </c>
      <c r="AL225" s="121">
        <f t="shared" si="24"/>
        <v>22.7216666666667</v>
      </c>
      <c r="AM225" s="121">
        <f t="shared" si="24"/>
        <v>24.5983333333333</v>
      </c>
      <c r="AN225" s="121">
        <f t="shared" si="24"/>
        <v>0.608333333333333</v>
      </c>
      <c r="AO225" s="121">
        <f t="shared" si="24"/>
        <v>0.906666666666667</v>
      </c>
      <c r="AP225" s="121">
        <f t="shared" si="24"/>
        <v>1.19333333333333</v>
      </c>
      <c r="AQ225" s="150" t="s">
        <v>287</v>
      </c>
      <c r="AR225" s="150" t="s">
        <v>288</v>
      </c>
      <c r="AS225" s="150" t="s">
        <v>289</v>
      </c>
      <c r="AT225" s="150" t="s">
        <v>290</v>
      </c>
      <c r="AU225" s="150" t="s">
        <v>305</v>
      </c>
      <c r="AV225" s="150" t="s">
        <v>292</v>
      </c>
      <c r="AW225" s="150" t="s">
        <v>290</v>
      </c>
    </row>
    <row r="226" s="11" customFormat="1" ht="25" customHeight="1" spans="1:49">
      <c r="A226" s="11" t="s">
        <v>983</v>
      </c>
      <c r="B226" s="165" t="s">
        <v>989</v>
      </c>
      <c r="C226" s="122" t="s">
        <v>680</v>
      </c>
      <c r="D226" s="108">
        <v>47.23</v>
      </c>
      <c r="E226" s="108">
        <v>49.87</v>
      </c>
      <c r="F226" s="108"/>
      <c r="G226" s="115">
        <f t="shared" si="20"/>
        <v>97.1</v>
      </c>
      <c r="H226" s="115">
        <f t="shared" si="21"/>
        <v>48.55</v>
      </c>
      <c r="I226" s="115">
        <f t="shared" ref="I226:I231" si="25">G226/300*666.7</f>
        <v>215.788566666667</v>
      </c>
      <c r="J226" s="115">
        <v>0</v>
      </c>
      <c r="K226" s="172">
        <v>2</v>
      </c>
      <c r="L226" s="127">
        <v>44371</v>
      </c>
      <c r="M226" s="127">
        <v>44375</v>
      </c>
      <c r="N226" s="108">
        <v>1</v>
      </c>
      <c r="O226" s="127">
        <v>44409</v>
      </c>
      <c r="P226" s="127">
        <v>44468</v>
      </c>
      <c r="Q226" s="178">
        <f t="shared" ref="Q226:Q231" si="26">P226-M226+1</f>
        <v>94</v>
      </c>
      <c r="R226" s="135" t="s">
        <v>315</v>
      </c>
      <c r="S226" s="135" t="s">
        <v>182</v>
      </c>
      <c r="T226" s="135" t="s">
        <v>183</v>
      </c>
      <c r="U226" s="135" t="s">
        <v>186</v>
      </c>
      <c r="V226" s="135" t="s">
        <v>328</v>
      </c>
      <c r="W226" s="135" t="s">
        <v>704</v>
      </c>
      <c r="X226" s="135" t="s">
        <v>286</v>
      </c>
      <c r="Y226" s="108">
        <v>0</v>
      </c>
      <c r="AA226" s="108">
        <v>0</v>
      </c>
      <c r="AC226" s="108">
        <v>0</v>
      </c>
      <c r="AE226" s="156">
        <v>76.8</v>
      </c>
      <c r="AF226" s="156">
        <v>15.4</v>
      </c>
      <c r="AG226" s="156">
        <v>3.3</v>
      </c>
      <c r="AH226" s="156">
        <v>16</v>
      </c>
      <c r="AI226" s="156">
        <v>51</v>
      </c>
      <c r="AJ226" s="156">
        <v>126.6</v>
      </c>
      <c r="AK226" s="156">
        <v>2.5</v>
      </c>
      <c r="AL226" s="115">
        <v>28.1</v>
      </c>
      <c r="AM226" s="115">
        <v>22.2</v>
      </c>
      <c r="AN226" s="115">
        <v>0</v>
      </c>
      <c r="AO226" s="115">
        <v>0</v>
      </c>
      <c r="AP226" s="115">
        <v>0</v>
      </c>
      <c r="AQ226" s="135" t="s">
        <v>287</v>
      </c>
      <c r="AR226" s="135" t="s">
        <v>183</v>
      </c>
      <c r="AS226" s="135" t="s">
        <v>296</v>
      </c>
      <c r="AT226" s="135" t="s">
        <v>290</v>
      </c>
      <c r="AU226" s="135" t="s">
        <v>291</v>
      </c>
      <c r="AV226" s="135" t="s">
        <v>288</v>
      </c>
      <c r="AW226" s="135" t="s">
        <v>290</v>
      </c>
    </row>
    <row r="227" s="11" customFormat="1" ht="25" customHeight="1" spans="1:49">
      <c r="A227" s="11" t="s">
        <v>983</v>
      </c>
      <c r="B227" s="166"/>
      <c r="C227" s="122" t="s">
        <v>667</v>
      </c>
      <c r="D227" s="108">
        <v>39.51</v>
      </c>
      <c r="E227" s="108">
        <v>40.96</v>
      </c>
      <c r="F227" s="108"/>
      <c r="G227" s="115">
        <f t="shared" si="20"/>
        <v>80.47</v>
      </c>
      <c r="H227" s="115">
        <f t="shared" si="21"/>
        <v>40.235</v>
      </c>
      <c r="I227" s="115">
        <f t="shared" si="25"/>
        <v>178.831163333333</v>
      </c>
      <c r="J227" s="115">
        <v>0</v>
      </c>
      <c r="K227" s="172">
        <v>2</v>
      </c>
      <c r="L227" s="127">
        <v>44368</v>
      </c>
      <c r="M227" s="127">
        <v>44373</v>
      </c>
      <c r="N227" s="108">
        <v>1</v>
      </c>
      <c r="O227" s="127">
        <v>44409</v>
      </c>
      <c r="P227" s="127">
        <v>44466</v>
      </c>
      <c r="Q227" s="178">
        <f t="shared" si="26"/>
        <v>94</v>
      </c>
      <c r="R227" s="135" t="s">
        <v>315</v>
      </c>
      <c r="S227" s="135" t="s">
        <v>182</v>
      </c>
      <c r="T227" s="135" t="s">
        <v>183</v>
      </c>
      <c r="U227" s="135" t="s">
        <v>186</v>
      </c>
      <c r="V227" s="135" t="s">
        <v>328</v>
      </c>
      <c r="W227" s="135" t="s">
        <v>704</v>
      </c>
      <c r="X227" s="135" t="s">
        <v>673</v>
      </c>
      <c r="Y227" s="108">
        <v>0</v>
      </c>
      <c r="AA227" s="108">
        <v>0</v>
      </c>
      <c r="AC227" s="108">
        <v>0</v>
      </c>
      <c r="AE227" s="156">
        <v>66.9</v>
      </c>
      <c r="AF227" s="156">
        <v>23.05</v>
      </c>
      <c r="AG227" s="156">
        <v>2.65</v>
      </c>
      <c r="AH227" s="156">
        <v>16.75</v>
      </c>
      <c r="AI227" s="156">
        <v>36.5</v>
      </c>
      <c r="AJ227" s="156">
        <v>83.05</v>
      </c>
      <c r="AK227" s="156">
        <v>2.26</v>
      </c>
      <c r="AL227" s="115">
        <v>15.41</v>
      </c>
      <c r="AM227" s="115">
        <v>18.74</v>
      </c>
      <c r="AN227" s="115">
        <v>1.5</v>
      </c>
      <c r="AO227" s="115">
        <v>0.17</v>
      </c>
      <c r="AP227" s="115">
        <v>0</v>
      </c>
      <c r="AQ227" s="183" t="s">
        <v>550</v>
      </c>
      <c r="AR227" s="135" t="s">
        <v>308</v>
      </c>
      <c r="AS227" s="135" t="s">
        <v>296</v>
      </c>
      <c r="AT227" s="135" t="s">
        <v>290</v>
      </c>
      <c r="AU227" s="135" t="s">
        <v>305</v>
      </c>
      <c r="AV227" s="135" t="s">
        <v>308</v>
      </c>
      <c r="AW227" s="135" t="s">
        <v>290</v>
      </c>
    </row>
    <row r="228" s="11" customFormat="1" ht="25" customHeight="1" spans="1:49">
      <c r="A228" s="11" t="s">
        <v>983</v>
      </c>
      <c r="B228" s="166"/>
      <c r="C228" s="122" t="s">
        <v>684</v>
      </c>
      <c r="D228" s="108">
        <v>40.22</v>
      </c>
      <c r="E228" s="108">
        <v>36.84</v>
      </c>
      <c r="F228" s="108"/>
      <c r="G228" s="115">
        <f t="shared" si="20"/>
        <v>77.06</v>
      </c>
      <c r="H228" s="115">
        <f t="shared" si="21"/>
        <v>38.53</v>
      </c>
      <c r="I228" s="115">
        <f t="shared" si="25"/>
        <v>171.253006666667</v>
      </c>
      <c r="J228" s="115">
        <v>0</v>
      </c>
      <c r="K228" s="172">
        <v>2</v>
      </c>
      <c r="L228" s="127">
        <v>44368</v>
      </c>
      <c r="M228" s="127">
        <v>44375</v>
      </c>
      <c r="N228" s="108">
        <v>1</v>
      </c>
      <c r="O228" s="127">
        <v>44400</v>
      </c>
      <c r="P228" s="127">
        <v>44473</v>
      </c>
      <c r="Q228" s="178">
        <f t="shared" si="26"/>
        <v>99</v>
      </c>
      <c r="R228" s="135" t="s">
        <v>181</v>
      </c>
      <c r="S228" s="135" t="s">
        <v>182</v>
      </c>
      <c r="T228" s="135" t="s">
        <v>183</v>
      </c>
      <c r="U228" s="135" t="s">
        <v>186</v>
      </c>
      <c r="V228" s="135" t="s">
        <v>193</v>
      </c>
      <c r="W228" s="135" t="s">
        <v>285</v>
      </c>
      <c r="X228" s="135" t="s">
        <v>286</v>
      </c>
      <c r="Y228" s="108">
        <v>0</v>
      </c>
      <c r="AA228" s="108">
        <v>0</v>
      </c>
      <c r="AC228" s="108">
        <v>0</v>
      </c>
      <c r="AE228" s="156">
        <v>62.8</v>
      </c>
      <c r="AF228" s="156">
        <v>12.4</v>
      </c>
      <c r="AG228" s="156">
        <v>3.9</v>
      </c>
      <c r="AH228" s="156">
        <v>14.1</v>
      </c>
      <c r="AI228" s="156">
        <v>38.6</v>
      </c>
      <c r="AJ228" s="156">
        <v>90.1</v>
      </c>
      <c r="AK228" s="156">
        <v>2.27</v>
      </c>
      <c r="AL228" s="115">
        <v>21.5</v>
      </c>
      <c r="AM228" s="115">
        <v>24.2</v>
      </c>
      <c r="AN228" s="115">
        <v>0</v>
      </c>
      <c r="AO228" s="115">
        <v>0.3</v>
      </c>
      <c r="AP228" s="115">
        <v>0.2</v>
      </c>
      <c r="AQ228" s="135" t="s">
        <v>287</v>
      </c>
      <c r="AR228" s="135" t="s">
        <v>290</v>
      </c>
      <c r="AS228" s="135" t="s">
        <v>843</v>
      </c>
      <c r="AT228" s="135" t="s">
        <v>290</v>
      </c>
      <c r="AU228" s="135" t="s">
        <v>703</v>
      </c>
      <c r="AV228" s="135" t="s">
        <v>308</v>
      </c>
      <c r="AW228" s="135" t="s">
        <v>290</v>
      </c>
    </row>
    <row r="229" s="11" customFormat="1" ht="25" customHeight="1" spans="1:49">
      <c r="A229" s="11" t="s">
        <v>983</v>
      </c>
      <c r="B229" s="166"/>
      <c r="C229" s="122" t="s">
        <v>679</v>
      </c>
      <c r="D229" s="108">
        <v>40.39</v>
      </c>
      <c r="E229" s="108">
        <v>36.54</v>
      </c>
      <c r="F229" s="108"/>
      <c r="G229" s="115">
        <f t="shared" si="20"/>
        <v>76.93</v>
      </c>
      <c r="H229" s="115">
        <f t="shared" si="21"/>
        <v>38.465</v>
      </c>
      <c r="I229" s="115">
        <f t="shared" si="25"/>
        <v>170.964103333333</v>
      </c>
      <c r="J229" s="115">
        <v>0</v>
      </c>
      <c r="K229" s="172">
        <v>2</v>
      </c>
      <c r="L229" s="127">
        <v>44364</v>
      </c>
      <c r="M229" s="127">
        <v>44371</v>
      </c>
      <c r="N229" s="108">
        <v>1</v>
      </c>
      <c r="O229" s="127">
        <v>44405</v>
      </c>
      <c r="P229" s="127">
        <v>44469</v>
      </c>
      <c r="Q229" s="178">
        <f t="shared" si="26"/>
        <v>99</v>
      </c>
      <c r="R229" s="135" t="s">
        <v>181</v>
      </c>
      <c r="S229" s="135" t="s">
        <v>182</v>
      </c>
      <c r="T229" s="135" t="s">
        <v>183</v>
      </c>
      <c r="U229" s="135" t="s">
        <v>186</v>
      </c>
      <c r="V229" s="135" t="s">
        <v>193</v>
      </c>
      <c r="W229" s="135" t="s">
        <v>285</v>
      </c>
      <c r="X229" s="135" t="s">
        <v>286</v>
      </c>
      <c r="Y229" s="108">
        <v>0</v>
      </c>
      <c r="AA229" s="108">
        <v>0</v>
      </c>
      <c r="AC229" s="108">
        <v>0</v>
      </c>
      <c r="AE229" s="156">
        <v>63.6</v>
      </c>
      <c r="AF229" s="156">
        <v>13.4</v>
      </c>
      <c r="AG229" s="156">
        <v>3.7</v>
      </c>
      <c r="AH229" s="156">
        <v>14.2</v>
      </c>
      <c r="AI229" s="156">
        <v>39.7</v>
      </c>
      <c r="AJ229" s="156">
        <v>90.9</v>
      </c>
      <c r="AK229" s="156">
        <v>2.29</v>
      </c>
      <c r="AL229" s="115">
        <v>21.9</v>
      </c>
      <c r="AM229" s="115">
        <v>24.1</v>
      </c>
      <c r="AN229" s="115">
        <v>0</v>
      </c>
      <c r="AO229" s="115">
        <v>0.3</v>
      </c>
      <c r="AP229" s="115">
        <v>0.2</v>
      </c>
      <c r="AQ229" s="135" t="s">
        <v>287</v>
      </c>
      <c r="AR229" s="135" t="s">
        <v>290</v>
      </c>
      <c r="AS229" s="135" t="s">
        <v>843</v>
      </c>
      <c r="AT229" s="135" t="s">
        <v>290</v>
      </c>
      <c r="AU229" s="135" t="s">
        <v>703</v>
      </c>
      <c r="AV229" s="135" t="s">
        <v>308</v>
      </c>
      <c r="AW229" s="135" t="s">
        <v>290</v>
      </c>
    </row>
    <row r="230" s="11" customFormat="1" ht="25" customHeight="1" spans="1:49">
      <c r="A230" s="11" t="s">
        <v>983</v>
      </c>
      <c r="B230" s="166"/>
      <c r="C230" s="122" t="s">
        <v>985</v>
      </c>
      <c r="D230" s="47">
        <v>38.53</v>
      </c>
      <c r="E230" s="47">
        <v>41.39</v>
      </c>
      <c r="F230" s="47"/>
      <c r="G230" s="115">
        <f t="shared" si="20"/>
        <v>79.92</v>
      </c>
      <c r="H230" s="115">
        <f t="shared" si="21"/>
        <v>39.96</v>
      </c>
      <c r="I230" s="115">
        <f t="shared" si="25"/>
        <v>177.60888</v>
      </c>
      <c r="J230" s="115">
        <v>0</v>
      </c>
      <c r="K230" s="172">
        <v>2</v>
      </c>
      <c r="L230" s="173">
        <v>44366</v>
      </c>
      <c r="M230" s="173">
        <v>44370</v>
      </c>
      <c r="N230" s="47">
        <v>1</v>
      </c>
      <c r="O230" s="173">
        <v>44405</v>
      </c>
      <c r="P230" s="173">
        <v>44471</v>
      </c>
      <c r="Q230" s="178">
        <f t="shared" si="26"/>
        <v>102</v>
      </c>
      <c r="R230" s="46" t="s">
        <v>315</v>
      </c>
      <c r="S230" s="135" t="s">
        <v>182</v>
      </c>
      <c r="T230" s="46" t="s">
        <v>183</v>
      </c>
      <c r="U230" s="46" t="s">
        <v>186</v>
      </c>
      <c r="V230" s="46" t="s">
        <v>193</v>
      </c>
      <c r="W230" s="46" t="s">
        <v>669</v>
      </c>
      <c r="X230" s="46" t="s">
        <v>286</v>
      </c>
      <c r="Y230" s="108">
        <v>0</v>
      </c>
      <c r="AA230" s="108">
        <v>0</v>
      </c>
      <c r="AC230" s="108">
        <v>0</v>
      </c>
      <c r="AE230" s="181">
        <v>84.2</v>
      </c>
      <c r="AF230" s="181">
        <v>31.2</v>
      </c>
      <c r="AG230" s="181">
        <v>3.9</v>
      </c>
      <c r="AH230" s="181">
        <v>18.4</v>
      </c>
      <c r="AI230" s="181">
        <v>46.2</v>
      </c>
      <c r="AJ230" s="157">
        <v>97</v>
      </c>
      <c r="AK230" s="181">
        <v>2.1</v>
      </c>
      <c r="AL230" s="182">
        <v>22.8</v>
      </c>
      <c r="AM230" s="182">
        <v>21.4</v>
      </c>
      <c r="AN230" s="182">
        <v>6.2</v>
      </c>
      <c r="AO230" s="182">
        <v>8.2</v>
      </c>
      <c r="AP230" s="182">
        <v>4.1</v>
      </c>
      <c r="AQ230" s="46" t="s">
        <v>287</v>
      </c>
      <c r="AR230" s="46" t="s">
        <v>308</v>
      </c>
      <c r="AS230" s="46" t="s">
        <v>289</v>
      </c>
      <c r="AT230" s="46" t="s">
        <v>290</v>
      </c>
      <c r="AU230" s="135" t="s">
        <v>291</v>
      </c>
      <c r="AV230" s="46" t="s">
        <v>308</v>
      </c>
      <c r="AW230" s="46" t="s">
        <v>290</v>
      </c>
    </row>
    <row r="231" s="11" customFormat="1" ht="25" customHeight="1" spans="1:49">
      <c r="A231" s="11" t="s">
        <v>983</v>
      </c>
      <c r="B231" s="166"/>
      <c r="C231" s="122" t="s">
        <v>671</v>
      </c>
      <c r="D231" s="47">
        <v>47.14</v>
      </c>
      <c r="E231" s="47">
        <v>50.12</v>
      </c>
      <c r="F231" s="47"/>
      <c r="G231" s="115">
        <f t="shared" si="20"/>
        <v>97.26</v>
      </c>
      <c r="H231" s="115">
        <f t="shared" si="21"/>
        <v>48.63</v>
      </c>
      <c r="I231" s="115">
        <f t="shared" si="25"/>
        <v>216.14414</v>
      </c>
      <c r="J231" s="115">
        <v>0</v>
      </c>
      <c r="K231" s="172">
        <v>2</v>
      </c>
      <c r="L231" s="127">
        <v>44370</v>
      </c>
      <c r="M231" s="127">
        <v>44376</v>
      </c>
      <c r="N231" s="135" t="s">
        <v>297</v>
      </c>
      <c r="O231" s="127">
        <v>44415</v>
      </c>
      <c r="P231" s="127">
        <v>44474</v>
      </c>
      <c r="Q231" s="178">
        <f t="shared" si="26"/>
        <v>99</v>
      </c>
      <c r="R231" s="135" t="s">
        <v>289</v>
      </c>
      <c r="S231" s="135" t="s">
        <v>182</v>
      </c>
      <c r="T231" s="135" t="s">
        <v>183</v>
      </c>
      <c r="U231" s="135" t="s">
        <v>408</v>
      </c>
      <c r="V231" s="135" t="s">
        <v>193</v>
      </c>
      <c r="W231" s="135" t="s">
        <v>669</v>
      </c>
      <c r="X231" s="135" t="s">
        <v>714</v>
      </c>
      <c r="Y231" s="108">
        <v>0</v>
      </c>
      <c r="AA231" s="108">
        <v>0</v>
      </c>
      <c r="AC231" s="108">
        <v>1</v>
      </c>
      <c r="AE231" s="156">
        <v>60.8</v>
      </c>
      <c r="AF231" s="156">
        <v>6.8</v>
      </c>
      <c r="AG231" s="156">
        <v>5.6</v>
      </c>
      <c r="AH231" s="156">
        <v>16.8</v>
      </c>
      <c r="AI231" s="156">
        <v>60.6</v>
      </c>
      <c r="AJ231" s="156">
        <v>115.4</v>
      </c>
      <c r="AK231" s="156">
        <v>1.9</v>
      </c>
      <c r="AL231" s="115">
        <v>26.5</v>
      </c>
      <c r="AM231" s="115">
        <v>20.1</v>
      </c>
      <c r="AN231" s="115">
        <v>0.3</v>
      </c>
      <c r="AO231" s="115">
        <v>0</v>
      </c>
      <c r="AP231" s="115">
        <v>0.2</v>
      </c>
      <c r="AQ231" s="135" t="s">
        <v>287</v>
      </c>
      <c r="AR231" s="135" t="s">
        <v>308</v>
      </c>
      <c r="AS231" s="135" t="s">
        <v>289</v>
      </c>
      <c r="AT231" s="135" t="s">
        <v>290</v>
      </c>
      <c r="AU231" s="135" t="s">
        <v>305</v>
      </c>
      <c r="AV231" s="135" t="s">
        <v>288</v>
      </c>
      <c r="AW231" s="135" t="s">
        <v>290</v>
      </c>
    </row>
    <row r="232" s="12" customFormat="1" ht="25" customHeight="1" spans="1:49">
      <c r="A232" s="11" t="s">
        <v>983</v>
      </c>
      <c r="B232" s="168"/>
      <c r="C232" s="123" t="s">
        <v>163</v>
      </c>
      <c r="D232" s="118">
        <v>42.17</v>
      </c>
      <c r="E232" s="118">
        <v>42.62</v>
      </c>
      <c r="F232" s="118"/>
      <c r="G232" s="121">
        <f t="shared" si="20"/>
        <v>84.79</v>
      </c>
      <c r="H232" s="121">
        <f t="shared" si="21"/>
        <v>42.395</v>
      </c>
      <c r="I232" s="121">
        <f>SUM(D226:E231)/150/12*666.7</f>
        <v>188.431643333333</v>
      </c>
      <c r="J232" s="177">
        <v>0</v>
      </c>
      <c r="K232" s="174">
        <v>2</v>
      </c>
      <c r="L232" s="175" t="s">
        <v>986</v>
      </c>
      <c r="M232" s="175" t="s">
        <v>987</v>
      </c>
      <c r="N232" s="123">
        <v>1</v>
      </c>
      <c r="O232" s="175" t="s">
        <v>829</v>
      </c>
      <c r="P232" s="175" t="s">
        <v>914</v>
      </c>
      <c r="Q232" s="179">
        <v>98</v>
      </c>
      <c r="R232" s="180" t="s">
        <v>315</v>
      </c>
      <c r="S232" s="150" t="s">
        <v>182</v>
      </c>
      <c r="T232" s="180" t="s">
        <v>183</v>
      </c>
      <c r="U232" s="180" t="s">
        <v>186</v>
      </c>
      <c r="V232" s="150" t="s">
        <v>193</v>
      </c>
      <c r="W232" s="150" t="s">
        <v>285</v>
      </c>
      <c r="X232" s="150" t="s">
        <v>286</v>
      </c>
      <c r="Y232" s="123">
        <v>0</v>
      </c>
      <c r="AA232" s="159">
        <v>0</v>
      </c>
      <c r="AC232" s="123" t="s">
        <v>220</v>
      </c>
      <c r="AE232" s="161">
        <f t="shared" ref="AE232:AP232" si="27">AVERAGE(AE226:AE231)</f>
        <v>69.1833333333333</v>
      </c>
      <c r="AF232" s="161">
        <f t="shared" si="27"/>
        <v>17.0416666666667</v>
      </c>
      <c r="AG232" s="161">
        <f t="shared" si="27"/>
        <v>3.84166666666667</v>
      </c>
      <c r="AH232" s="161">
        <f t="shared" si="27"/>
        <v>16.0416666666667</v>
      </c>
      <c r="AI232" s="161">
        <f t="shared" si="27"/>
        <v>45.4333333333333</v>
      </c>
      <c r="AJ232" s="161">
        <f t="shared" si="27"/>
        <v>100.508333333333</v>
      </c>
      <c r="AK232" s="161">
        <f t="shared" si="27"/>
        <v>2.22</v>
      </c>
      <c r="AL232" s="121">
        <f t="shared" si="27"/>
        <v>22.7016666666667</v>
      </c>
      <c r="AM232" s="121">
        <f t="shared" si="27"/>
        <v>21.79</v>
      </c>
      <c r="AN232" s="121">
        <f t="shared" si="27"/>
        <v>1.33333333333333</v>
      </c>
      <c r="AO232" s="121">
        <f t="shared" si="27"/>
        <v>1.495</v>
      </c>
      <c r="AP232" s="121">
        <f t="shared" si="27"/>
        <v>0.783333333333333</v>
      </c>
      <c r="AQ232" s="150" t="s">
        <v>287</v>
      </c>
      <c r="AR232" s="150" t="s">
        <v>308</v>
      </c>
      <c r="AS232" s="150" t="s">
        <v>296</v>
      </c>
      <c r="AT232" s="150" t="s">
        <v>290</v>
      </c>
      <c r="AU232" s="150" t="s">
        <v>305</v>
      </c>
      <c r="AV232" s="150" t="s">
        <v>308</v>
      </c>
      <c r="AW232" s="150" t="s">
        <v>290</v>
      </c>
    </row>
  </sheetData>
  <mergeCells count="94">
    <mergeCell ref="A1:AW1"/>
    <mergeCell ref="D2:K2"/>
    <mergeCell ref="L2:AD2"/>
    <mergeCell ref="AE2:AW2"/>
    <mergeCell ref="D3:F3"/>
    <mergeCell ref="AA3:AD3"/>
    <mergeCell ref="AA4:AB4"/>
    <mergeCell ref="AC4:AD4"/>
    <mergeCell ref="A2:A5"/>
    <mergeCell ref="A6:A11"/>
    <mergeCell ref="A12:A19"/>
    <mergeCell ref="A20:A27"/>
    <mergeCell ref="A28:A33"/>
    <mergeCell ref="A34:A39"/>
    <mergeCell ref="A40:A47"/>
    <mergeCell ref="A48:A53"/>
    <mergeCell ref="A54:A60"/>
    <mergeCell ref="A61:A67"/>
    <mergeCell ref="A68:A73"/>
    <mergeCell ref="A74:A80"/>
    <mergeCell ref="A81:A87"/>
    <mergeCell ref="A88:A93"/>
    <mergeCell ref="A94:A100"/>
    <mergeCell ref="A101:A107"/>
    <mergeCell ref="A108:A113"/>
    <mergeCell ref="A114:A120"/>
    <mergeCell ref="A121:A127"/>
    <mergeCell ref="A128:A133"/>
    <mergeCell ref="A134:A140"/>
    <mergeCell ref="A141:A147"/>
    <mergeCell ref="A149:A156"/>
    <mergeCell ref="A157:A163"/>
    <mergeCell ref="A164:A171"/>
    <mergeCell ref="A172:A179"/>
    <mergeCell ref="A180:A186"/>
    <mergeCell ref="A187:A194"/>
    <mergeCell ref="A195:A202"/>
    <mergeCell ref="A203:A209"/>
    <mergeCell ref="A210:A217"/>
    <mergeCell ref="B2:B5"/>
    <mergeCell ref="B6:B27"/>
    <mergeCell ref="B28:B47"/>
    <mergeCell ref="B48:B67"/>
    <mergeCell ref="B68:B87"/>
    <mergeCell ref="B88:B107"/>
    <mergeCell ref="B108:B127"/>
    <mergeCell ref="B128:B147"/>
    <mergeCell ref="B149:B171"/>
    <mergeCell ref="B172:B194"/>
    <mergeCell ref="B195:B217"/>
    <mergeCell ref="B219:B225"/>
    <mergeCell ref="B226:B232"/>
    <mergeCell ref="C2:C5"/>
    <mergeCell ref="D4:D5"/>
    <mergeCell ref="E4:E5"/>
    <mergeCell ref="F4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W3:W5"/>
    <mergeCell ref="X3:X5"/>
    <mergeCell ref="AE3:AE5"/>
    <mergeCell ref="AF3:AF5"/>
    <mergeCell ref="AG3:AG5"/>
    <mergeCell ref="AH3:AH5"/>
    <mergeCell ref="AI3:AI5"/>
    <mergeCell ref="AJ3:AJ5"/>
    <mergeCell ref="AK3:AK5"/>
    <mergeCell ref="AL3:AL5"/>
    <mergeCell ref="AM3:AM5"/>
    <mergeCell ref="AN3:AN5"/>
    <mergeCell ref="AO3:AO5"/>
    <mergeCell ref="AP3:AP5"/>
    <mergeCell ref="AQ3:AQ5"/>
    <mergeCell ref="AR3:AR5"/>
    <mergeCell ref="AS3:AS5"/>
    <mergeCell ref="AT3:AT5"/>
    <mergeCell ref="AU3:AU5"/>
    <mergeCell ref="AV3:AV5"/>
    <mergeCell ref="AW3:AW5"/>
    <mergeCell ref="Y3:Z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初审意见</vt:lpstr>
      <vt:lpstr>1鲜食</vt:lpstr>
      <vt:lpstr>2省统一夏大豆综合表</vt:lpstr>
      <vt:lpstr>3联合、扩区综合</vt:lpstr>
      <vt:lpstr>省鲜食品种各试点数据</vt:lpstr>
      <vt:lpstr>省粒用品种各试点数据</vt:lpstr>
      <vt:lpstr>联合体、扩区品种各试点数据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可可</cp:lastModifiedBy>
  <dcterms:created xsi:type="dcterms:W3CDTF">2021-12-21T02:33:00Z</dcterms:created>
  <dcterms:modified xsi:type="dcterms:W3CDTF">2022-05-20T02:47:54Z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A745A4F3C18E4FF0A93FA7154721292D</vt:lpwstr>
  </property>
  <property fmtid="{D5CDD505-2E9C-101B-9397-08002B2CF9AE}" pid="3" name="KSOProductBuildVer">
    <vt:lpwstr>2052-11.1.0.11365</vt:lpwstr>
  </property>
</Properties>
</file>