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 activeTab="5"/>
  </bookViews>
  <sheets>
    <sheet name="淮南AB" sheetId="1" r:id="rId1"/>
    <sheet name="淮北C" sheetId="2" r:id="rId2"/>
    <sheet name="淮北D" sheetId="3" r:id="rId3"/>
    <sheet name="淮北报审品种综合性状表" sheetId="4" r:id="rId4"/>
    <sheet name="淮南报审品种综合性状表" sheetId="5" r:id="rId5"/>
    <sheet name="初审意见" sheetId="6" r:id="rId6"/>
  </sheets>
  <calcPr calcId="144525"/>
</workbook>
</file>

<file path=xl/comments1.xml><?xml version="1.0" encoding="utf-8"?>
<comments xmlns="http://schemas.openxmlformats.org/spreadsheetml/2006/main">
  <authors>
    <author>lenovo</author>
    <author>微软用户</author>
  </authors>
  <commentList>
    <comment ref="B29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填写试验编码</t>
        </r>
      </text>
    </comment>
    <comment ref="M33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保留2位小数。</t>
        </r>
      </text>
    </comment>
    <comment ref="R33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增产率：填入百分点即可，省略百分符号。如增产10.2%，填入10.2即可。</t>
        </r>
      </text>
    </comment>
    <comment ref="S33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填入产量位次。</t>
        </r>
      </text>
    </comment>
    <comment ref="Y33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填写格式：三位整数。</t>
        </r>
      </text>
    </comment>
    <comment ref="B66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填写试验编码</t>
        </r>
      </text>
    </comment>
    <comment ref="B103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填写试验编码</t>
        </r>
      </text>
    </comment>
    <comment ref="T144" authorId="1">
      <text>
        <r>
          <rPr>
            <b/>
            <sz val="9"/>
            <rFont val="宋体"/>
            <charset val="134"/>
          </rPr>
          <t>微软用户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</text>
    </comment>
    <comment ref="B179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填写试验编码</t>
        </r>
      </text>
    </comment>
    <comment ref="T221" authorId="1">
      <text>
        <r>
          <rPr>
            <b/>
            <sz val="9"/>
            <rFont val="宋体"/>
            <charset val="134"/>
          </rPr>
          <t>微软用户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</text>
    </comment>
    <comment ref="T261" authorId="1">
      <text>
        <r>
          <rPr>
            <b/>
            <sz val="9"/>
            <rFont val="宋体"/>
            <charset val="134"/>
          </rPr>
          <t>微软用户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B27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填写试验编码</t>
        </r>
      </text>
    </comment>
  </commentList>
</comments>
</file>

<file path=xl/sharedStrings.xml><?xml version="1.0" encoding="utf-8"?>
<sst xmlns="http://schemas.openxmlformats.org/spreadsheetml/2006/main" count="4364" uniqueCount="711">
  <si>
    <t xml:space="preserve"> 附表3       淮南小麦品种区试特征特性及产量结果表                              </t>
  </si>
  <si>
    <t>附表1            淮南小麦品种区试生育期及苗穗粒性状表</t>
  </si>
  <si>
    <t xml:space="preserve"> 附表2              淮南小麦品种区试田间抗性结果表</t>
  </si>
  <si>
    <t>试验年份</t>
  </si>
  <si>
    <r>
      <rPr>
        <sz val="10"/>
        <rFont val="宋体"/>
        <charset val="134"/>
      </rPr>
      <t>品种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名称</t>
    </r>
  </si>
  <si>
    <t>试点</t>
  </si>
  <si>
    <t>芒</t>
  </si>
  <si>
    <t>壳色</t>
  </si>
  <si>
    <t>粒色</t>
  </si>
  <si>
    <t>粒质</t>
  </si>
  <si>
    <t>籽粒饱满度</t>
  </si>
  <si>
    <r>
      <rPr>
        <sz val="10"/>
        <rFont val="宋体"/>
        <charset val="134"/>
      </rPr>
      <t>黑胚率</t>
    </r>
    <r>
      <rPr>
        <sz val="10"/>
        <rFont val="Times New Roman"/>
        <charset val="0"/>
      </rPr>
      <t xml:space="preserve"> (%)</t>
    </r>
  </si>
  <si>
    <t>穗型</t>
  </si>
  <si>
    <r>
      <rPr>
        <sz val="10"/>
        <rFont val="宋体"/>
        <charset val="134"/>
      </rPr>
      <t>千粒重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克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</si>
  <si>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容重</t>
    </r>
    <r>
      <rPr>
        <sz val="10"/>
        <rFont val="Times New Roman"/>
        <charset val="0"/>
      </rPr>
      <t xml:space="preserve">     (</t>
    </r>
    <r>
      <rPr>
        <sz val="10"/>
        <rFont val="宋体"/>
        <charset val="134"/>
      </rPr>
      <t>克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公升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</si>
  <si>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小区产量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公斤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</si>
  <si>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折合亩产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公斤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亩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</si>
  <si>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较对照增减产</t>
    </r>
    <r>
      <rPr>
        <sz val="10"/>
        <rFont val="Times New Roman"/>
        <charset val="0"/>
      </rPr>
      <t>%</t>
    </r>
  </si>
  <si>
    <t>产量位次</t>
  </si>
  <si>
    <r>
      <rPr>
        <sz val="10"/>
        <rFont val="宋体"/>
        <charset val="134"/>
      </rPr>
      <t>播种期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月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日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</si>
  <si>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出苗期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月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日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</si>
  <si>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拔节期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日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</si>
  <si>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齐穗期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月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日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</si>
  <si>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成熟期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月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日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</si>
  <si>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全生育期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天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</si>
  <si>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基本苗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万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亩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</si>
  <si>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幼苗习性</t>
    </r>
  </si>
  <si>
    <r>
      <rPr>
        <sz val="10"/>
        <rFont val="宋体"/>
        <charset val="134"/>
      </rPr>
      <t>株高</t>
    </r>
    <r>
      <rPr>
        <sz val="10"/>
        <rFont val="Times New Roman"/>
        <charset val="0"/>
      </rPr>
      <t>(cm)</t>
    </r>
  </si>
  <si>
    <r>
      <rPr>
        <sz val="10"/>
        <rFont val="宋体"/>
        <charset val="134"/>
      </rPr>
      <t>株型</t>
    </r>
  </si>
  <si>
    <r>
      <rPr>
        <sz val="10"/>
        <rFont val="宋体"/>
        <charset val="134"/>
      </rPr>
      <t>高峰苗</t>
    </r>
    <r>
      <rPr>
        <sz val="10"/>
        <rFont val="Times New Roman"/>
        <charset val="0"/>
      </rPr>
      <t xml:space="preserve">  (</t>
    </r>
    <r>
      <rPr>
        <sz val="10"/>
        <rFont val="宋体"/>
        <charset val="134"/>
      </rPr>
      <t>万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亩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</si>
  <si>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有效穗数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万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亩</t>
    </r>
    <r>
      <rPr>
        <sz val="10"/>
        <rFont val="Times New Roman"/>
        <charset val="0"/>
      </rPr>
      <t>)</t>
    </r>
  </si>
  <si>
    <t>每穗粒数</t>
  </si>
  <si>
    <t>成穗率(%)</t>
  </si>
  <si>
    <t>熟相</t>
  </si>
  <si>
    <t>整齐度</t>
  </si>
  <si>
    <t>穗长cm</t>
  </si>
  <si>
    <t>每穗小穗数</t>
  </si>
  <si>
    <t>单株穗数</t>
  </si>
  <si>
    <t>赤霉病</t>
  </si>
  <si>
    <t>白粉病</t>
  </si>
  <si>
    <t>纹枯病</t>
  </si>
  <si>
    <t>黄花叶病毒病</t>
  </si>
  <si>
    <t>条锈病</t>
  </si>
  <si>
    <t>叶锈病</t>
  </si>
  <si>
    <t>倒伏情况</t>
  </si>
  <si>
    <r>
      <rPr>
        <sz val="10"/>
        <rFont val="宋体"/>
        <charset val="134"/>
      </rPr>
      <t>是否倒伏严重点</t>
    </r>
  </si>
  <si>
    <t>越冬期冻害</t>
  </si>
  <si>
    <t>春季冻害</t>
  </si>
  <si>
    <t>旱害</t>
  </si>
  <si>
    <t>湿害</t>
  </si>
  <si>
    <t>穗发芽%</t>
  </si>
  <si>
    <t>Ⅰ</t>
  </si>
  <si>
    <t>Ⅱ</t>
  </si>
  <si>
    <t>Ⅲ</t>
  </si>
  <si>
    <t>合计</t>
  </si>
  <si>
    <r>
      <rPr>
        <sz val="10"/>
        <rFont val="宋体"/>
        <charset val="134"/>
      </rPr>
      <t>总数</t>
    </r>
  </si>
  <si>
    <r>
      <rPr>
        <sz val="10"/>
        <rFont val="宋体"/>
        <charset val="134"/>
      </rPr>
      <t>不孕</t>
    </r>
  </si>
  <si>
    <r>
      <rPr>
        <sz val="10"/>
        <rFont val="宋体"/>
        <charset val="134"/>
      </rPr>
      <t>普遍率</t>
    </r>
    <r>
      <rPr>
        <sz val="10"/>
        <rFont val="Times New Roman"/>
        <charset val="0"/>
      </rPr>
      <t xml:space="preserve">  %</t>
    </r>
  </si>
  <si>
    <t>严重度</t>
  </si>
  <si>
    <r>
      <rPr>
        <sz val="10"/>
        <rFont val="宋体"/>
        <charset val="134"/>
      </rPr>
      <t>反应型</t>
    </r>
  </si>
  <si>
    <r>
      <rPr>
        <sz val="10"/>
        <rFont val="宋体"/>
        <charset val="134"/>
      </rPr>
      <t>面积</t>
    </r>
    <r>
      <rPr>
        <sz val="10"/>
        <rFont val="Times New Roman"/>
        <charset val="0"/>
      </rPr>
      <t xml:space="preserve">    %</t>
    </r>
  </si>
  <si>
    <t>程度</t>
  </si>
  <si>
    <t>日期</t>
  </si>
  <si>
    <t>2015-2016</t>
  </si>
  <si>
    <r>
      <rPr>
        <sz val="10"/>
        <rFont val="宋体"/>
        <charset val="0"/>
      </rPr>
      <t>扬12-145     2016年</t>
    </r>
    <r>
      <rPr>
        <sz val="10"/>
        <rFont val="Times New Roman"/>
        <charset val="0"/>
      </rPr>
      <t>A05</t>
    </r>
  </si>
  <si>
    <r>
      <rPr>
        <sz val="10"/>
        <rFont val="宋体"/>
        <charset val="134"/>
      </rPr>
      <t>扬州</t>
    </r>
  </si>
  <si>
    <t>/</t>
  </si>
  <si>
    <r>
      <rPr>
        <sz val="10"/>
        <rFont val="宋体"/>
        <charset val="134"/>
      </rPr>
      <t>高邮</t>
    </r>
  </si>
  <si>
    <r>
      <rPr>
        <sz val="10"/>
        <rFont val="宋体"/>
        <charset val="134"/>
      </rPr>
      <t>盐都</t>
    </r>
  </si>
  <si>
    <t>2-3</t>
  </si>
  <si>
    <t>1-2</t>
  </si>
  <si>
    <r>
      <rPr>
        <sz val="10"/>
        <rFont val="宋体"/>
        <charset val="134"/>
      </rPr>
      <t>宝应湖</t>
    </r>
  </si>
  <si>
    <t>4-5</t>
  </si>
  <si>
    <t>2-3-4</t>
  </si>
  <si>
    <r>
      <rPr>
        <sz val="10"/>
        <rFont val="宋体"/>
        <charset val="134"/>
      </rPr>
      <t>白马湖</t>
    </r>
  </si>
  <si>
    <t>2+</t>
  </si>
  <si>
    <r>
      <rPr>
        <sz val="10"/>
        <rFont val="宋体"/>
        <charset val="134"/>
      </rPr>
      <t>东台</t>
    </r>
  </si>
  <si>
    <r>
      <rPr>
        <sz val="10"/>
        <rFont val="宋体"/>
        <charset val="134"/>
      </rPr>
      <t>南京</t>
    </r>
  </si>
  <si>
    <r>
      <rPr>
        <sz val="10"/>
        <rFont val="宋体"/>
        <charset val="134"/>
      </rPr>
      <t>盱眙</t>
    </r>
  </si>
  <si>
    <r>
      <rPr>
        <sz val="10"/>
        <rFont val="宋体"/>
        <charset val="134"/>
      </rPr>
      <t>镇江</t>
    </r>
  </si>
  <si>
    <r>
      <rPr>
        <sz val="10"/>
        <rFont val="宋体"/>
        <charset val="134"/>
      </rPr>
      <t>泰州</t>
    </r>
  </si>
  <si>
    <t>-</t>
  </si>
  <si>
    <r>
      <rPr>
        <sz val="10"/>
        <rFont val="宋体"/>
        <charset val="134"/>
      </rPr>
      <t>斜</t>
    </r>
  </si>
  <si>
    <r>
      <rPr>
        <sz val="10"/>
        <rFont val="宋体"/>
        <charset val="134"/>
      </rPr>
      <t>通州</t>
    </r>
  </si>
  <si>
    <r>
      <rPr>
        <sz val="10"/>
        <rFont val="宋体"/>
        <charset val="134"/>
      </rPr>
      <t>苏州</t>
    </r>
  </si>
  <si>
    <t>37.1</t>
  </si>
  <si>
    <t>3-5</t>
  </si>
  <si>
    <t>3</t>
  </si>
  <si>
    <t>3-4</t>
  </si>
  <si>
    <t>2</t>
  </si>
  <si>
    <t>平均</t>
  </si>
  <si>
    <t>2017-2018</t>
  </si>
  <si>
    <r>
      <rPr>
        <sz val="10"/>
        <color rgb="FF000000"/>
        <rFont val="宋体"/>
        <charset val="0"/>
      </rPr>
      <t>扬</t>
    </r>
    <r>
      <rPr>
        <sz val="10"/>
        <color rgb="FF000000"/>
        <rFont val="Times New Roman"/>
        <charset val="0"/>
      </rPr>
      <t>12-145</t>
    </r>
    <r>
      <rPr>
        <sz val="10"/>
        <color rgb="FF000000"/>
        <rFont val="宋体"/>
        <charset val="0"/>
      </rPr>
      <t>（</t>
    </r>
    <r>
      <rPr>
        <sz val="10"/>
        <color rgb="FF000000"/>
        <rFont val="Times New Roman"/>
        <charset val="0"/>
      </rPr>
      <t>A03</t>
    </r>
    <r>
      <rPr>
        <sz val="10"/>
        <color rgb="FF000000"/>
        <rFont val="宋体"/>
        <charset val="0"/>
      </rPr>
      <t>）</t>
    </r>
  </si>
  <si>
    <r>
      <rPr>
        <sz val="10"/>
        <color rgb="FF000000"/>
        <rFont val="宋体"/>
        <charset val="134"/>
      </rPr>
      <t>宝应湖</t>
    </r>
  </si>
  <si>
    <t>无</t>
  </si>
  <si>
    <t>长</t>
  </si>
  <si>
    <t>纺锤型</t>
  </si>
  <si>
    <t>1-3</t>
  </si>
  <si>
    <t>长芒</t>
  </si>
  <si>
    <r>
      <rPr>
        <sz val="10"/>
        <rFont val="宋体"/>
        <charset val="134"/>
      </rPr>
      <t>大丰</t>
    </r>
  </si>
  <si>
    <r>
      <rPr>
        <sz val="10"/>
        <rFont val="宋体"/>
        <charset val="134"/>
      </rPr>
      <t>丰庆</t>
    </r>
  </si>
  <si>
    <r>
      <rPr>
        <sz val="10"/>
        <rFont val="宋体"/>
        <charset val="134"/>
      </rPr>
      <t>里下河所</t>
    </r>
  </si>
  <si>
    <r>
      <rPr>
        <sz val="10"/>
        <rFont val="宋体"/>
        <charset val="134"/>
      </rPr>
      <t>农科院</t>
    </r>
  </si>
  <si>
    <t>长方型</t>
  </si>
  <si>
    <r>
      <rPr>
        <b/>
        <sz val="10"/>
        <rFont val="宋体"/>
        <charset val="134"/>
      </rPr>
      <t>平均</t>
    </r>
  </si>
  <si>
    <r>
      <rPr>
        <sz val="10"/>
        <color theme="1"/>
        <rFont val="Times New Roman"/>
        <charset val="134"/>
      </rPr>
      <t>2018-2019</t>
    </r>
    <r>
      <rPr>
        <sz val="10"/>
        <color theme="1"/>
        <rFont val="宋体"/>
        <charset val="134"/>
      </rPr>
      <t>生</t>
    </r>
  </si>
  <si>
    <r>
      <rPr>
        <sz val="10"/>
        <rFont val="宋体"/>
        <charset val="134"/>
      </rPr>
      <t>扬</t>
    </r>
    <r>
      <rPr>
        <sz val="10"/>
        <rFont val="Times New Roman"/>
        <charset val="134"/>
      </rPr>
      <t>12-145</t>
    </r>
  </si>
  <si>
    <r>
      <rPr>
        <sz val="10"/>
        <color indexed="8"/>
        <rFont val="宋体"/>
        <charset val="134"/>
      </rPr>
      <t>苏州</t>
    </r>
  </si>
  <si>
    <t>1</t>
  </si>
  <si>
    <t>11/4</t>
  </si>
  <si>
    <t>11/11</t>
  </si>
  <si>
    <t>3/5</t>
  </si>
  <si>
    <t>4/6</t>
  </si>
  <si>
    <t>5/24</t>
  </si>
  <si>
    <t>0</t>
  </si>
  <si>
    <t>1/25</t>
  </si>
  <si>
    <t>2/25</t>
  </si>
  <si>
    <r>
      <rPr>
        <sz val="10"/>
        <rFont val="宋体"/>
        <charset val="134"/>
      </rPr>
      <t>练湖</t>
    </r>
  </si>
  <si>
    <r>
      <rPr>
        <sz val="10"/>
        <color indexed="8"/>
        <rFont val="宋体"/>
        <charset val="134"/>
      </rPr>
      <t>高邮</t>
    </r>
  </si>
  <si>
    <r>
      <rPr>
        <sz val="10"/>
        <color indexed="8"/>
        <rFont val="宋体"/>
        <charset val="134"/>
      </rPr>
      <t>泰州</t>
    </r>
  </si>
  <si>
    <t>5/31</t>
  </si>
  <si>
    <r>
      <rPr>
        <sz val="10"/>
        <rFont val="宋体"/>
        <charset val="134"/>
      </rPr>
      <t>否</t>
    </r>
  </si>
  <si>
    <r>
      <rPr>
        <sz val="10"/>
        <color indexed="8"/>
        <rFont val="宋体"/>
        <charset val="134"/>
      </rPr>
      <t>南通</t>
    </r>
  </si>
  <si>
    <r>
      <rPr>
        <sz val="10"/>
        <color indexed="8"/>
        <rFont val="宋体"/>
        <charset val="134"/>
      </rPr>
      <t>大丰</t>
    </r>
  </si>
  <si>
    <t>10/27</t>
  </si>
  <si>
    <t>11/3</t>
  </si>
  <si>
    <t>2/21</t>
  </si>
  <si>
    <t>4/7</t>
  </si>
  <si>
    <t>5/28</t>
  </si>
  <si>
    <r>
      <rPr>
        <sz val="10"/>
        <color indexed="8"/>
        <rFont val="宋体"/>
        <charset val="134"/>
      </rPr>
      <t>建湖</t>
    </r>
  </si>
  <si>
    <t>5</t>
  </si>
  <si>
    <r>
      <rPr>
        <sz val="10"/>
        <rFont val="宋体"/>
        <charset val="134"/>
      </rPr>
      <t>零星</t>
    </r>
  </si>
  <si>
    <r>
      <rPr>
        <sz val="10"/>
        <color indexed="8"/>
        <rFont val="宋体"/>
        <charset val="134"/>
      </rPr>
      <t>盐都</t>
    </r>
  </si>
  <si>
    <r>
      <rPr>
        <sz val="10"/>
        <color theme="1"/>
        <rFont val="宋体"/>
        <charset val="134"/>
      </rPr>
      <t>盱眙</t>
    </r>
  </si>
  <si>
    <t>11/1</t>
  </si>
  <si>
    <t>11/12</t>
  </si>
  <si>
    <t>3/7</t>
  </si>
  <si>
    <t>4/11</t>
  </si>
  <si>
    <t>5/26</t>
  </si>
  <si>
    <t>12/29</t>
  </si>
  <si>
    <t>3/8</t>
  </si>
  <si>
    <r>
      <rPr>
        <sz val="10"/>
        <color indexed="8"/>
        <rFont val="宋体"/>
        <charset val="134"/>
      </rPr>
      <t>白马湖</t>
    </r>
  </si>
  <si>
    <r>
      <rPr>
        <sz val="10"/>
        <color indexed="8"/>
        <rFont val="宋体"/>
        <charset val="134"/>
      </rPr>
      <t>阜宁</t>
    </r>
  </si>
  <si>
    <t>4/17</t>
  </si>
  <si>
    <r>
      <rPr>
        <b/>
        <sz val="10"/>
        <color indexed="8"/>
        <rFont val="宋体"/>
        <charset val="134"/>
      </rPr>
      <t>平均</t>
    </r>
  </si>
  <si>
    <t>2016-2017</t>
  </si>
  <si>
    <r>
      <rPr>
        <sz val="10"/>
        <rFont val="宋体"/>
        <charset val="0"/>
      </rPr>
      <t>金丰</t>
    </r>
    <r>
      <rPr>
        <sz val="10"/>
        <rFont val="Times New Roman"/>
        <charset val="0"/>
      </rPr>
      <t xml:space="preserve">15-6   </t>
    </r>
    <r>
      <rPr>
        <sz val="10"/>
        <rFont val="宋体"/>
        <charset val="0"/>
      </rPr>
      <t>（</t>
    </r>
    <r>
      <rPr>
        <sz val="10"/>
        <rFont val="Times New Roman"/>
        <charset val="0"/>
      </rPr>
      <t>2017</t>
    </r>
    <r>
      <rPr>
        <sz val="10"/>
        <rFont val="宋体"/>
        <charset val="0"/>
      </rPr>
      <t>年</t>
    </r>
    <r>
      <rPr>
        <sz val="10"/>
        <rFont val="Times New Roman"/>
        <charset val="0"/>
      </rPr>
      <t>A04</t>
    </r>
    <r>
      <rPr>
        <sz val="10"/>
        <rFont val="宋体"/>
        <charset val="0"/>
      </rPr>
      <t>）</t>
    </r>
  </si>
  <si>
    <r>
      <rPr>
        <sz val="10"/>
        <rFont val="宋体"/>
        <charset val="134"/>
      </rPr>
      <t>无</t>
    </r>
  </si>
  <si>
    <r>
      <rPr>
        <sz val="10"/>
        <rFont val="宋体"/>
        <charset val="134"/>
      </rPr>
      <t>长</t>
    </r>
  </si>
  <si>
    <r>
      <rPr>
        <u/>
        <sz val="10"/>
        <rFont val="宋体"/>
        <charset val="134"/>
      </rPr>
      <t>盱眙</t>
    </r>
  </si>
  <si>
    <r>
      <rPr>
        <sz val="10"/>
        <rFont val="宋体"/>
        <charset val="134"/>
      </rPr>
      <t>建湖</t>
    </r>
  </si>
  <si>
    <t>—</t>
  </si>
  <si>
    <r>
      <rPr>
        <sz val="10"/>
        <color rgb="FF000000"/>
        <rFont val="宋体"/>
        <charset val="0"/>
      </rPr>
      <t>金丰</t>
    </r>
    <r>
      <rPr>
        <sz val="10"/>
        <color rgb="FF000000"/>
        <rFont val="Times New Roman"/>
        <charset val="0"/>
      </rPr>
      <t>15-6</t>
    </r>
    <r>
      <rPr>
        <sz val="10"/>
        <color rgb="FF000000"/>
        <rFont val="宋体"/>
        <charset val="0"/>
      </rPr>
      <t>（</t>
    </r>
    <r>
      <rPr>
        <sz val="10"/>
        <color rgb="FF000000"/>
        <rFont val="Times New Roman"/>
        <charset val="0"/>
      </rPr>
      <t>A04</t>
    </r>
    <r>
      <rPr>
        <sz val="10"/>
        <color rgb="FF000000"/>
        <rFont val="宋体"/>
        <charset val="0"/>
      </rPr>
      <t>）</t>
    </r>
  </si>
  <si>
    <t>2-5</t>
  </si>
  <si>
    <r>
      <rPr>
        <sz val="10"/>
        <rFont val="宋体"/>
        <charset val="134"/>
      </rPr>
      <t>金丰</t>
    </r>
    <r>
      <rPr>
        <sz val="10"/>
        <rFont val="Times New Roman"/>
        <charset val="134"/>
      </rPr>
      <t>15-6</t>
    </r>
  </si>
  <si>
    <t>3/3</t>
  </si>
  <si>
    <t>4/4</t>
  </si>
  <si>
    <t>5/20</t>
  </si>
  <si>
    <t>6</t>
  </si>
  <si>
    <t>4/5</t>
  </si>
  <si>
    <t>5/25</t>
  </si>
  <si>
    <r>
      <rPr>
        <sz val="10"/>
        <rFont val="宋体"/>
        <charset val="134"/>
      </rPr>
      <t>中</t>
    </r>
  </si>
  <si>
    <t>4/14</t>
  </si>
  <si>
    <r>
      <rPr>
        <sz val="10"/>
        <rFont val="宋体"/>
        <charset val="0"/>
      </rPr>
      <t>丰麦</t>
    </r>
    <r>
      <rPr>
        <sz val="10"/>
        <rFont val="Times New Roman"/>
        <charset val="0"/>
      </rPr>
      <t>1</t>
    </r>
    <r>
      <rPr>
        <sz val="10"/>
        <rFont val="宋体"/>
        <charset val="0"/>
      </rPr>
      <t>号（</t>
    </r>
    <r>
      <rPr>
        <sz val="10"/>
        <rFont val="Times New Roman"/>
        <charset val="0"/>
      </rPr>
      <t>A05</t>
    </r>
    <r>
      <rPr>
        <sz val="10"/>
        <rFont val="宋体"/>
        <charset val="0"/>
      </rPr>
      <t>）</t>
    </r>
  </si>
  <si>
    <r>
      <rPr>
        <u/>
        <sz val="10"/>
        <rFont val="Times New Roman"/>
        <charset val="0"/>
      </rPr>
      <t>1</t>
    </r>
    <r>
      <rPr>
        <sz val="10"/>
        <rFont val="Times New Roman"/>
        <charset val="0"/>
      </rPr>
      <t>—2</t>
    </r>
  </si>
  <si>
    <r>
      <rPr>
        <sz val="10"/>
        <color rgb="FF000000"/>
        <rFont val="宋体"/>
        <charset val="0"/>
      </rPr>
      <t>丰麦</t>
    </r>
    <r>
      <rPr>
        <sz val="10"/>
        <color rgb="FF000000"/>
        <rFont val="Times New Roman"/>
        <charset val="0"/>
      </rPr>
      <t>1</t>
    </r>
    <r>
      <rPr>
        <sz val="10"/>
        <color rgb="FF000000"/>
        <rFont val="宋体"/>
        <charset val="0"/>
      </rPr>
      <t>号（</t>
    </r>
    <r>
      <rPr>
        <sz val="10"/>
        <color rgb="FF000000"/>
        <rFont val="Times New Roman"/>
        <charset val="0"/>
      </rPr>
      <t>A05</t>
    </r>
    <r>
      <rPr>
        <sz val="10"/>
        <color rgb="FF000000"/>
        <rFont val="宋体"/>
        <charset val="0"/>
      </rPr>
      <t>）</t>
    </r>
  </si>
  <si>
    <r>
      <rPr>
        <sz val="10"/>
        <rFont val="宋体"/>
        <charset val="134"/>
      </rPr>
      <t>丰麦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</si>
  <si>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3/4</t>
  </si>
  <si>
    <t>5/23</t>
  </si>
  <si>
    <t>4/9</t>
  </si>
  <si>
    <t>6/2</t>
  </si>
  <si>
    <t>0.0</t>
  </si>
  <si>
    <t>4/12</t>
  </si>
  <si>
    <t>5/27</t>
  </si>
  <si>
    <t>11/10</t>
  </si>
  <si>
    <t>4/16</t>
  </si>
  <si>
    <r>
      <rPr>
        <sz val="10"/>
        <rFont val="宋体"/>
        <charset val="0"/>
      </rPr>
      <t>农麦</t>
    </r>
    <r>
      <rPr>
        <sz val="10"/>
        <rFont val="Times New Roman"/>
        <charset val="0"/>
      </rPr>
      <t xml:space="preserve">156  </t>
    </r>
    <r>
      <rPr>
        <sz val="10"/>
        <rFont val="宋体"/>
        <charset val="0"/>
      </rPr>
      <t>（</t>
    </r>
    <r>
      <rPr>
        <sz val="10"/>
        <rFont val="Times New Roman"/>
        <charset val="0"/>
      </rPr>
      <t>2017</t>
    </r>
    <r>
      <rPr>
        <sz val="10"/>
        <rFont val="宋体"/>
        <charset val="0"/>
      </rPr>
      <t>年</t>
    </r>
    <r>
      <rPr>
        <sz val="10"/>
        <rFont val="Times New Roman"/>
        <charset val="0"/>
      </rPr>
      <t>A09</t>
    </r>
    <r>
      <rPr>
        <sz val="10"/>
        <rFont val="宋体"/>
        <charset val="0"/>
      </rPr>
      <t>）</t>
    </r>
  </si>
  <si>
    <r>
      <rPr>
        <sz val="10"/>
        <color rgb="FF000000"/>
        <rFont val="宋体"/>
        <charset val="0"/>
      </rPr>
      <t>农麦156（</t>
    </r>
    <r>
      <rPr>
        <sz val="10"/>
        <color rgb="FF000000"/>
        <rFont val="Times New Roman"/>
        <charset val="0"/>
      </rPr>
      <t>A02</t>
    </r>
    <r>
      <rPr>
        <sz val="10"/>
        <color rgb="FF000000"/>
        <rFont val="宋体"/>
        <charset val="0"/>
      </rPr>
      <t>）</t>
    </r>
  </si>
  <si>
    <r>
      <rPr>
        <sz val="10"/>
        <rFont val="宋体"/>
        <charset val="134"/>
      </rPr>
      <t>农麦</t>
    </r>
    <r>
      <rPr>
        <sz val="10"/>
        <rFont val="Times New Roman"/>
        <charset val="134"/>
      </rPr>
      <t>156</t>
    </r>
  </si>
  <si>
    <t>5/21</t>
  </si>
  <si>
    <r>
      <rPr>
        <sz val="10"/>
        <color theme="1"/>
        <rFont val="宋体"/>
        <charset val="134"/>
      </rPr>
      <t>金土地</t>
    </r>
  </si>
  <si>
    <r>
      <rPr>
        <sz val="10"/>
        <color rgb="FF000000"/>
        <rFont val="宋体"/>
        <charset val="134"/>
      </rPr>
      <t>否</t>
    </r>
  </si>
  <si>
    <r>
      <rPr>
        <sz val="10"/>
        <color theme="1"/>
        <rFont val="宋体"/>
        <charset val="134"/>
      </rPr>
      <t>高邮</t>
    </r>
  </si>
  <si>
    <r>
      <rPr>
        <sz val="10"/>
        <color theme="1"/>
        <rFont val="宋体"/>
        <charset val="134"/>
      </rPr>
      <t>宝应县</t>
    </r>
  </si>
  <si>
    <r>
      <rPr>
        <sz val="10"/>
        <color theme="1"/>
        <rFont val="宋体"/>
        <charset val="134"/>
      </rPr>
      <t>兴化</t>
    </r>
  </si>
  <si>
    <t>11/19</t>
  </si>
  <si>
    <t>3/15</t>
  </si>
  <si>
    <t xml:space="preserve"> </t>
  </si>
  <si>
    <r>
      <rPr>
        <sz val="10"/>
        <color theme="1"/>
        <rFont val="宋体"/>
        <charset val="134"/>
      </rPr>
      <t>焦点</t>
    </r>
  </si>
  <si>
    <t>5.2</t>
  </si>
  <si>
    <t>11/31</t>
  </si>
  <si>
    <r>
      <rPr>
        <sz val="10"/>
        <color theme="1"/>
        <rFont val="宋体"/>
        <charset val="134"/>
      </rPr>
      <t>东台</t>
    </r>
  </si>
  <si>
    <t>11/8</t>
  </si>
  <si>
    <t>4/13</t>
  </si>
  <si>
    <t>7.5</t>
  </si>
  <si>
    <r>
      <rPr>
        <sz val="10"/>
        <color theme="1"/>
        <rFont val="宋体"/>
        <charset val="134"/>
      </rPr>
      <t>盐都</t>
    </r>
  </si>
  <si>
    <r>
      <rPr>
        <sz val="10"/>
        <color theme="1"/>
        <rFont val="宋体"/>
        <charset val="134"/>
      </rPr>
      <t>新洋</t>
    </r>
  </si>
  <si>
    <r>
      <rPr>
        <sz val="10"/>
        <rFont val="宋体"/>
        <charset val="134"/>
      </rPr>
      <t>是</t>
    </r>
  </si>
  <si>
    <r>
      <rPr>
        <sz val="10"/>
        <color theme="1"/>
        <rFont val="宋体"/>
        <charset val="134"/>
      </rPr>
      <t>宝应湖</t>
    </r>
  </si>
  <si>
    <r>
      <rPr>
        <sz val="10"/>
        <color theme="1"/>
        <rFont val="宋体"/>
        <charset val="134"/>
      </rPr>
      <t>阜宁</t>
    </r>
  </si>
  <si>
    <t>3/23</t>
  </si>
  <si>
    <t>4/18</t>
  </si>
  <si>
    <r>
      <rPr>
        <sz val="10"/>
        <rFont val="Times New Roman"/>
        <charset val="0"/>
      </rPr>
      <t>2016-2017</t>
    </r>
    <r>
      <rPr>
        <sz val="10"/>
        <rFont val="宋体"/>
        <charset val="0"/>
      </rPr>
      <t>区</t>
    </r>
  </si>
  <si>
    <r>
      <rPr>
        <sz val="10"/>
        <rFont val="宋体"/>
        <charset val="0"/>
      </rPr>
      <t>瑞华麦</t>
    </r>
    <r>
      <rPr>
        <sz val="10"/>
        <rFont val="Times New Roman"/>
        <charset val="0"/>
      </rPr>
      <t>596</t>
    </r>
    <r>
      <rPr>
        <sz val="10"/>
        <rFont val="宋体"/>
        <charset val="0"/>
      </rPr>
      <t>（</t>
    </r>
    <r>
      <rPr>
        <sz val="10"/>
        <rFont val="Times New Roman"/>
        <charset val="0"/>
      </rPr>
      <t>B05</t>
    </r>
    <r>
      <rPr>
        <sz val="10"/>
        <rFont val="宋体"/>
        <charset val="0"/>
      </rPr>
      <t>）</t>
    </r>
  </si>
  <si>
    <t>丰庆</t>
  </si>
  <si>
    <t>兴化</t>
  </si>
  <si>
    <t>建湖</t>
  </si>
  <si>
    <t>新洋</t>
  </si>
  <si>
    <t>纺锤形</t>
  </si>
  <si>
    <t>天隆</t>
  </si>
  <si>
    <t>金湖</t>
  </si>
  <si>
    <r>
      <rPr>
        <sz val="10"/>
        <rFont val="宋体"/>
        <charset val="0"/>
      </rPr>
      <t>瑞华</t>
    </r>
    <r>
      <rPr>
        <sz val="10"/>
        <rFont val="Times New Roman"/>
        <charset val="0"/>
      </rPr>
      <t>596</t>
    </r>
    <r>
      <rPr>
        <sz val="10"/>
        <rFont val="宋体"/>
        <charset val="0"/>
      </rPr>
      <t>（</t>
    </r>
    <r>
      <rPr>
        <sz val="10"/>
        <rFont val="Times New Roman"/>
        <charset val="0"/>
      </rPr>
      <t>B01</t>
    </r>
    <r>
      <rPr>
        <sz val="10"/>
        <rFont val="宋体"/>
        <charset val="0"/>
      </rPr>
      <t>）</t>
    </r>
  </si>
  <si>
    <r>
      <rPr>
        <sz val="10"/>
        <rFont val="宋体"/>
        <charset val="134"/>
      </rPr>
      <t>常熟</t>
    </r>
  </si>
  <si>
    <r>
      <rPr>
        <sz val="10"/>
        <rFont val="宋体"/>
        <charset val="134"/>
      </rPr>
      <t>长方型</t>
    </r>
  </si>
  <si>
    <t>37.07</t>
  </si>
  <si>
    <r>
      <rPr>
        <sz val="10"/>
        <rFont val="宋体"/>
        <charset val="134"/>
      </rPr>
      <t>南</t>
    </r>
    <r>
      <rPr>
        <sz val="10"/>
        <rFont val="仿宋_GB2312"/>
        <charset val="134"/>
      </rPr>
      <t>京</t>
    </r>
  </si>
  <si>
    <r>
      <rPr>
        <sz val="10"/>
        <rFont val="宋体"/>
        <charset val="134"/>
      </rPr>
      <t>宝应</t>
    </r>
  </si>
  <si>
    <r>
      <rPr>
        <sz val="10"/>
        <rFont val="宋体"/>
        <charset val="134"/>
      </rPr>
      <t>兴化</t>
    </r>
  </si>
  <si>
    <r>
      <rPr>
        <sz val="10"/>
        <rFont val="仿宋"/>
        <charset val="134"/>
      </rPr>
      <t>轻</t>
    </r>
  </si>
  <si>
    <r>
      <rPr>
        <sz val="10"/>
        <rFont val="仿宋"/>
        <charset val="134"/>
      </rPr>
      <t>无</t>
    </r>
  </si>
  <si>
    <r>
      <rPr>
        <sz val="10"/>
        <rFont val="宋体"/>
        <charset val="134"/>
      </rPr>
      <t>通</t>
    </r>
    <r>
      <rPr>
        <sz val="10"/>
        <rFont val="仿宋_GB2312"/>
        <charset val="134"/>
      </rPr>
      <t>州</t>
    </r>
  </si>
  <si>
    <r>
      <rPr>
        <sz val="10"/>
        <rFont val="宋体"/>
        <charset val="134"/>
      </rPr>
      <t>东</t>
    </r>
    <r>
      <rPr>
        <sz val="10"/>
        <rFont val="仿宋_GB2312"/>
        <charset val="134"/>
      </rPr>
      <t>台</t>
    </r>
  </si>
  <si>
    <r>
      <rPr>
        <sz val="10"/>
        <rFont val="宋体"/>
        <charset val="134"/>
      </rPr>
      <t>新洋</t>
    </r>
  </si>
  <si>
    <r>
      <rPr>
        <sz val="10"/>
        <color indexed="8"/>
        <rFont val="宋体"/>
        <charset val="134"/>
      </rPr>
      <t>纺锤型</t>
    </r>
  </si>
  <si>
    <r>
      <rPr>
        <sz val="10"/>
        <rFont val="宋体"/>
        <charset val="134"/>
      </rPr>
      <t>天隆</t>
    </r>
  </si>
  <si>
    <r>
      <rPr>
        <sz val="10"/>
        <color indexed="8"/>
        <rFont val="宋体"/>
        <charset val="134"/>
      </rPr>
      <t>长芒</t>
    </r>
  </si>
  <si>
    <r>
      <rPr>
        <sz val="10"/>
        <rFont val="宋体"/>
        <charset val="134"/>
      </rPr>
      <t>金湖</t>
    </r>
  </si>
  <si>
    <r>
      <rPr>
        <sz val="10"/>
        <color indexed="8"/>
        <rFont val="宋体"/>
        <charset val="134"/>
      </rPr>
      <t>无</t>
    </r>
  </si>
  <si>
    <r>
      <rPr>
        <b/>
        <sz val="10"/>
        <rFont val="宋体"/>
        <charset val="134"/>
      </rPr>
      <t>平</t>
    </r>
    <r>
      <rPr>
        <sz val="10"/>
        <rFont val="仿宋_GB2312"/>
        <charset val="134"/>
      </rPr>
      <t>均</t>
    </r>
  </si>
  <si>
    <r>
      <rPr>
        <sz val="10"/>
        <rFont val="宋体"/>
        <charset val="134"/>
      </rPr>
      <t>瑞华</t>
    </r>
    <r>
      <rPr>
        <sz val="10"/>
        <rFont val="Times New Roman"/>
        <charset val="134"/>
      </rPr>
      <t>596</t>
    </r>
  </si>
  <si>
    <t>3/1</t>
  </si>
  <si>
    <t>4/3</t>
  </si>
  <si>
    <t>4</t>
  </si>
  <si>
    <r>
      <rPr>
        <sz val="10"/>
        <rFont val="宋体"/>
        <charset val="0"/>
      </rPr>
      <t>隆麦</t>
    </r>
    <r>
      <rPr>
        <sz val="10"/>
        <rFont val="Times New Roman"/>
        <charset val="0"/>
      </rPr>
      <t>39</t>
    </r>
    <r>
      <rPr>
        <sz val="10"/>
        <rFont val="宋体"/>
        <charset val="0"/>
      </rPr>
      <t>（</t>
    </r>
    <r>
      <rPr>
        <sz val="10"/>
        <rFont val="Times New Roman"/>
        <charset val="0"/>
      </rPr>
      <t>B06</t>
    </r>
    <r>
      <rPr>
        <sz val="10"/>
        <rFont val="宋体"/>
        <charset val="0"/>
      </rPr>
      <t>）</t>
    </r>
  </si>
  <si>
    <r>
      <rPr>
        <sz val="10"/>
        <rFont val="宋体"/>
        <charset val="0"/>
      </rPr>
      <t>隆麦</t>
    </r>
    <r>
      <rPr>
        <sz val="10"/>
        <rFont val="Times New Roman"/>
        <charset val="0"/>
      </rPr>
      <t>39</t>
    </r>
    <r>
      <rPr>
        <sz val="10"/>
        <rFont val="宋体"/>
        <charset val="0"/>
      </rPr>
      <t>（</t>
    </r>
    <r>
      <rPr>
        <sz val="10"/>
        <rFont val="Times New Roman"/>
        <charset val="0"/>
      </rPr>
      <t>B04</t>
    </r>
    <r>
      <rPr>
        <sz val="10"/>
        <rFont val="宋体"/>
        <charset val="0"/>
      </rPr>
      <t>）</t>
    </r>
  </si>
  <si>
    <t>34.63</t>
  </si>
  <si>
    <r>
      <rPr>
        <sz val="10"/>
        <color theme="1"/>
        <rFont val="宋体"/>
        <charset val="134"/>
      </rPr>
      <t>隆麦</t>
    </r>
    <r>
      <rPr>
        <sz val="10"/>
        <color theme="1"/>
        <rFont val="Times New Roman"/>
        <charset val="134"/>
      </rPr>
      <t>39</t>
    </r>
  </si>
  <si>
    <t>2/28</t>
  </si>
  <si>
    <t>4/1</t>
  </si>
  <si>
    <t>3/12</t>
  </si>
  <si>
    <t>5/29</t>
  </si>
  <si>
    <t>6.1</t>
  </si>
  <si>
    <t>4/10</t>
  </si>
  <si>
    <t>2.5</t>
  </si>
  <si>
    <t>2/29</t>
  </si>
  <si>
    <t>3/20</t>
  </si>
  <si>
    <r>
      <rPr>
        <sz val="10"/>
        <rFont val="Times New Roman"/>
        <charset val="0"/>
      </rPr>
      <t>2017-2018</t>
    </r>
    <r>
      <rPr>
        <sz val="10"/>
        <rFont val="宋体"/>
        <charset val="0"/>
      </rPr>
      <t>区</t>
    </r>
  </si>
  <si>
    <r>
      <rPr>
        <sz val="10"/>
        <rFont val="宋体"/>
        <charset val="134"/>
      </rPr>
      <t>扬江麦</t>
    </r>
    <r>
      <rPr>
        <sz val="10"/>
        <rFont val="Times New Roman"/>
        <charset val="0"/>
      </rPr>
      <t>580</t>
    </r>
    <r>
      <rPr>
        <sz val="10"/>
        <rFont val="宋体"/>
        <charset val="134"/>
      </rPr>
      <t>（</t>
    </r>
    <r>
      <rPr>
        <sz val="10"/>
        <rFont val="Times New Roman"/>
        <charset val="0"/>
      </rPr>
      <t>B03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</si>
  <si>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纺锤型</t>
    </r>
  </si>
  <si>
    <t>36.28</t>
  </si>
  <si>
    <t>2-4</t>
  </si>
  <si>
    <r>
      <rPr>
        <sz val="10"/>
        <rFont val="仿宋"/>
        <charset val="134"/>
      </rPr>
      <t>轻</t>
    </r>
  </si>
  <si>
    <r>
      <rPr>
        <sz val="10"/>
        <rFont val="仿宋"/>
        <charset val="134"/>
      </rPr>
      <t>无</t>
    </r>
  </si>
  <si>
    <r>
      <rPr>
        <sz val="10"/>
        <rFont val="Times New Roman"/>
        <charset val="0"/>
      </rPr>
      <t>2018-2019</t>
    </r>
    <r>
      <rPr>
        <sz val="10"/>
        <rFont val="宋体"/>
        <charset val="0"/>
      </rPr>
      <t>区</t>
    </r>
  </si>
  <si>
    <r>
      <rPr>
        <sz val="10"/>
        <rFont val="宋体"/>
        <charset val="0"/>
      </rPr>
      <t>扬江麦</t>
    </r>
    <r>
      <rPr>
        <sz val="10"/>
        <rFont val="Times New Roman"/>
        <charset val="0"/>
      </rPr>
      <t>580-1</t>
    </r>
    <r>
      <rPr>
        <sz val="10"/>
        <rFont val="宋体"/>
        <charset val="0"/>
      </rPr>
      <t>（</t>
    </r>
    <r>
      <rPr>
        <sz val="10"/>
        <rFont val="Times New Roman"/>
        <charset val="0"/>
      </rPr>
      <t>B03</t>
    </r>
    <r>
      <rPr>
        <sz val="10"/>
        <rFont val="宋体"/>
        <charset val="0"/>
      </rPr>
      <t>）</t>
    </r>
  </si>
  <si>
    <r>
      <rPr>
        <sz val="10"/>
        <rFont val="宋体"/>
        <charset val="134"/>
      </rPr>
      <t>省院</t>
    </r>
  </si>
  <si>
    <r>
      <rPr>
        <sz val="10"/>
        <rFont val="宋体"/>
        <charset val="134"/>
      </rPr>
      <t>江都</t>
    </r>
  </si>
  <si>
    <r>
      <rPr>
        <sz val="10"/>
        <rFont val="宋体"/>
        <charset val="134"/>
      </rPr>
      <t>白</t>
    </r>
  </si>
  <si>
    <r>
      <rPr>
        <sz val="10"/>
        <rFont val="宋体"/>
        <charset val="134"/>
      </rPr>
      <t>纺锤</t>
    </r>
  </si>
  <si>
    <r>
      <rPr>
        <sz val="10"/>
        <rFont val="宋体"/>
        <charset val="134"/>
      </rPr>
      <t>直</t>
    </r>
  </si>
  <si>
    <r>
      <rPr>
        <sz val="10"/>
        <rFont val="宋体"/>
        <charset val="134"/>
      </rPr>
      <t>紧凑</t>
    </r>
  </si>
  <si>
    <r>
      <rPr>
        <sz val="10"/>
        <rFont val="宋体"/>
        <charset val="134"/>
      </rPr>
      <t>一般</t>
    </r>
  </si>
  <si>
    <t>0.0003</t>
  </si>
  <si>
    <r>
      <rPr>
        <sz val="10"/>
        <rFont val="Times New Roman"/>
        <charset val="0"/>
      </rPr>
      <t>11</t>
    </r>
    <r>
      <rPr>
        <sz val="10"/>
        <rFont val="Times New Roman"/>
        <charset val="0"/>
      </rPr>
      <t>∕</t>
    </r>
    <r>
      <rPr>
        <sz val="10"/>
        <rFont val="Times New Roman"/>
        <charset val="0"/>
      </rPr>
      <t>12</t>
    </r>
  </si>
  <si>
    <r>
      <rPr>
        <sz val="10"/>
        <rFont val="Times New Roman"/>
        <charset val="0"/>
      </rPr>
      <t>11</t>
    </r>
    <r>
      <rPr>
        <sz val="10"/>
        <rFont val="Times New Roman"/>
        <charset val="0"/>
      </rPr>
      <t>∕</t>
    </r>
    <r>
      <rPr>
        <sz val="10"/>
        <rFont val="Times New Roman"/>
        <charset val="0"/>
      </rPr>
      <t>22</t>
    </r>
  </si>
  <si>
    <r>
      <rPr>
        <sz val="10"/>
        <rFont val="Times New Roman"/>
        <charset val="0"/>
      </rPr>
      <t>3</t>
    </r>
    <r>
      <rPr>
        <sz val="10"/>
        <rFont val="Times New Roman"/>
        <charset val="0"/>
      </rPr>
      <t>∕</t>
    </r>
    <r>
      <rPr>
        <sz val="10"/>
        <rFont val="Times New Roman"/>
        <charset val="0"/>
      </rPr>
      <t>15</t>
    </r>
  </si>
  <si>
    <r>
      <rPr>
        <sz val="10"/>
        <rFont val="Times New Roman"/>
        <charset val="0"/>
      </rPr>
      <t>4</t>
    </r>
    <r>
      <rPr>
        <sz val="10"/>
        <rFont val="Times New Roman"/>
        <charset val="0"/>
      </rPr>
      <t>∕</t>
    </r>
    <r>
      <rPr>
        <sz val="10"/>
        <rFont val="Times New Roman"/>
        <charset val="0"/>
      </rPr>
      <t>15</t>
    </r>
  </si>
  <si>
    <r>
      <rPr>
        <sz val="10"/>
        <rFont val="Times New Roman"/>
        <charset val="0"/>
      </rPr>
      <t>5</t>
    </r>
    <r>
      <rPr>
        <sz val="10"/>
        <rFont val="Times New Roman"/>
        <charset val="0"/>
      </rPr>
      <t>∕</t>
    </r>
    <r>
      <rPr>
        <sz val="10"/>
        <rFont val="Times New Roman"/>
        <charset val="0"/>
      </rPr>
      <t>30</t>
    </r>
  </si>
  <si>
    <r>
      <rPr>
        <sz val="10"/>
        <rFont val="宋体"/>
        <charset val="134"/>
      </rPr>
      <t>直立</t>
    </r>
  </si>
  <si>
    <t>焦点</t>
  </si>
  <si>
    <t>17.5</t>
  </si>
  <si>
    <r>
      <rPr>
        <sz val="10"/>
        <color indexed="8"/>
        <rFont val="宋体"/>
        <charset val="134"/>
      </rPr>
      <t>叶</t>
    </r>
  </si>
  <si>
    <t>神农</t>
  </si>
  <si>
    <t>10/25</t>
  </si>
  <si>
    <t>2/27</t>
  </si>
  <si>
    <t>瑞华</t>
  </si>
  <si>
    <r>
      <rPr>
        <sz val="10"/>
        <rFont val="宋体"/>
        <charset val="134"/>
      </rPr>
      <t>平均</t>
    </r>
  </si>
  <si>
    <r>
      <rPr>
        <sz val="10"/>
        <color theme="1"/>
        <rFont val="宋体"/>
        <charset val="134"/>
      </rPr>
      <t>扬江麦</t>
    </r>
    <r>
      <rPr>
        <sz val="10"/>
        <color theme="1"/>
        <rFont val="Times New Roman"/>
        <charset val="134"/>
      </rPr>
      <t>580-1</t>
    </r>
  </si>
  <si>
    <t>8</t>
  </si>
  <si>
    <t>4/8</t>
  </si>
  <si>
    <t>3/21</t>
  </si>
  <si>
    <t>附表3　淮北A组小麦区试特征特性及产量结果表</t>
  </si>
  <si>
    <r>
      <rPr>
        <sz val="14"/>
        <rFont val="华文仿宋"/>
        <charset val="134"/>
      </rPr>
      <t xml:space="preserve">附表1 </t>
    </r>
    <r>
      <rPr>
        <sz val="14"/>
        <rFont val="黑体"/>
        <charset val="134"/>
      </rPr>
      <t xml:space="preserve">     江苏省2016-2017年度淮北</t>
    </r>
    <r>
      <rPr>
        <sz val="14"/>
        <rFont val="华文仿宋"/>
        <charset val="134"/>
      </rPr>
      <t>A</t>
    </r>
    <r>
      <rPr>
        <sz val="14"/>
        <rFont val="黑体"/>
        <charset val="134"/>
      </rPr>
      <t>组小麦区域试验生育期及苗穗性状表</t>
    </r>
  </si>
  <si>
    <t xml:space="preserve">  附表2　淮北A组小麦区域试验抗性结果表</t>
  </si>
  <si>
    <t>黑胚率 (%)</t>
  </si>
  <si>
    <t>千粒重(克)</t>
  </si>
  <si>
    <t>容重     (克/升)</t>
  </si>
  <si>
    <t>小区产量(公斤)</t>
  </si>
  <si>
    <t>折合亩产    (公斤/亩)</t>
  </si>
  <si>
    <t>较CK±%</t>
  </si>
  <si>
    <t>产量  位次</t>
  </si>
  <si>
    <t>是否倒伏严重点</t>
  </si>
  <si>
    <t>冬季冻害</t>
  </si>
  <si>
    <r>
      <rPr>
        <sz val="10"/>
        <rFont val="Times New Roman"/>
        <charset val="0"/>
      </rPr>
      <t>穗发芽</t>
    </r>
    <r>
      <rPr>
        <sz val="10"/>
        <rFont val="Times New Roman"/>
        <charset val="0"/>
      </rPr>
      <t>%</t>
    </r>
  </si>
  <si>
    <t>品种名称</t>
  </si>
  <si>
    <r>
      <rPr>
        <sz val="10"/>
        <color indexed="8"/>
        <rFont val="Times New Roman"/>
        <charset val="0"/>
      </rPr>
      <t xml:space="preserve">   </t>
    </r>
    <r>
      <rPr>
        <sz val="10"/>
        <color indexed="8"/>
        <rFont val="宋体"/>
        <charset val="134"/>
      </rPr>
      <t>试</t>
    </r>
    <r>
      <rPr>
        <sz val="10"/>
        <color indexed="8"/>
        <rFont val="Times New Roman"/>
        <charset val="0"/>
      </rPr>
      <t xml:space="preserve">  </t>
    </r>
    <r>
      <rPr>
        <sz val="10"/>
        <color indexed="8"/>
        <rFont val="宋体"/>
        <charset val="134"/>
      </rPr>
      <t>点</t>
    </r>
  </si>
  <si>
    <r>
      <rPr>
        <sz val="10"/>
        <color indexed="8"/>
        <rFont val="Times New Roman"/>
        <charset val="0"/>
      </rPr>
      <t>播种期</t>
    </r>
    <r>
      <rPr>
        <sz val="10"/>
        <color indexed="8"/>
        <rFont val="Times New Roman"/>
        <charset val="0"/>
      </rPr>
      <t>(</t>
    </r>
    <r>
      <rPr>
        <sz val="10"/>
        <color indexed="8"/>
        <rFont val="宋体"/>
        <charset val="134"/>
      </rPr>
      <t>月</t>
    </r>
    <r>
      <rPr>
        <sz val="10"/>
        <color indexed="8"/>
        <rFont val="Times New Roman"/>
        <charset val="0"/>
      </rPr>
      <t>/</t>
    </r>
    <r>
      <rPr>
        <sz val="10"/>
        <color indexed="8"/>
        <rFont val="宋体"/>
        <charset val="134"/>
      </rPr>
      <t>日</t>
    </r>
    <r>
      <rPr>
        <sz val="10"/>
        <color indexed="8"/>
        <rFont val="Times New Roman"/>
        <charset val="0"/>
      </rPr>
      <t>)</t>
    </r>
  </si>
  <si>
    <r>
      <rPr>
        <sz val="10"/>
        <color indexed="8"/>
        <rFont val="Times New Roman"/>
        <charset val="0"/>
      </rPr>
      <t>出苗期</t>
    </r>
    <r>
      <rPr>
        <sz val="10"/>
        <color indexed="8"/>
        <rFont val="Times New Roman"/>
        <charset val="0"/>
      </rPr>
      <t>(</t>
    </r>
    <r>
      <rPr>
        <sz val="10"/>
        <color indexed="8"/>
        <rFont val="宋体"/>
        <charset val="134"/>
      </rPr>
      <t>月</t>
    </r>
    <r>
      <rPr>
        <sz val="10"/>
        <color indexed="8"/>
        <rFont val="Times New Roman"/>
        <charset val="0"/>
      </rPr>
      <t>/</t>
    </r>
    <r>
      <rPr>
        <sz val="10"/>
        <color indexed="8"/>
        <rFont val="宋体"/>
        <charset val="134"/>
      </rPr>
      <t>日</t>
    </r>
    <r>
      <rPr>
        <sz val="10"/>
        <color indexed="8"/>
        <rFont val="Times New Roman"/>
        <charset val="0"/>
      </rPr>
      <t>)</t>
    </r>
  </si>
  <si>
    <r>
      <rPr>
        <sz val="10"/>
        <color indexed="8"/>
        <rFont val="Times New Roman"/>
        <charset val="0"/>
      </rPr>
      <t>拔节期</t>
    </r>
    <r>
      <rPr>
        <sz val="10"/>
        <color indexed="8"/>
        <rFont val="Times New Roman"/>
        <charset val="0"/>
      </rPr>
      <t>(</t>
    </r>
    <r>
      <rPr>
        <sz val="10"/>
        <color indexed="8"/>
        <rFont val="宋体"/>
        <charset val="134"/>
      </rPr>
      <t>月</t>
    </r>
    <r>
      <rPr>
        <sz val="10"/>
        <color indexed="8"/>
        <rFont val="Times New Roman"/>
        <charset val="0"/>
      </rPr>
      <t>/</t>
    </r>
    <r>
      <rPr>
        <sz val="10"/>
        <color indexed="8"/>
        <rFont val="宋体"/>
        <charset val="134"/>
      </rPr>
      <t>日</t>
    </r>
    <r>
      <rPr>
        <sz val="10"/>
        <color indexed="8"/>
        <rFont val="Times New Roman"/>
        <charset val="0"/>
      </rPr>
      <t>)</t>
    </r>
  </si>
  <si>
    <r>
      <rPr>
        <sz val="10"/>
        <color indexed="8"/>
        <rFont val="Times New Roman"/>
        <charset val="0"/>
      </rPr>
      <t>始穗期</t>
    </r>
    <r>
      <rPr>
        <sz val="10"/>
        <color indexed="8"/>
        <rFont val="Times New Roman"/>
        <charset val="0"/>
      </rPr>
      <t>(</t>
    </r>
    <r>
      <rPr>
        <sz val="10"/>
        <color indexed="8"/>
        <rFont val="宋体"/>
        <charset val="134"/>
      </rPr>
      <t>月</t>
    </r>
    <r>
      <rPr>
        <sz val="10"/>
        <color indexed="8"/>
        <rFont val="Times New Roman"/>
        <charset val="0"/>
      </rPr>
      <t>/</t>
    </r>
    <r>
      <rPr>
        <sz val="10"/>
        <color indexed="8"/>
        <rFont val="宋体"/>
        <charset val="134"/>
      </rPr>
      <t>日</t>
    </r>
    <r>
      <rPr>
        <sz val="10"/>
        <color indexed="8"/>
        <rFont val="Times New Roman"/>
        <charset val="0"/>
      </rPr>
      <t>)</t>
    </r>
  </si>
  <si>
    <r>
      <rPr>
        <sz val="10"/>
        <color indexed="8"/>
        <rFont val="Times New Roman"/>
        <charset val="0"/>
      </rPr>
      <t>齐穗期</t>
    </r>
    <r>
      <rPr>
        <sz val="10"/>
        <color indexed="8"/>
        <rFont val="Times New Roman"/>
        <charset val="0"/>
      </rPr>
      <t>(</t>
    </r>
    <r>
      <rPr>
        <sz val="10"/>
        <color indexed="8"/>
        <rFont val="宋体"/>
        <charset val="134"/>
      </rPr>
      <t>月</t>
    </r>
    <r>
      <rPr>
        <sz val="10"/>
        <color indexed="8"/>
        <rFont val="Times New Roman"/>
        <charset val="0"/>
      </rPr>
      <t>/</t>
    </r>
    <r>
      <rPr>
        <sz val="10"/>
        <color indexed="8"/>
        <rFont val="宋体"/>
        <charset val="134"/>
      </rPr>
      <t>日</t>
    </r>
    <r>
      <rPr>
        <sz val="10"/>
        <color indexed="8"/>
        <rFont val="Times New Roman"/>
        <charset val="0"/>
      </rPr>
      <t>)</t>
    </r>
  </si>
  <si>
    <r>
      <rPr>
        <sz val="10"/>
        <color indexed="8"/>
        <rFont val="Times New Roman"/>
        <charset val="0"/>
      </rPr>
      <t>成熟期</t>
    </r>
    <r>
      <rPr>
        <sz val="10"/>
        <color indexed="8"/>
        <rFont val="Times New Roman"/>
        <charset val="0"/>
      </rPr>
      <t>(</t>
    </r>
    <r>
      <rPr>
        <sz val="10"/>
        <color indexed="8"/>
        <rFont val="宋体"/>
        <charset val="134"/>
      </rPr>
      <t>月</t>
    </r>
    <r>
      <rPr>
        <sz val="10"/>
        <color indexed="8"/>
        <rFont val="Times New Roman"/>
        <charset val="0"/>
      </rPr>
      <t>/</t>
    </r>
    <r>
      <rPr>
        <sz val="10"/>
        <color indexed="8"/>
        <rFont val="宋体"/>
        <charset val="134"/>
      </rPr>
      <t>日</t>
    </r>
    <r>
      <rPr>
        <sz val="10"/>
        <color indexed="8"/>
        <rFont val="Times New Roman"/>
        <charset val="0"/>
      </rPr>
      <t>)</t>
    </r>
  </si>
  <si>
    <r>
      <rPr>
        <sz val="10"/>
        <color indexed="8"/>
        <rFont val="Times New Roman"/>
        <charset val="0"/>
      </rPr>
      <t>全生育期</t>
    </r>
    <r>
      <rPr>
        <sz val="10"/>
        <color indexed="8"/>
        <rFont val="Times New Roman"/>
        <charset val="0"/>
      </rPr>
      <t>(</t>
    </r>
    <r>
      <rPr>
        <sz val="10"/>
        <color indexed="8"/>
        <rFont val="宋体"/>
        <charset val="134"/>
      </rPr>
      <t>天</t>
    </r>
    <r>
      <rPr>
        <sz val="10"/>
        <color indexed="8"/>
        <rFont val="Times New Roman"/>
        <charset val="0"/>
      </rPr>
      <t>)</t>
    </r>
  </si>
  <si>
    <r>
      <rPr>
        <sz val="10"/>
        <color indexed="8"/>
        <rFont val="Times New Roman"/>
        <charset val="0"/>
      </rPr>
      <t>生育期</t>
    </r>
    <r>
      <rPr>
        <sz val="10"/>
        <color indexed="8"/>
        <rFont val="Times New Roman"/>
        <charset val="0"/>
      </rPr>
      <t>(</t>
    </r>
    <r>
      <rPr>
        <sz val="10"/>
        <color indexed="8"/>
        <rFont val="宋体"/>
        <charset val="134"/>
      </rPr>
      <t>天</t>
    </r>
    <r>
      <rPr>
        <sz val="10"/>
        <color indexed="8"/>
        <rFont val="Times New Roman"/>
        <charset val="0"/>
      </rPr>
      <t>)</t>
    </r>
  </si>
  <si>
    <r>
      <rPr>
        <sz val="10"/>
        <color indexed="8"/>
        <rFont val="Times New Roman"/>
        <charset val="0"/>
      </rPr>
      <t>基本苗</t>
    </r>
    <r>
      <rPr>
        <sz val="10"/>
        <color indexed="8"/>
        <rFont val="Times New Roman"/>
        <charset val="0"/>
      </rPr>
      <t>(</t>
    </r>
    <r>
      <rPr>
        <sz val="10"/>
        <color indexed="8"/>
        <rFont val="宋体"/>
        <charset val="134"/>
      </rPr>
      <t>万</t>
    </r>
    <r>
      <rPr>
        <sz val="10"/>
        <color indexed="8"/>
        <rFont val="Times New Roman"/>
        <charset val="0"/>
      </rPr>
      <t>/</t>
    </r>
    <r>
      <rPr>
        <sz val="10"/>
        <color indexed="8"/>
        <rFont val="宋体"/>
        <charset val="134"/>
      </rPr>
      <t>亩</t>
    </r>
    <r>
      <rPr>
        <sz val="10"/>
        <color indexed="8"/>
        <rFont val="Times New Roman"/>
        <charset val="0"/>
      </rPr>
      <t>)</t>
    </r>
  </si>
  <si>
    <t>幼苗习性</t>
  </si>
  <si>
    <r>
      <rPr>
        <sz val="10"/>
        <color indexed="8"/>
        <rFont val="Times New Roman"/>
        <charset val="0"/>
      </rPr>
      <t>株高</t>
    </r>
    <r>
      <rPr>
        <sz val="10"/>
        <color indexed="8"/>
        <rFont val="Times New Roman"/>
        <charset val="0"/>
      </rPr>
      <t>(CM)</t>
    </r>
  </si>
  <si>
    <t>株型</t>
  </si>
  <si>
    <r>
      <rPr>
        <sz val="10"/>
        <color indexed="8"/>
        <rFont val="Times New Roman"/>
        <charset val="0"/>
      </rPr>
      <t>最高茎蘖</t>
    </r>
    <r>
      <rPr>
        <sz val="10"/>
        <color indexed="8"/>
        <rFont val="Times New Roman"/>
        <charset val="0"/>
      </rPr>
      <t>(</t>
    </r>
    <r>
      <rPr>
        <sz val="10"/>
        <color indexed="8"/>
        <rFont val="宋体"/>
        <charset val="134"/>
      </rPr>
      <t>万</t>
    </r>
    <r>
      <rPr>
        <sz val="10"/>
        <color indexed="8"/>
        <rFont val="Times New Roman"/>
        <charset val="0"/>
      </rPr>
      <t>/</t>
    </r>
    <r>
      <rPr>
        <sz val="10"/>
        <color indexed="8"/>
        <rFont val="宋体"/>
        <charset val="134"/>
      </rPr>
      <t>亩</t>
    </r>
    <r>
      <rPr>
        <sz val="10"/>
        <color indexed="8"/>
        <rFont val="Times New Roman"/>
        <charset val="0"/>
      </rPr>
      <t>)</t>
    </r>
  </si>
  <si>
    <r>
      <rPr>
        <sz val="10"/>
        <color indexed="8"/>
        <rFont val="Times New Roman"/>
        <charset val="0"/>
      </rPr>
      <t>穗数</t>
    </r>
    <r>
      <rPr>
        <sz val="10"/>
        <color indexed="8"/>
        <rFont val="Times New Roman"/>
        <charset val="0"/>
      </rPr>
      <t xml:space="preserve">   (</t>
    </r>
    <r>
      <rPr>
        <sz val="10"/>
        <color indexed="8"/>
        <rFont val="宋体"/>
        <charset val="134"/>
      </rPr>
      <t>万</t>
    </r>
    <r>
      <rPr>
        <sz val="10"/>
        <color indexed="8"/>
        <rFont val="Times New Roman"/>
        <charset val="0"/>
      </rPr>
      <t>/</t>
    </r>
    <r>
      <rPr>
        <sz val="10"/>
        <color indexed="8"/>
        <rFont val="宋体"/>
        <charset val="134"/>
      </rPr>
      <t>亩</t>
    </r>
    <r>
      <rPr>
        <sz val="10"/>
        <color indexed="8"/>
        <rFont val="Times New Roman"/>
        <charset val="0"/>
      </rPr>
      <t>)</t>
    </r>
  </si>
  <si>
    <r>
      <rPr>
        <sz val="10"/>
        <color indexed="8"/>
        <rFont val="Times New Roman"/>
        <charset val="0"/>
      </rPr>
      <t>每穗</t>
    </r>
    <r>
      <rPr>
        <sz val="10"/>
        <color indexed="8"/>
        <rFont val="Times New Roman"/>
        <charset val="0"/>
      </rPr>
      <t xml:space="preserve">  </t>
    </r>
    <r>
      <rPr>
        <sz val="10"/>
        <color indexed="8"/>
        <rFont val="宋体"/>
        <charset val="134"/>
      </rPr>
      <t>粒数</t>
    </r>
  </si>
  <si>
    <r>
      <rPr>
        <sz val="10"/>
        <color indexed="8"/>
        <rFont val="Times New Roman"/>
        <charset val="0"/>
      </rPr>
      <t>成穗率</t>
    </r>
    <r>
      <rPr>
        <sz val="10"/>
        <color indexed="8"/>
        <rFont val="Times New Roman"/>
        <charset val="0"/>
      </rPr>
      <t>(%)</t>
    </r>
  </si>
  <si>
    <t>普遍率 %</t>
  </si>
  <si>
    <t>级别</t>
  </si>
  <si>
    <t>反应型</t>
  </si>
  <si>
    <r>
      <rPr>
        <sz val="10"/>
        <rFont val="Times New Roman"/>
        <charset val="134"/>
      </rPr>
      <t>普遍率</t>
    </r>
    <r>
      <rPr>
        <sz val="10"/>
        <rFont val="Times New Roman"/>
        <charset val="134"/>
      </rPr>
      <t xml:space="preserve">  %</t>
    </r>
  </si>
  <si>
    <t>面积  %</t>
  </si>
  <si>
    <t>2016-2017区</t>
  </si>
  <si>
    <r>
      <rPr>
        <b/>
        <sz val="10"/>
        <rFont val="宋体"/>
        <charset val="0"/>
      </rPr>
      <t>保丰</t>
    </r>
    <r>
      <rPr>
        <b/>
        <sz val="10"/>
        <rFont val="Times New Roman"/>
        <charset val="0"/>
      </rPr>
      <t>1581(C02)</t>
    </r>
  </si>
  <si>
    <t>东辛农场</t>
  </si>
  <si>
    <t>2-</t>
  </si>
  <si>
    <t>阜宁县农科所</t>
  </si>
  <si>
    <t>淮阴农科所</t>
  </si>
  <si>
    <t>江苏保丰集团</t>
  </si>
  <si>
    <t>连云港市农科院</t>
  </si>
  <si>
    <t>邳州稻麦原种场</t>
  </si>
  <si>
    <t>零星</t>
  </si>
  <si>
    <t>瑞华农业</t>
  </si>
  <si>
    <t>宿迁农科所</t>
  </si>
  <si>
    <t>徐州佳禾农业</t>
  </si>
  <si>
    <t>徐州农科所</t>
  </si>
  <si>
    <r>
      <rPr>
        <sz val="10"/>
        <rFont val="Times New Roman"/>
        <charset val="0"/>
      </rPr>
      <t>2017-2018</t>
    </r>
    <r>
      <rPr>
        <sz val="10"/>
        <rFont val="宋体"/>
        <charset val="134"/>
      </rPr>
      <t>区</t>
    </r>
  </si>
  <si>
    <t>保丰1581(C01)</t>
  </si>
  <si>
    <t>宿迁所</t>
  </si>
  <si>
    <t>淮阴所</t>
  </si>
  <si>
    <t>保丰</t>
  </si>
  <si>
    <t>白</t>
  </si>
  <si>
    <t>东辛</t>
  </si>
  <si>
    <t>3-</t>
  </si>
  <si>
    <t>洪泽湖</t>
  </si>
  <si>
    <t>连云港</t>
  </si>
  <si>
    <t>邳州</t>
  </si>
  <si>
    <t>睢宁</t>
  </si>
  <si>
    <t>徐州所</t>
  </si>
  <si>
    <t>2018-2019生</t>
  </si>
  <si>
    <t>保丰1581</t>
  </si>
  <si>
    <t>淮阴</t>
  </si>
  <si>
    <t>否</t>
  </si>
  <si>
    <t>丰县</t>
  </si>
  <si>
    <t>佳禾</t>
  </si>
  <si>
    <t>阜宁</t>
  </si>
  <si>
    <t>10/26</t>
  </si>
  <si>
    <t>6/5</t>
  </si>
  <si>
    <t>东海</t>
  </si>
  <si>
    <t>中江</t>
  </si>
  <si>
    <t>岗埠</t>
  </si>
  <si>
    <t>1+</t>
  </si>
  <si>
    <r>
      <rPr>
        <b/>
        <sz val="10"/>
        <rFont val="宋体"/>
        <charset val="0"/>
      </rPr>
      <t>淮核</t>
    </r>
    <r>
      <rPr>
        <b/>
        <sz val="10"/>
        <rFont val="Times New Roman"/>
        <charset val="0"/>
      </rPr>
      <t>15173(C08)</t>
    </r>
  </si>
  <si>
    <t>淮核15173(C05)</t>
  </si>
  <si>
    <t>淮核15173</t>
  </si>
  <si>
    <t>3/10</t>
  </si>
  <si>
    <t>是</t>
  </si>
  <si>
    <t>3/22</t>
  </si>
  <si>
    <t>6/8</t>
  </si>
  <si>
    <r>
      <rPr>
        <b/>
        <sz val="10"/>
        <rFont val="宋体"/>
        <charset val="0"/>
      </rPr>
      <t>瑞友</t>
    </r>
    <r>
      <rPr>
        <b/>
        <sz val="10"/>
        <rFont val="Times New Roman"/>
        <charset val="0"/>
      </rPr>
      <t>1506(C09)</t>
    </r>
  </si>
  <si>
    <t>瑞友1506(C04</t>
  </si>
  <si>
    <t>瑞友1506</t>
  </si>
  <si>
    <t>3/24</t>
  </si>
  <si>
    <t>6/6</t>
  </si>
  <si>
    <t>5//26</t>
  </si>
  <si>
    <r>
      <rPr>
        <sz val="14"/>
        <rFont val="仿宋_GB2312"/>
        <charset val="134"/>
      </rPr>
      <t>附表</t>
    </r>
    <r>
      <rPr>
        <sz val="14"/>
        <rFont val="Times New Roman"/>
        <charset val="0"/>
      </rPr>
      <t xml:space="preserve">1  </t>
    </r>
    <r>
      <rPr>
        <sz val="14"/>
        <rFont val="黑体"/>
        <charset val="134"/>
      </rPr>
      <t>江苏省</t>
    </r>
    <r>
      <rPr>
        <b/>
        <sz val="14"/>
        <rFont val="Times New Roman"/>
        <charset val="0"/>
      </rPr>
      <t>2016-2017</t>
    </r>
    <r>
      <rPr>
        <sz val="14"/>
        <rFont val="黑体"/>
        <charset val="134"/>
      </rPr>
      <t>年度淮北晚播组小麦区域试验生育期及苗穗性状表</t>
    </r>
  </si>
  <si>
    <r>
      <rPr>
        <sz val="10"/>
        <rFont val="宋体"/>
        <charset val="134"/>
      </rPr>
      <t>芒</t>
    </r>
  </si>
  <si>
    <r>
      <rPr>
        <sz val="10"/>
        <rFont val="宋体"/>
        <charset val="134"/>
      </rPr>
      <t>壳色</t>
    </r>
  </si>
  <si>
    <r>
      <rPr>
        <sz val="10"/>
        <rFont val="宋体"/>
        <charset val="134"/>
      </rPr>
      <t>粒色</t>
    </r>
  </si>
  <si>
    <r>
      <rPr>
        <sz val="10"/>
        <rFont val="宋体"/>
        <charset val="134"/>
      </rPr>
      <t>粒质</t>
    </r>
  </si>
  <si>
    <r>
      <rPr>
        <sz val="10"/>
        <rFont val="宋体"/>
        <charset val="134"/>
      </rPr>
      <t>穗型</t>
    </r>
  </si>
  <si>
    <r>
      <rPr>
        <sz val="10"/>
        <rFont val="宋体"/>
        <charset val="134"/>
      </rPr>
      <t>容重</t>
    </r>
    <r>
      <rPr>
        <sz val="10"/>
        <rFont val="Times New Roman"/>
        <charset val="0"/>
      </rPr>
      <t xml:space="preserve">   (</t>
    </r>
    <r>
      <rPr>
        <sz val="10"/>
        <rFont val="宋体"/>
        <charset val="134"/>
      </rPr>
      <t>克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升</t>
    </r>
    <r>
      <rPr>
        <sz val="10"/>
        <rFont val="Times New Roman"/>
        <charset val="0"/>
      </rPr>
      <t>)</t>
    </r>
  </si>
  <si>
    <r>
      <rPr>
        <sz val="10"/>
        <color indexed="8"/>
        <rFont val="宋体"/>
        <charset val="134"/>
      </rPr>
      <t>小区产量</t>
    </r>
    <r>
      <rPr>
        <sz val="10"/>
        <color indexed="8"/>
        <rFont val="Times New Roman"/>
        <charset val="0"/>
      </rPr>
      <t>(kg/13.33m2)</t>
    </r>
  </si>
  <si>
    <r>
      <rPr>
        <sz val="10"/>
        <color indexed="8"/>
        <rFont val="宋体"/>
        <charset val="134"/>
      </rPr>
      <t>折合亩产</t>
    </r>
    <r>
      <rPr>
        <sz val="10"/>
        <color indexed="8"/>
        <rFont val="Times New Roman"/>
        <charset val="0"/>
      </rPr>
      <t>(kg/</t>
    </r>
    <r>
      <rPr>
        <sz val="10"/>
        <color indexed="8"/>
        <rFont val="宋体"/>
        <charset val="134"/>
      </rPr>
      <t>亩</t>
    </r>
    <r>
      <rPr>
        <sz val="10"/>
        <color indexed="8"/>
        <rFont val="Times New Roman"/>
        <charset val="0"/>
      </rPr>
      <t>)</t>
    </r>
  </si>
  <si>
    <r>
      <rPr>
        <sz val="10"/>
        <color indexed="8"/>
        <rFont val="宋体"/>
        <charset val="134"/>
      </rPr>
      <t>较对照</t>
    </r>
    <r>
      <rPr>
        <sz val="10"/>
        <color indexed="8"/>
        <rFont val="Times New Roman"/>
        <charset val="0"/>
      </rPr>
      <t>1</t>
    </r>
    <r>
      <rPr>
        <sz val="10"/>
        <color indexed="8"/>
        <rFont val="宋体"/>
        <charset val="134"/>
      </rPr>
      <t>增减产</t>
    </r>
    <r>
      <rPr>
        <sz val="10"/>
        <color indexed="8"/>
        <rFont val="Times New Roman"/>
        <charset val="0"/>
      </rPr>
      <t>%</t>
    </r>
  </si>
  <si>
    <r>
      <rPr>
        <sz val="10"/>
        <color indexed="8"/>
        <rFont val="宋体"/>
        <charset val="134"/>
      </rPr>
      <t>产量位次</t>
    </r>
  </si>
  <si>
    <r>
      <rPr>
        <sz val="10"/>
        <rFont val="宋体"/>
        <charset val="134"/>
      </rPr>
      <t>穗长</t>
    </r>
    <r>
      <rPr>
        <sz val="10"/>
        <rFont val="Times New Roman"/>
        <charset val="0"/>
      </rPr>
      <t>cm</t>
    </r>
  </si>
  <si>
    <r>
      <rPr>
        <sz val="10"/>
        <rFont val="宋体"/>
        <charset val="134"/>
      </rPr>
      <t>赤霉病</t>
    </r>
  </si>
  <si>
    <r>
      <rPr>
        <sz val="10"/>
        <rFont val="宋体"/>
        <charset val="134"/>
      </rPr>
      <t>纹枯病</t>
    </r>
  </si>
  <si>
    <r>
      <rPr>
        <sz val="10"/>
        <rFont val="宋体"/>
        <charset val="134"/>
      </rPr>
      <t>黄花叶病毒病</t>
    </r>
  </si>
  <si>
    <r>
      <rPr>
        <sz val="10"/>
        <rFont val="宋体"/>
        <charset val="134"/>
      </rPr>
      <t>条锈病</t>
    </r>
  </si>
  <si>
    <r>
      <rPr>
        <sz val="10"/>
        <rFont val="宋体"/>
        <charset val="134"/>
      </rPr>
      <t>叶锈病</t>
    </r>
  </si>
  <si>
    <r>
      <rPr>
        <sz val="10"/>
        <rFont val="宋体"/>
        <charset val="134"/>
      </rPr>
      <t>倒伏情况</t>
    </r>
  </si>
  <si>
    <r>
      <rPr>
        <sz val="10"/>
        <rFont val="宋体"/>
        <charset val="134"/>
      </rPr>
      <t>冬季冻害</t>
    </r>
  </si>
  <si>
    <r>
      <rPr>
        <sz val="10"/>
        <rFont val="宋体"/>
        <charset val="134"/>
      </rPr>
      <t>春季冻害</t>
    </r>
  </si>
  <si>
    <r>
      <rPr>
        <sz val="10"/>
        <rFont val="宋体"/>
        <charset val="134"/>
      </rPr>
      <t>旱害</t>
    </r>
  </si>
  <si>
    <r>
      <rPr>
        <sz val="10"/>
        <rFont val="宋体"/>
        <charset val="134"/>
      </rPr>
      <t>湿害</t>
    </r>
  </si>
  <si>
    <r>
      <rPr>
        <sz val="10"/>
        <rFont val="宋体"/>
        <charset val="134"/>
      </rPr>
      <t>穗发芽</t>
    </r>
    <r>
      <rPr>
        <sz val="10"/>
        <rFont val="Times New Roman"/>
        <charset val="0"/>
      </rPr>
      <t>%</t>
    </r>
  </si>
  <si>
    <r>
      <rPr>
        <sz val="10"/>
        <rFont val="宋体"/>
        <charset val="134"/>
      </rPr>
      <t>品种名称</t>
    </r>
  </si>
  <si>
    <r>
      <rPr>
        <sz val="10"/>
        <rFont val="宋体"/>
        <charset val="134"/>
      </rPr>
      <t>试</t>
    </r>
    <r>
      <rPr>
        <sz val="10"/>
        <rFont val="Times New Roman"/>
        <charset val="0"/>
      </rPr>
      <t xml:space="preserve">  </t>
    </r>
    <r>
      <rPr>
        <sz val="10"/>
        <rFont val="宋体"/>
        <charset val="134"/>
      </rPr>
      <t>点</t>
    </r>
  </si>
  <si>
    <t>拔节期(月/日)</t>
  </si>
  <si>
    <r>
      <rPr>
        <sz val="10"/>
        <rFont val="宋体"/>
        <charset val="0"/>
      </rPr>
      <t>始穗期</t>
    </r>
    <r>
      <rPr>
        <sz val="10"/>
        <rFont val="Times New Roman"/>
        <charset val="0"/>
      </rPr>
      <t>(</t>
    </r>
    <r>
      <rPr>
        <sz val="10"/>
        <rFont val="宋体"/>
        <charset val="0"/>
      </rPr>
      <t>月</t>
    </r>
    <r>
      <rPr>
        <sz val="10"/>
        <rFont val="Times New Roman"/>
        <charset val="0"/>
      </rPr>
      <t>/</t>
    </r>
    <r>
      <rPr>
        <sz val="10"/>
        <rFont val="宋体"/>
        <charset val="0"/>
      </rPr>
      <t>日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</si>
  <si>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最高茎蘖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万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亩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</si>
  <si>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每亩穗数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万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亩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</si>
  <si>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每穗粒数</t>
    </r>
  </si>
  <si>
    <r>
      <rPr>
        <sz val="10"/>
        <rFont val="宋体"/>
        <charset val="134"/>
      </rPr>
      <t>成穗率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％</t>
    </r>
    <r>
      <rPr>
        <sz val="10"/>
        <rFont val="Times New Roman"/>
        <charset val="0"/>
      </rPr>
      <t>)</t>
    </r>
  </si>
  <si>
    <t>总数</t>
  </si>
  <si>
    <t>不孕</t>
  </si>
  <si>
    <r>
      <rPr>
        <sz val="10"/>
        <rFont val="宋体"/>
        <charset val="134"/>
      </rPr>
      <t>严重度</t>
    </r>
  </si>
  <si>
    <r>
      <rPr>
        <sz val="10"/>
        <rFont val="宋体"/>
        <charset val="134"/>
      </rPr>
      <t>面积</t>
    </r>
    <r>
      <rPr>
        <sz val="10"/>
        <rFont val="Times New Roman"/>
        <charset val="0"/>
      </rPr>
      <t>%</t>
    </r>
  </si>
  <si>
    <r>
      <rPr>
        <sz val="10"/>
        <rFont val="宋体"/>
        <charset val="134"/>
      </rPr>
      <t>程度</t>
    </r>
  </si>
  <si>
    <r>
      <rPr>
        <sz val="10"/>
        <rFont val="宋体"/>
        <charset val="134"/>
      </rPr>
      <t>日期</t>
    </r>
  </si>
  <si>
    <r>
      <rPr>
        <sz val="10"/>
        <rFont val="Times New Roman"/>
        <charset val="0"/>
      </rPr>
      <t>2016-2017</t>
    </r>
    <r>
      <rPr>
        <sz val="10"/>
        <rFont val="宋体"/>
        <charset val="134"/>
      </rPr>
      <t>区</t>
    </r>
  </si>
  <si>
    <r>
      <rPr>
        <sz val="10"/>
        <rFont val="宋体"/>
        <charset val="0"/>
      </rPr>
      <t>康</t>
    </r>
    <r>
      <rPr>
        <sz val="10"/>
        <rFont val="Times New Roman"/>
        <charset val="0"/>
      </rPr>
      <t>F(D07)</t>
    </r>
  </si>
  <si>
    <r>
      <rPr>
        <sz val="10"/>
        <rFont val="宋体"/>
        <charset val="134"/>
      </rPr>
      <t>保丰集团公司</t>
    </r>
  </si>
  <si>
    <r>
      <rPr>
        <sz val="10"/>
        <rFont val="宋体"/>
        <charset val="134"/>
      </rPr>
      <t>淮阴农科所</t>
    </r>
  </si>
  <si>
    <r>
      <rPr>
        <sz val="10"/>
        <rFont val="宋体"/>
        <charset val="134"/>
      </rPr>
      <t>阜宁县农科所</t>
    </r>
  </si>
  <si>
    <r>
      <rPr>
        <sz val="10"/>
        <rFont val="宋体"/>
        <charset val="134"/>
      </rPr>
      <t>江苏神农大丰</t>
    </r>
  </si>
  <si>
    <r>
      <rPr>
        <sz val="10"/>
        <rFont val="宋体"/>
        <charset val="134"/>
      </rPr>
      <t>徐州佳禾种业</t>
    </r>
  </si>
  <si>
    <r>
      <rPr>
        <sz val="10"/>
        <rFont val="宋体"/>
        <charset val="134"/>
      </rPr>
      <t>徐州市种子站</t>
    </r>
  </si>
  <si>
    <r>
      <rPr>
        <sz val="10"/>
        <rFont val="宋体"/>
        <charset val="134"/>
      </rPr>
      <t>徐州农科所</t>
    </r>
  </si>
  <si>
    <r>
      <rPr>
        <sz val="10"/>
        <rFont val="宋体"/>
        <charset val="134"/>
      </rPr>
      <t>宿迁中江</t>
    </r>
  </si>
  <si>
    <r>
      <rPr>
        <sz val="10"/>
        <rFont val="宋体"/>
        <charset val="134"/>
      </rPr>
      <t>东海农科所</t>
    </r>
  </si>
  <si>
    <r>
      <rPr>
        <sz val="10"/>
        <rFont val="宋体"/>
        <charset val="134"/>
      </rPr>
      <t>东辛农场农科所</t>
    </r>
  </si>
  <si>
    <r>
      <rPr>
        <b/>
        <sz val="10"/>
        <rFont val="Times New Roman"/>
        <charset val="0"/>
      </rPr>
      <t>D07</t>
    </r>
    <r>
      <rPr>
        <b/>
        <sz val="10"/>
        <rFont val="宋体"/>
        <charset val="134"/>
      </rPr>
      <t>平均</t>
    </r>
  </si>
  <si>
    <r>
      <rPr>
        <sz val="10"/>
        <rFont val="宋体"/>
        <charset val="0"/>
      </rPr>
      <t>康</t>
    </r>
    <r>
      <rPr>
        <sz val="10"/>
        <rFont val="Times New Roman"/>
        <charset val="0"/>
      </rPr>
      <t>F(D03)</t>
    </r>
  </si>
  <si>
    <t>保丰集团公司</t>
  </si>
  <si>
    <t>宿迁泗洪点</t>
  </si>
  <si>
    <t>徐州佳禾种业</t>
  </si>
  <si>
    <t>徐州市种子站</t>
  </si>
  <si>
    <t>宿迁中江</t>
  </si>
  <si>
    <t>东海农科所</t>
  </si>
  <si>
    <t>东辛农场农科所</t>
  </si>
  <si>
    <t>江苏神农大丰</t>
  </si>
  <si>
    <r>
      <rPr>
        <sz val="10"/>
        <color theme="1"/>
        <rFont val="宋体"/>
        <charset val="134"/>
      </rPr>
      <t>康</t>
    </r>
    <r>
      <rPr>
        <sz val="10"/>
        <color theme="1"/>
        <rFont val="Times New Roman"/>
        <charset val="134"/>
      </rPr>
      <t>F</t>
    </r>
  </si>
  <si>
    <r>
      <rPr>
        <sz val="10"/>
        <color theme="1"/>
        <rFont val="宋体"/>
        <charset val="134"/>
      </rPr>
      <t>丰县</t>
    </r>
  </si>
  <si>
    <r>
      <rPr>
        <sz val="10"/>
        <color theme="1"/>
        <rFont val="宋体"/>
        <charset val="134"/>
      </rPr>
      <t>否</t>
    </r>
  </si>
  <si>
    <r>
      <rPr>
        <sz val="10"/>
        <color theme="1"/>
        <rFont val="宋体"/>
        <charset val="134"/>
      </rPr>
      <t>邳州</t>
    </r>
  </si>
  <si>
    <r>
      <rPr>
        <sz val="10"/>
        <color theme="1"/>
        <rFont val="宋体"/>
        <charset val="134"/>
      </rPr>
      <t>是</t>
    </r>
  </si>
  <si>
    <r>
      <rPr>
        <sz val="10"/>
        <color theme="1"/>
        <rFont val="宋体"/>
        <charset val="134"/>
      </rPr>
      <t>东辛</t>
    </r>
  </si>
  <si>
    <r>
      <rPr>
        <sz val="10"/>
        <color theme="1"/>
        <rFont val="宋体"/>
        <charset val="134"/>
      </rPr>
      <t>零星</t>
    </r>
  </si>
  <si>
    <t>3+</t>
  </si>
  <si>
    <r>
      <rPr>
        <sz val="10"/>
        <color theme="1"/>
        <rFont val="宋体"/>
        <charset val="134"/>
      </rPr>
      <t>佳禾</t>
    </r>
  </si>
  <si>
    <r>
      <rPr>
        <sz val="10"/>
        <color theme="1"/>
        <rFont val="宋体"/>
        <charset val="134"/>
      </rPr>
      <t>白壳</t>
    </r>
  </si>
  <si>
    <r>
      <rPr>
        <sz val="10"/>
        <color theme="1"/>
        <rFont val="宋体"/>
        <charset val="134"/>
      </rPr>
      <t>长芒</t>
    </r>
  </si>
  <si>
    <r>
      <rPr>
        <sz val="10"/>
        <color theme="1"/>
        <rFont val="宋体"/>
        <charset val="134"/>
      </rPr>
      <t>红粒</t>
    </r>
  </si>
  <si>
    <r>
      <rPr>
        <sz val="10"/>
        <color theme="1"/>
        <rFont val="宋体"/>
        <charset val="134"/>
      </rPr>
      <t>粉质</t>
    </r>
  </si>
  <si>
    <r>
      <rPr>
        <sz val="10"/>
        <color theme="1"/>
        <rFont val="宋体"/>
        <charset val="134"/>
      </rPr>
      <t>较饱</t>
    </r>
  </si>
  <si>
    <r>
      <rPr>
        <sz val="10"/>
        <color theme="1"/>
        <rFont val="宋体"/>
        <charset val="134"/>
      </rPr>
      <t>半匍匐</t>
    </r>
  </si>
  <si>
    <r>
      <rPr>
        <sz val="10"/>
        <color theme="1"/>
        <rFont val="宋体"/>
        <charset val="134"/>
      </rPr>
      <t>半紧凑</t>
    </r>
  </si>
  <si>
    <r>
      <rPr>
        <sz val="10"/>
        <color theme="1"/>
        <rFont val="宋体"/>
        <charset val="134"/>
      </rPr>
      <t>好</t>
    </r>
  </si>
  <si>
    <r>
      <rPr>
        <sz val="10"/>
        <color theme="1"/>
        <rFont val="宋体"/>
        <charset val="134"/>
      </rPr>
      <t>齐</t>
    </r>
  </si>
  <si>
    <r>
      <rPr>
        <sz val="10"/>
        <color theme="1"/>
        <rFont val="宋体"/>
        <charset val="134"/>
      </rPr>
      <t>泗阳</t>
    </r>
  </si>
  <si>
    <r>
      <rPr>
        <sz val="10"/>
        <color theme="1"/>
        <rFont val="宋体"/>
        <charset val="134"/>
      </rPr>
      <t>洪泽湖</t>
    </r>
  </si>
  <si>
    <r>
      <rPr>
        <sz val="10"/>
        <color theme="1"/>
        <rFont val="宋体"/>
        <charset val="134"/>
      </rPr>
      <t>无</t>
    </r>
  </si>
  <si>
    <r>
      <rPr>
        <sz val="10"/>
        <color theme="1"/>
        <rFont val="宋体"/>
        <charset val="134"/>
      </rPr>
      <t>保丰</t>
    </r>
  </si>
  <si>
    <r>
      <rPr>
        <sz val="10"/>
        <color theme="1"/>
        <rFont val="宋体"/>
        <charset val="134"/>
      </rPr>
      <t>黄海</t>
    </r>
  </si>
  <si>
    <r>
      <rPr>
        <sz val="10"/>
        <color theme="1"/>
        <rFont val="宋体"/>
        <charset val="134"/>
      </rPr>
      <t>分散</t>
    </r>
  </si>
  <si>
    <r>
      <rPr>
        <sz val="10"/>
        <color theme="1"/>
        <rFont val="宋体"/>
        <charset val="134"/>
      </rPr>
      <t>一般</t>
    </r>
  </si>
  <si>
    <r>
      <rPr>
        <sz val="10"/>
        <color theme="1"/>
        <rFont val="宋体"/>
        <charset val="134"/>
      </rPr>
      <t>东海</t>
    </r>
  </si>
  <si>
    <r>
      <rPr>
        <sz val="10"/>
        <color theme="1"/>
        <rFont val="宋体"/>
        <charset val="134"/>
      </rPr>
      <t>长</t>
    </r>
  </si>
  <si>
    <r>
      <rPr>
        <sz val="10"/>
        <color theme="1"/>
        <rFont val="宋体"/>
        <charset val="134"/>
      </rPr>
      <t>淮安</t>
    </r>
  </si>
  <si>
    <r>
      <rPr>
        <sz val="10"/>
        <color rgb="FF000000"/>
        <rFont val="宋体"/>
        <charset val="134"/>
      </rPr>
      <t>岗埠</t>
    </r>
  </si>
  <si>
    <r>
      <rPr>
        <b/>
        <sz val="10"/>
        <color theme="1"/>
        <rFont val="宋体"/>
        <charset val="134"/>
      </rPr>
      <t>平均</t>
    </r>
  </si>
  <si>
    <t>2019年度报审淮北小麦新品种综合性状表</t>
  </si>
  <si>
    <r>
      <rPr>
        <sz val="10"/>
        <rFont val="宋体"/>
        <charset val="134"/>
      </rPr>
      <t>序号</t>
    </r>
  </si>
  <si>
    <r>
      <rPr>
        <sz val="10"/>
        <rFont val="宋体"/>
        <charset val="134"/>
      </rPr>
      <t>试验编号</t>
    </r>
  </si>
  <si>
    <r>
      <rPr>
        <sz val="10"/>
        <rFont val="宋体"/>
        <charset val="134"/>
      </rPr>
      <t>抗性编号</t>
    </r>
  </si>
  <si>
    <r>
      <rPr>
        <sz val="10"/>
        <rFont val="宋体"/>
        <charset val="134"/>
      </rPr>
      <t>申请单位</t>
    </r>
  </si>
  <si>
    <t>年份</t>
  </si>
  <si>
    <r>
      <rPr>
        <sz val="10"/>
        <rFont val="宋体"/>
        <charset val="134"/>
      </rPr>
      <t>产量</t>
    </r>
  </si>
  <si>
    <t>品质指标</t>
  </si>
  <si>
    <t>品质 类型</t>
  </si>
  <si>
    <t>赤霉病单花滴注</t>
  </si>
  <si>
    <t>自然鉴定</t>
  </si>
  <si>
    <r>
      <rPr>
        <sz val="10"/>
        <rFont val="宋体"/>
        <charset val="134"/>
      </rPr>
      <t>赤霉病综合</t>
    </r>
  </si>
  <si>
    <r>
      <rPr>
        <sz val="10"/>
        <color indexed="8"/>
        <rFont val="宋体"/>
        <charset val="134"/>
      </rPr>
      <t>徐州</t>
    </r>
  </si>
  <si>
    <r>
      <rPr>
        <sz val="10"/>
        <rFont val="宋体"/>
        <charset val="134"/>
      </rPr>
      <t>纹枯病综合</t>
    </r>
  </si>
  <si>
    <r>
      <rPr>
        <sz val="10"/>
        <rFont val="宋体"/>
        <charset val="134"/>
      </rPr>
      <t>白粉病</t>
    </r>
  </si>
  <si>
    <r>
      <rPr>
        <sz val="10"/>
        <rFont val="宋体"/>
        <charset val="134"/>
      </rPr>
      <t>白粉病综合</t>
    </r>
  </si>
  <si>
    <t>黄花叶病</t>
  </si>
  <si>
    <r>
      <rPr>
        <sz val="10"/>
        <color indexed="8"/>
        <rFont val="宋体"/>
        <charset val="134"/>
      </rPr>
      <t>穗发芽</t>
    </r>
  </si>
  <si>
    <r>
      <rPr>
        <sz val="10"/>
        <color indexed="8"/>
        <rFont val="宋体"/>
        <charset val="134"/>
      </rPr>
      <t>早熟性</t>
    </r>
  </si>
  <si>
    <t>农艺性状</t>
  </si>
  <si>
    <r>
      <rPr>
        <sz val="10"/>
        <color indexed="8"/>
        <rFont val="宋体"/>
        <charset val="134"/>
      </rPr>
      <t>公斤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亩</t>
    </r>
  </si>
  <si>
    <t>CK1±%</t>
  </si>
  <si>
    <r>
      <rPr>
        <sz val="10"/>
        <color indexed="8"/>
        <rFont val="宋体"/>
        <charset val="134"/>
      </rPr>
      <t>显著性</t>
    </r>
  </si>
  <si>
    <r>
      <rPr>
        <sz val="10"/>
        <color indexed="8"/>
        <rFont val="宋体"/>
        <charset val="134"/>
      </rPr>
      <t>增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减点次</t>
    </r>
  </si>
  <si>
    <r>
      <rPr>
        <b/>
        <sz val="10"/>
        <color rgb="FF000000"/>
        <rFont val="Times New Roman"/>
        <charset val="134"/>
      </rPr>
      <t>≥2%</t>
    </r>
    <r>
      <rPr>
        <b/>
        <sz val="10"/>
        <color rgb="FF000000"/>
        <rFont val="宋体"/>
        <charset val="134"/>
      </rPr>
      <t>点</t>
    </r>
    <r>
      <rPr>
        <b/>
        <sz val="10"/>
        <color rgb="FF000000"/>
        <rFont val="Times New Roman"/>
        <charset val="134"/>
      </rPr>
      <t>/</t>
    </r>
  </si>
  <si>
    <t>位次</t>
  </si>
  <si>
    <r>
      <rPr>
        <sz val="10"/>
        <rFont val="宋体"/>
        <charset val="134"/>
      </rPr>
      <t>容重</t>
    </r>
    <r>
      <rPr>
        <sz val="10"/>
        <color indexed="8"/>
        <rFont val="Times New Roman"/>
        <charset val="134"/>
      </rPr>
      <t>g/L</t>
    </r>
  </si>
  <si>
    <r>
      <rPr>
        <sz val="10"/>
        <rFont val="宋体"/>
        <charset val="134"/>
      </rPr>
      <t>粗蛋白</t>
    </r>
    <r>
      <rPr>
        <sz val="10"/>
        <color indexed="8"/>
        <rFont val="Times New Roman"/>
        <charset val="134"/>
      </rPr>
      <t>(</t>
    </r>
    <r>
      <rPr>
        <sz val="10"/>
        <color indexed="8"/>
        <rFont val="宋体"/>
        <charset val="134"/>
      </rPr>
      <t>干基</t>
    </r>
    <r>
      <rPr>
        <sz val="10"/>
        <color indexed="8"/>
        <rFont val="Times New Roman"/>
        <charset val="134"/>
      </rPr>
      <t>)
%</t>
    </r>
  </si>
  <si>
    <r>
      <rPr>
        <sz val="10"/>
        <rFont val="宋体"/>
        <charset val="134"/>
      </rPr>
      <t>湿面筋</t>
    </r>
    <r>
      <rPr>
        <sz val="10"/>
        <rFont val="Times New Roman"/>
        <charset val="134"/>
      </rPr>
      <t xml:space="preserve">
(14%</t>
    </r>
    <r>
      <rPr>
        <sz val="10"/>
        <rFont val="宋体"/>
        <charset val="134"/>
      </rPr>
      <t>水</t>
    </r>
    <r>
      <rPr>
        <sz val="10"/>
        <rFont val="Times New Roman"/>
        <charset val="134"/>
      </rPr>
      <t>)
%</t>
    </r>
  </si>
  <si>
    <r>
      <rPr>
        <sz val="10"/>
        <rFont val="宋体"/>
        <charset val="134"/>
      </rPr>
      <t>吸水量</t>
    </r>
    <r>
      <rPr>
        <sz val="10"/>
        <rFont val="Times New Roman"/>
        <charset val="134"/>
      </rPr>
      <t xml:space="preserve">
mL/100g</t>
    </r>
  </si>
  <si>
    <r>
      <rPr>
        <sz val="10"/>
        <rFont val="宋体"/>
        <charset val="134"/>
      </rPr>
      <t>稳定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时间</t>
    </r>
    <r>
      <rPr>
        <sz val="10"/>
        <rFont val="Times New Roman"/>
        <charset val="134"/>
      </rPr>
      <t xml:space="preserve">
min</t>
    </r>
  </si>
  <si>
    <r>
      <rPr>
        <sz val="8"/>
        <rFont val="宋体"/>
        <charset val="134"/>
      </rPr>
      <t>最大拉</t>
    </r>
    <r>
      <rPr>
        <sz val="8"/>
        <rFont val="Times New Roman"/>
        <charset val="134"/>
      </rPr>
      <t xml:space="preserve">
</t>
    </r>
    <r>
      <rPr>
        <sz val="8"/>
        <rFont val="宋体"/>
        <charset val="134"/>
      </rPr>
      <t>伸阻力</t>
    </r>
    <r>
      <rPr>
        <sz val="6"/>
        <rFont val="Times New Roman"/>
        <charset val="134"/>
      </rPr>
      <t xml:space="preserve">
</t>
    </r>
    <r>
      <rPr>
        <sz val="6"/>
        <rFont val="宋体"/>
        <charset val="134"/>
      </rPr>
      <t>（</t>
    </r>
    <r>
      <rPr>
        <sz val="6"/>
        <rFont val="Times New Roman"/>
        <charset val="134"/>
      </rPr>
      <t>Rm,135</t>
    </r>
    <r>
      <rPr>
        <sz val="6"/>
        <rFont val="宋体"/>
        <charset val="134"/>
      </rPr>
      <t>）</t>
    </r>
    <r>
      <rPr>
        <sz val="6"/>
        <rFont val="Times New Roman"/>
        <charset val="134"/>
      </rPr>
      <t xml:space="preserve">
E.U</t>
    </r>
  </si>
  <si>
    <r>
      <rPr>
        <sz val="10"/>
        <rFont val="宋体"/>
        <charset val="134"/>
      </rPr>
      <t>能量</t>
    </r>
    <r>
      <rPr>
        <sz val="10"/>
        <rFont val="Times New Roman"/>
        <charset val="134"/>
      </rPr>
      <t xml:space="preserve">
cm</t>
    </r>
    <r>
      <rPr>
        <vertAlign val="superscript"/>
        <sz val="10"/>
        <rFont val="Times New Roman"/>
        <charset val="134"/>
      </rPr>
      <t>2</t>
    </r>
  </si>
  <si>
    <r>
      <rPr>
        <sz val="10"/>
        <rFont val="宋体"/>
        <charset val="134"/>
      </rPr>
      <t>硬度指数</t>
    </r>
  </si>
  <si>
    <r>
      <rPr>
        <sz val="10"/>
        <rFont val="宋体"/>
        <charset val="134"/>
      </rPr>
      <t>抗性评价</t>
    </r>
  </si>
  <si>
    <r>
      <rPr>
        <sz val="10"/>
        <rFont val="宋体"/>
        <charset val="134"/>
      </rPr>
      <t>病指</t>
    </r>
  </si>
  <si>
    <r>
      <rPr>
        <sz val="10"/>
        <rFont val="宋体"/>
        <charset val="134"/>
      </rPr>
      <t>病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指</t>
    </r>
  </si>
  <si>
    <r>
      <rPr>
        <sz val="10"/>
        <rFont val="宋体"/>
        <charset val="134"/>
      </rPr>
      <t>评价</t>
    </r>
  </si>
  <si>
    <r>
      <rPr>
        <sz val="10"/>
        <rFont val="宋体"/>
        <charset val="134"/>
      </rPr>
      <t>纹评价</t>
    </r>
  </si>
  <si>
    <r>
      <rPr>
        <sz val="10"/>
        <color indexed="8"/>
        <rFont val="宋体"/>
        <charset val="134"/>
      </rPr>
      <t>白粉病</t>
    </r>
  </si>
  <si>
    <r>
      <rPr>
        <sz val="10"/>
        <color rgb="FF000000"/>
        <rFont val="宋体"/>
        <charset val="134"/>
      </rPr>
      <t>全生</t>
    </r>
    <r>
      <rPr>
        <sz val="10"/>
        <color rgb="FF000000"/>
        <rFont val="Times New Roman"/>
        <charset val="134"/>
      </rPr>
      <t xml:space="preserve">   </t>
    </r>
    <r>
      <rPr>
        <sz val="10"/>
        <color rgb="FF000000"/>
        <rFont val="宋体"/>
        <charset val="134"/>
      </rPr>
      <t>育期</t>
    </r>
    <r>
      <rPr>
        <sz val="10"/>
        <color rgb="FF000000"/>
        <rFont val="Times New Roman"/>
        <charset val="134"/>
      </rPr>
      <t xml:space="preserve">    (</t>
    </r>
    <r>
      <rPr>
        <sz val="10"/>
        <color rgb="FF000000"/>
        <rFont val="宋体"/>
        <charset val="134"/>
      </rPr>
      <t>天</t>
    </r>
    <r>
      <rPr>
        <sz val="10"/>
        <color rgb="FF000000"/>
        <rFont val="Times New Roman"/>
        <charset val="134"/>
      </rPr>
      <t>)</t>
    </r>
  </si>
  <si>
    <r>
      <rPr>
        <sz val="8"/>
        <color rgb="FF000000"/>
        <rFont val="宋体"/>
        <charset val="134"/>
      </rPr>
      <t>比对</t>
    </r>
    <r>
      <rPr>
        <sz val="8"/>
        <color rgb="FF000000"/>
        <rFont val="Times New Roman"/>
        <charset val="134"/>
      </rPr>
      <t xml:space="preserve">   </t>
    </r>
    <r>
      <rPr>
        <sz val="8"/>
        <color rgb="FF000000"/>
        <rFont val="宋体"/>
        <charset val="134"/>
      </rPr>
      <t>照长（天）</t>
    </r>
  </si>
  <si>
    <r>
      <rPr>
        <sz val="10"/>
        <color rgb="FF000000"/>
        <rFont val="宋体"/>
        <charset val="134"/>
      </rPr>
      <t>株高</t>
    </r>
    <r>
      <rPr>
        <sz val="10"/>
        <color rgb="FF000000"/>
        <rFont val="Times New Roman"/>
        <charset val="134"/>
      </rPr>
      <t>(cm)</t>
    </r>
  </si>
  <si>
    <r>
      <rPr>
        <sz val="10"/>
        <color rgb="FF000000"/>
        <rFont val="宋体"/>
        <charset val="134"/>
      </rPr>
      <t xml:space="preserve">每亩 穗数  </t>
    </r>
    <r>
      <rPr>
        <sz val="8"/>
        <color rgb="FF000000"/>
        <rFont val="Times New Roman"/>
        <charset val="134"/>
      </rPr>
      <t>(</t>
    </r>
    <r>
      <rPr>
        <sz val="8"/>
        <color rgb="FF000000"/>
        <rFont val="宋体"/>
        <charset val="134"/>
      </rPr>
      <t>万</t>
    </r>
    <r>
      <rPr>
        <sz val="8"/>
        <color rgb="FF000000"/>
        <rFont val="Times New Roman"/>
        <charset val="134"/>
      </rPr>
      <t>/</t>
    </r>
    <r>
      <rPr>
        <sz val="8"/>
        <color rgb="FF000000"/>
        <rFont val="宋体"/>
        <charset val="134"/>
      </rPr>
      <t>亩</t>
    </r>
    <r>
      <rPr>
        <sz val="8"/>
        <color rgb="FF000000"/>
        <rFont val="Times New Roman"/>
        <charset val="134"/>
      </rPr>
      <t>)</t>
    </r>
  </si>
  <si>
    <r>
      <rPr>
        <sz val="10"/>
        <color rgb="FF000000"/>
        <rFont val="宋体"/>
        <charset val="134"/>
      </rPr>
      <t>每穗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粒数</t>
    </r>
  </si>
  <si>
    <r>
      <rPr>
        <sz val="10"/>
        <color rgb="FF000000"/>
        <rFont val="宋体"/>
        <charset val="134"/>
      </rPr>
      <t>千粒重</t>
    </r>
    <r>
      <rPr>
        <sz val="8"/>
        <color rgb="FF000000"/>
        <rFont val="宋体"/>
        <charset val="134"/>
      </rPr>
      <t>（克）</t>
    </r>
  </si>
  <si>
    <r>
      <rPr>
        <sz val="10"/>
        <color indexed="8"/>
        <rFont val="宋体"/>
        <charset val="134"/>
      </rPr>
      <t>成穗率</t>
    </r>
    <r>
      <rPr>
        <sz val="10"/>
        <color indexed="8"/>
        <rFont val="Times New Roman"/>
        <charset val="134"/>
      </rPr>
      <t>(%)</t>
    </r>
  </si>
  <si>
    <r>
      <rPr>
        <sz val="10"/>
        <rFont val="宋体"/>
        <charset val="134"/>
      </rPr>
      <t>保丰</t>
    </r>
    <r>
      <rPr>
        <sz val="10"/>
        <rFont val="Times New Roman"/>
        <charset val="134"/>
      </rPr>
      <t>1581</t>
    </r>
  </si>
  <si>
    <t>C02</t>
  </si>
  <si>
    <t>C06</t>
  </si>
  <si>
    <r>
      <rPr>
        <sz val="10"/>
        <rFont val="Times New Roman"/>
        <charset val="134"/>
      </rPr>
      <t>2017</t>
    </r>
    <r>
      <rPr>
        <sz val="10"/>
        <rFont val="宋体"/>
        <charset val="134"/>
      </rPr>
      <t>区</t>
    </r>
  </si>
  <si>
    <t>**</t>
  </si>
  <si>
    <t>10/0</t>
  </si>
  <si>
    <t>9/1</t>
  </si>
  <si>
    <t>中筋</t>
  </si>
  <si>
    <t>S</t>
  </si>
  <si>
    <t>HS</t>
  </si>
  <si>
    <t>MS</t>
  </si>
  <si>
    <t>HR</t>
  </si>
  <si>
    <r>
      <rPr>
        <sz val="10"/>
        <rFont val="宋体"/>
        <charset val="134"/>
      </rPr>
      <t>高感</t>
    </r>
  </si>
  <si>
    <t>C01</t>
  </si>
  <si>
    <t>C04</t>
  </si>
  <si>
    <r>
      <rPr>
        <sz val="10"/>
        <rFont val="宋体"/>
        <charset val="134"/>
      </rPr>
      <t>江苏保丰集团公司</t>
    </r>
  </si>
  <si>
    <r>
      <rPr>
        <sz val="10"/>
        <color indexed="8"/>
        <rFont val="Times New Roman"/>
        <charset val="134"/>
      </rPr>
      <t>2018</t>
    </r>
    <r>
      <rPr>
        <sz val="10"/>
        <color indexed="8"/>
        <rFont val="宋体"/>
        <charset val="134"/>
      </rPr>
      <t>区</t>
    </r>
  </si>
  <si>
    <t>MR</t>
  </si>
  <si>
    <t>R</t>
  </si>
  <si>
    <r>
      <rPr>
        <sz val="10"/>
        <color indexed="8"/>
        <rFont val="宋体"/>
        <charset val="134"/>
      </rPr>
      <t>中抗</t>
    </r>
  </si>
  <si>
    <t>区平均</t>
  </si>
  <si>
    <t>高感</t>
  </si>
  <si>
    <r>
      <rPr>
        <sz val="10"/>
        <rFont val="Times New Roman"/>
        <charset val="134"/>
      </rPr>
      <t>2019</t>
    </r>
    <r>
      <rPr>
        <sz val="10"/>
        <rFont val="宋体"/>
        <charset val="134"/>
      </rPr>
      <t>生</t>
    </r>
  </si>
  <si>
    <r>
      <rPr>
        <sz val="10"/>
        <rFont val="宋体"/>
        <charset val="134"/>
      </rPr>
      <t>淮核</t>
    </r>
    <r>
      <rPr>
        <sz val="10"/>
        <rFont val="Times New Roman"/>
        <charset val="134"/>
      </rPr>
      <t>15173</t>
    </r>
  </si>
  <si>
    <t>C08</t>
  </si>
  <si>
    <t>C13</t>
  </si>
  <si>
    <t>8/2</t>
  </si>
  <si>
    <t>中强筋</t>
  </si>
  <si>
    <t>C05</t>
  </si>
  <si>
    <r>
      <rPr>
        <sz val="10"/>
        <rFont val="宋体"/>
        <charset val="134"/>
      </rPr>
      <t>江苏徐淮地区淮阴农业科学研究所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扬州大学江苏省粮食作物现代产业技术协同创新中心</t>
    </r>
  </si>
  <si>
    <t>7/3</t>
  </si>
  <si>
    <t>6/4</t>
  </si>
  <si>
    <r>
      <rPr>
        <sz val="10"/>
        <rFont val="宋体"/>
        <charset val="134"/>
      </rPr>
      <t>瑞友</t>
    </r>
    <r>
      <rPr>
        <sz val="10"/>
        <rFont val="Times New Roman"/>
        <charset val="134"/>
      </rPr>
      <t>1506</t>
    </r>
  </si>
  <si>
    <t>C09</t>
  </si>
  <si>
    <t>C10</t>
  </si>
  <si>
    <r>
      <rPr>
        <sz val="10"/>
        <rFont val="宋体"/>
        <charset val="134"/>
      </rPr>
      <t>宿迁瑞友农业科技有限公司</t>
    </r>
  </si>
  <si>
    <t>IM</t>
  </si>
  <si>
    <r>
      <rPr>
        <sz val="10"/>
        <rFont val="宋体"/>
        <charset val="134"/>
      </rPr>
      <t>对照</t>
    </r>
  </si>
  <si>
    <r>
      <rPr>
        <sz val="10"/>
        <rFont val="宋体"/>
        <charset val="134"/>
      </rPr>
      <t>淮麦</t>
    </r>
    <r>
      <rPr>
        <sz val="10"/>
        <rFont val="Times New Roman"/>
        <charset val="134"/>
      </rPr>
      <t>20(ck)</t>
    </r>
  </si>
  <si>
    <t>CCK</t>
  </si>
  <si>
    <t>C14</t>
  </si>
  <si>
    <r>
      <rPr>
        <sz val="10"/>
        <rFont val="宋体"/>
        <charset val="134"/>
      </rPr>
      <t>江苏瑞华农业科技有限公司</t>
    </r>
  </si>
  <si>
    <r>
      <rPr>
        <b/>
        <sz val="10"/>
        <rFont val="宋体"/>
        <charset val="134"/>
      </rPr>
      <t>高感</t>
    </r>
  </si>
  <si>
    <r>
      <rPr>
        <sz val="10"/>
        <color indexed="8"/>
        <rFont val="宋体"/>
        <charset val="134"/>
      </rPr>
      <t>康</t>
    </r>
    <r>
      <rPr>
        <sz val="10"/>
        <color indexed="8"/>
        <rFont val="Times New Roman"/>
        <charset val="134"/>
      </rPr>
      <t>F</t>
    </r>
  </si>
  <si>
    <t>D07</t>
  </si>
  <si>
    <t>D08</t>
  </si>
  <si>
    <t>2/8</t>
  </si>
  <si>
    <t>1/9</t>
  </si>
  <si>
    <r>
      <rPr>
        <sz val="10"/>
        <rFont val="宋体"/>
        <charset val="134"/>
      </rPr>
      <t>高抗</t>
    </r>
  </si>
  <si>
    <r>
      <rPr>
        <sz val="10"/>
        <rFont val="宋体"/>
        <charset val="134"/>
      </rPr>
      <t>康</t>
    </r>
    <r>
      <rPr>
        <sz val="10"/>
        <rFont val="Times New Roman"/>
        <charset val="134"/>
      </rPr>
      <t>F</t>
    </r>
  </si>
  <si>
    <t>D03</t>
  </si>
  <si>
    <t>D05</t>
  </si>
  <si>
    <r>
      <rPr>
        <sz val="10"/>
        <color indexed="8"/>
        <rFont val="宋体"/>
        <charset val="134"/>
      </rPr>
      <t>淮安银宇作物育种中心</t>
    </r>
  </si>
  <si>
    <t>0/11</t>
  </si>
  <si>
    <t>抗</t>
  </si>
  <si>
    <t>DCK</t>
  </si>
  <si>
    <t>D10</t>
  </si>
  <si>
    <t>中抗</t>
  </si>
  <si>
    <t>2019年度报审淮南小麦新品种综合性状表</t>
  </si>
  <si>
    <t>序号</t>
  </si>
  <si>
    <t>区试编号</t>
  </si>
  <si>
    <t>抗性编号</t>
  </si>
  <si>
    <t>申请单位</t>
  </si>
  <si>
    <t>区试产量</t>
  </si>
  <si>
    <t>品质状况</t>
  </si>
  <si>
    <t>赤霉病综合</t>
  </si>
  <si>
    <t>南京</t>
  </si>
  <si>
    <t>徐州</t>
  </si>
  <si>
    <t>纹枯综合</t>
  </si>
  <si>
    <t>南京白粉病</t>
  </si>
  <si>
    <t>徐州白粉</t>
  </si>
  <si>
    <t>白粉病综合</t>
  </si>
  <si>
    <t>穗发芽</t>
  </si>
  <si>
    <t>全生育期（天）</t>
  </si>
  <si>
    <t>比对照长（天）</t>
  </si>
  <si>
    <r>
      <rPr>
        <sz val="10"/>
        <rFont val="宋体"/>
        <charset val="134"/>
      </rPr>
      <t>公斤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亩</t>
    </r>
  </si>
  <si>
    <r>
      <rPr>
        <sz val="10"/>
        <rFont val="宋体"/>
        <charset val="134"/>
      </rPr>
      <t>比</t>
    </r>
    <r>
      <rPr>
        <sz val="10"/>
        <rFont val="Times New Roman"/>
        <charset val="134"/>
      </rPr>
      <t>CK±%</t>
    </r>
  </si>
  <si>
    <t>显著性</t>
  </si>
  <si>
    <r>
      <rPr>
        <sz val="10"/>
        <rFont val="宋体"/>
        <charset val="134"/>
      </rPr>
      <t>增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减点次</t>
    </r>
  </si>
  <si>
    <r>
      <rPr>
        <sz val="10"/>
        <rFont val="Arial"/>
        <charset val="134"/>
      </rPr>
      <t>≥</t>
    </r>
    <r>
      <rPr>
        <sz val="10"/>
        <rFont val="Times New Roman"/>
        <charset val="134"/>
      </rPr>
      <t>2%</t>
    </r>
    <r>
      <rPr>
        <sz val="10"/>
        <rFont val="宋体"/>
        <charset val="134"/>
      </rPr>
      <t>点</t>
    </r>
    <r>
      <rPr>
        <sz val="10"/>
        <rFont val="Times New Roman"/>
        <charset val="134"/>
      </rPr>
      <t>/</t>
    </r>
  </si>
  <si>
    <r>
      <rPr>
        <sz val="10"/>
        <rFont val="宋体"/>
        <charset val="134"/>
      </rPr>
      <t>容重</t>
    </r>
    <r>
      <rPr>
        <sz val="10"/>
        <rFont val="Times New Roman"/>
        <charset val="134"/>
      </rPr>
      <t>g/L</t>
    </r>
  </si>
  <si>
    <r>
      <rPr>
        <sz val="10"/>
        <rFont val="宋体"/>
        <charset val="134"/>
      </rPr>
      <t>粗蛋白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干基</t>
    </r>
    <r>
      <rPr>
        <sz val="10"/>
        <rFont val="Times New Roman"/>
        <charset val="134"/>
      </rPr>
      <t>)
%</t>
    </r>
  </si>
  <si>
    <r>
      <rPr>
        <sz val="8"/>
        <rFont val="宋体"/>
        <charset val="134"/>
      </rPr>
      <t>最大拉</t>
    </r>
    <r>
      <rPr>
        <sz val="8"/>
        <rFont val="Times New Roman"/>
        <charset val="134"/>
      </rPr>
      <t xml:space="preserve">
</t>
    </r>
    <r>
      <rPr>
        <sz val="8"/>
        <rFont val="宋体"/>
        <charset val="134"/>
      </rPr>
      <t>伸阻力</t>
    </r>
    <r>
      <rPr>
        <sz val="6"/>
        <rFont val="宋体"/>
        <charset val="134"/>
      </rPr>
      <t>（</t>
    </r>
    <r>
      <rPr>
        <sz val="6"/>
        <rFont val="Times New Roman"/>
        <charset val="134"/>
      </rPr>
      <t>Rm,135</t>
    </r>
    <r>
      <rPr>
        <sz val="6"/>
        <rFont val="宋体"/>
        <charset val="134"/>
      </rPr>
      <t>）</t>
    </r>
    <r>
      <rPr>
        <sz val="6"/>
        <rFont val="Times New Roman"/>
        <charset val="134"/>
      </rPr>
      <t xml:space="preserve">
E.U</t>
    </r>
  </si>
  <si>
    <t>硬度指数</t>
  </si>
  <si>
    <r>
      <rPr>
        <sz val="10"/>
        <rFont val="宋体"/>
        <charset val="134"/>
      </rPr>
      <t>品质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类型</t>
    </r>
  </si>
  <si>
    <t>抗性评价</t>
  </si>
  <si>
    <r>
      <rPr>
        <sz val="10"/>
        <rFont val="宋体"/>
        <charset val="134"/>
      </rPr>
      <t>病情指数</t>
    </r>
    <r>
      <rPr>
        <sz val="10"/>
        <rFont val="Times New Roman"/>
        <charset val="134"/>
      </rPr>
      <t xml:space="preserve">     </t>
    </r>
  </si>
  <si>
    <t>评价</t>
  </si>
  <si>
    <t>病 指</t>
  </si>
  <si>
    <t>病位高度</t>
  </si>
  <si>
    <r>
      <rPr>
        <sz val="10"/>
        <rFont val="宋体"/>
        <charset val="134"/>
      </rPr>
      <t>株高</t>
    </r>
    <r>
      <rPr>
        <sz val="10"/>
        <rFont val="Times New Roman"/>
        <charset val="134"/>
      </rPr>
      <t>(cm)</t>
    </r>
  </si>
  <si>
    <r>
      <rPr>
        <sz val="10"/>
        <rFont val="宋体"/>
        <charset val="134"/>
      </rPr>
      <t xml:space="preserve">每亩 穗数  </t>
    </r>
    <r>
      <rPr>
        <sz val="8"/>
        <rFont val="Times New Roman"/>
        <charset val="134"/>
      </rPr>
      <t>(</t>
    </r>
    <r>
      <rPr>
        <sz val="8"/>
        <rFont val="宋体"/>
        <charset val="134"/>
      </rPr>
      <t>万</t>
    </r>
    <r>
      <rPr>
        <sz val="8"/>
        <rFont val="Times New Roman"/>
        <charset val="134"/>
      </rPr>
      <t>/</t>
    </r>
    <r>
      <rPr>
        <sz val="8"/>
        <rFont val="宋体"/>
        <charset val="134"/>
      </rPr>
      <t>亩</t>
    </r>
    <r>
      <rPr>
        <sz val="8"/>
        <rFont val="Times New Roman"/>
        <charset val="134"/>
      </rPr>
      <t>)</t>
    </r>
  </si>
  <si>
    <r>
      <rPr>
        <sz val="10"/>
        <rFont val="宋体"/>
        <charset val="134"/>
      </rPr>
      <t>每穗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粒数</t>
    </r>
  </si>
  <si>
    <r>
      <rPr>
        <sz val="10"/>
        <rFont val="宋体"/>
        <charset val="134"/>
      </rPr>
      <t>千粒重</t>
    </r>
    <r>
      <rPr>
        <sz val="8"/>
        <rFont val="宋体"/>
        <charset val="134"/>
      </rPr>
      <t>（克）</t>
    </r>
  </si>
  <si>
    <r>
      <rPr>
        <sz val="10"/>
        <rFont val="宋体"/>
        <charset val="134"/>
      </rPr>
      <t>成穗率</t>
    </r>
    <r>
      <rPr>
        <sz val="10"/>
        <rFont val="Times New Roman"/>
        <charset val="134"/>
      </rPr>
      <t>(%)</t>
    </r>
  </si>
  <si>
    <t>A05</t>
  </si>
  <si>
    <t>A09</t>
  </si>
  <si>
    <r>
      <rPr>
        <sz val="10"/>
        <rFont val="Times New Roman"/>
        <charset val="134"/>
      </rPr>
      <t>2016</t>
    </r>
    <r>
      <rPr>
        <sz val="10"/>
        <rFont val="宋体"/>
        <charset val="134"/>
      </rPr>
      <t>区</t>
    </r>
  </si>
  <si>
    <t>12/0</t>
  </si>
  <si>
    <t>高抗</t>
  </si>
  <si>
    <t>A03</t>
  </si>
  <si>
    <r>
      <rPr>
        <sz val="10"/>
        <rFont val="宋体"/>
        <charset val="134"/>
      </rPr>
      <t>江苏里下河地区农科所</t>
    </r>
    <r>
      <rPr>
        <sz val="10"/>
        <rFont val="Times New Roman"/>
        <charset val="134"/>
      </rPr>
      <t xml:space="preserve"> 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</si>
  <si>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区</t>
    </r>
  </si>
  <si>
    <t>9/2</t>
  </si>
  <si>
    <t>7/4</t>
  </si>
  <si>
    <r>
      <rPr>
        <b/>
        <sz val="10"/>
        <rFont val="宋体"/>
        <charset val="134"/>
      </rPr>
      <t>区平均</t>
    </r>
    <r>
      <rPr>
        <b/>
        <sz val="10"/>
        <rFont val="Times New Roman"/>
        <charset val="134"/>
      </rPr>
      <t xml:space="preserve"> </t>
    </r>
  </si>
  <si>
    <r>
      <rPr>
        <sz val="10"/>
        <rFont val="Times New Roman"/>
        <charset val="134"/>
      </rPr>
      <t>2019</t>
    </r>
    <r>
      <rPr>
        <sz val="10"/>
        <rFont val="宋体"/>
        <charset val="134"/>
      </rPr>
      <t>生</t>
    </r>
    <r>
      <rPr>
        <sz val="10"/>
        <rFont val="Times New Roman"/>
        <charset val="134"/>
      </rPr>
      <t>A</t>
    </r>
  </si>
  <si>
    <t>对照</t>
  </si>
  <si>
    <r>
      <rPr>
        <sz val="10"/>
        <rFont val="宋体"/>
        <charset val="134"/>
      </rPr>
      <t>扬麦</t>
    </r>
    <r>
      <rPr>
        <sz val="10"/>
        <rFont val="Times New Roman"/>
        <charset val="134"/>
      </rPr>
      <t>20(CK)</t>
    </r>
  </si>
  <si>
    <t>ACK</t>
  </si>
  <si>
    <t>A10</t>
  </si>
  <si>
    <t>江苏里下河地区农科所</t>
  </si>
  <si>
    <t>A04</t>
  </si>
  <si>
    <t>A11</t>
  </si>
  <si>
    <t>8/3</t>
  </si>
  <si>
    <t>A02</t>
  </si>
  <si>
    <t>江苏金色农业科技发展有限公司</t>
  </si>
  <si>
    <t>10/1</t>
  </si>
  <si>
    <t xml:space="preserve">HS </t>
  </si>
  <si>
    <t>A01</t>
  </si>
  <si>
    <t>江苏大丰华丰种业有限公司</t>
  </si>
  <si>
    <t>9/3</t>
  </si>
  <si>
    <r>
      <rPr>
        <sz val="10"/>
        <rFont val="Times New Roman"/>
        <charset val="134"/>
      </rPr>
      <t>2019A</t>
    </r>
    <r>
      <rPr>
        <sz val="10"/>
        <rFont val="宋体"/>
        <charset val="134"/>
      </rPr>
      <t>生</t>
    </r>
  </si>
  <si>
    <t>*</t>
  </si>
  <si>
    <t>江苏神农大丰种业科技有限公司</t>
  </si>
  <si>
    <t>11/0</t>
  </si>
  <si>
    <r>
      <rPr>
        <sz val="10"/>
        <rFont val="Times New Roman"/>
        <charset val="134"/>
      </rPr>
      <t>2019</t>
    </r>
    <r>
      <rPr>
        <sz val="10"/>
        <rFont val="宋体"/>
        <charset val="134"/>
      </rPr>
      <t>生</t>
    </r>
    <r>
      <rPr>
        <sz val="10"/>
        <rFont val="Times New Roman"/>
        <charset val="134"/>
      </rPr>
      <t>B</t>
    </r>
  </si>
  <si>
    <r>
      <rPr>
        <sz val="10"/>
        <rFont val="宋体"/>
        <charset val="134"/>
      </rPr>
      <t>区平均</t>
    </r>
    <r>
      <rPr>
        <sz val="10"/>
        <rFont val="Times New Roman"/>
        <charset val="134"/>
      </rPr>
      <t xml:space="preserve"> </t>
    </r>
  </si>
  <si>
    <t>B05</t>
  </si>
  <si>
    <t>B11</t>
  </si>
  <si>
    <t>5/6</t>
  </si>
  <si>
    <t>B01</t>
  </si>
  <si>
    <t>B04</t>
  </si>
  <si>
    <t>江苏瑞华农业科技有限公司</t>
  </si>
  <si>
    <t>10/2</t>
  </si>
  <si>
    <r>
      <rPr>
        <sz val="10"/>
        <rFont val="宋体"/>
        <charset val="134"/>
      </rPr>
      <t>隆麦</t>
    </r>
    <r>
      <rPr>
        <sz val="10"/>
        <rFont val="Times New Roman"/>
        <charset val="134"/>
      </rPr>
      <t>39</t>
    </r>
  </si>
  <si>
    <t>B06</t>
  </si>
  <si>
    <t>B07</t>
  </si>
  <si>
    <t>B03</t>
  </si>
  <si>
    <t>江苏天隆种业科技有限公司</t>
  </si>
  <si>
    <t>BCK</t>
  </si>
  <si>
    <t>B10</t>
  </si>
  <si>
    <r>
      <rPr>
        <sz val="10"/>
        <rFont val="宋体"/>
        <charset val="134"/>
      </rPr>
      <t>扬江麦</t>
    </r>
    <r>
      <rPr>
        <sz val="10"/>
        <rFont val="Times New Roman"/>
        <charset val="134"/>
      </rPr>
      <t>580</t>
    </r>
  </si>
  <si>
    <r>
      <rPr>
        <sz val="10"/>
        <rFont val="宋体"/>
        <charset val="134"/>
      </rPr>
      <t>扬江麦</t>
    </r>
    <r>
      <rPr>
        <sz val="10"/>
        <rFont val="Times New Roman"/>
        <charset val="134"/>
      </rPr>
      <t>580-1</t>
    </r>
  </si>
  <si>
    <t>扬州市扬子江种业有限公司</t>
  </si>
  <si>
    <r>
      <rPr>
        <sz val="10"/>
        <rFont val="Times New Roman"/>
        <charset val="134"/>
      </rPr>
      <t>2019</t>
    </r>
    <r>
      <rPr>
        <sz val="10"/>
        <rFont val="宋体"/>
        <charset val="134"/>
      </rPr>
      <t>区</t>
    </r>
  </si>
  <si>
    <t>8/4</t>
  </si>
  <si>
    <r>
      <rPr>
        <sz val="10"/>
        <rFont val="宋体"/>
        <charset val="134"/>
      </rPr>
      <t>对照</t>
    </r>
    <r>
      <rPr>
        <sz val="10"/>
        <rFont val="Times New Roman"/>
        <charset val="134"/>
      </rPr>
      <t xml:space="preserve"> </t>
    </r>
  </si>
  <si>
    <t>Bck</t>
  </si>
  <si>
    <r>
      <t>2019</t>
    </r>
    <r>
      <rPr>
        <b/>
        <sz val="14"/>
        <rFont val="华文仿宋"/>
        <charset val="134"/>
      </rPr>
      <t>年小麦报审品种初审意见</t>
    </r>
  </si>
  <si>
    <r>
      <rPr>
        <sz val="12"/>
        <rFont val="华文仿宋"/>
        <charset val="134"/>
      </rPr>
      <t>序号</t>
    </r>
  </si>
  <si>
    <r>
      <rPr>
        <sz val="12"/>
        <rFont val="华文仿宋"/>
        <charset val="134"/>
      </rPr>
      <t>作物</t>
    </r>
    <r>
      <rPr>
        <sz val="12"/>
        <rFont val="Times New Roman"/>
        <charset val="134"/>
      </rPr>
      <t xml:space="preserve">   </t>
    </r>
    <r>
      <rPr>
        <sz val="12"/>
        <rFont val="华文仿宋"/>
        <charset val="134"/>
      </rPr>
      <t>名称</t>
    </r>
  </si>
  <si>
    <r>
      <rPr>
        <sz val="12"/>
        <rFont val="华文仿宋"/>
        <charset val="134"/>
      </rPr>
      <t>审定拟</t>
    </r>
    <r>
      <rPr>
        <sz val="12"/>
        <rFont val="Times New Roman"/>
        <charset val="134"/>
      </rPr>
      <t xml:space="preserve">        </t>
    </r>
    <r>
      <rPr>
        <sz val="12"/>
        <rFont val="华文仿宋"/>
        <charset val="134"/>
      </rPr>
      <t>定名称</t>
    </r>
  </si>
  <si>
    <r>
      <rPr>
        <sz val="12"/>
        <color theme="1"/>
        <rFont val="华文仿宋"/>
        <charset val="134"/>
      </rPr>
      <t>参试名称</t>
    </r>
  </si>
  <si>
    <r>
      <rPr>
        <sz val="12"/>
        <color theme="1"/>
        <rFont val="华文仿宋"/>
        <charset val="134"/>
      </rPr>
      <t>申请者</t>
    </r>
  </si>
  <si>
    <r>
      <rPr>
        <sz val="12"/>
        <color theme="1"/>
        <rFont val="华文仿宋"/>
        <charset val="134"/>
      </rPr>
      <t>育种者</t>
    </r>
  </si>
  <si>
    <r>
      <rPr>
        <sz val="12"/>
        <color theme="1"/>
        <rFont val="华文仿宋"/>
        <charset val="134"/>
      </rPr>
      <t>亲本来源</t>
    </r>
  </si>
  <si>
    <r>
      <rPr>
        <sz val="12"/>
        <color theme="1"/>
        <rFont val="华文仿宋"/>
        <charset val="134"/>
      </rPr>
      <t>初审意见</t>
    </r>
  </si>
  <si>
    <r>
      <rPr>
        <sz val="12"/>
        <rFont val="华文仿宋"/>
        <charset val="134"/>
      </rPr>
      <t>小麦</t>
    </r>
  </si>
  <si>
    <r>
      <rPr>
        <sz val="12"/>
        <rFont val="华文仿宋"/>
        <charset val="134"/>
      </rPr>
      <t>扬麦</t>
    </r>
    <r>
      <rPr>
        <sz val="12"/>
        <rFont val="Times New Roman"/>
        <charset val="134"/>
      </rPr>
      <t>30</t>
    </r>
  </si>
  <si>
    <r>
      <rPr>
        <sz val="12"/>
        <rFont val="华文仿宋"/>
        <charset val="134"/>
      </rPr>
      <t>扬</t>
    </r>
    <r>
      <rPr>
        <sz val="12"/>
        <rFont val="Times New Roman"/>
        <charset val="134"/>
      </rPr>
      <t>12-145</t>
    </r>
  </si>
  <si>
    <r>
      <rPr>
        <sz val="12"/>
        <rFont val="华文仿宋"/>
        <charset val="134"/>
      </rPr>
      <t>江苏里下河地区农业科学研究所</t>
    </r>
  </si>
  <si>
    <r>
      <rPr>
        <sz val="10"/>
        <rFont val="华文仿宋"/>
        <charset val="134"/>
      </rPr>
      <t>扬</t>
    </r>
    <r>
      <rPr>
        <sz val="10"/>
        <rFont val="Times New Roman"/>
        <charset val="134"/>
      </rPr>
      <t>09</t>
    </r>
    <r>
      <rPr>
        <sz val="10"/>
        <rFont val="华文仿宋"/>
        <charset val="134"/>
      </rPr>
      <t>纹</t>
    </r>
    <r>
      <rPr>
        <sz val="10"/>
        <color theme="1"/>
        <rFont val="Times New Roman"/>
        <charset val="134"/>
      </rPr>
      <t>1009/</t>
    </r>
    <r>
      <rPr>
        <sz val="10"/>
        <color theme="1"/>
        <rFont val="华文仿宋"/>
        <charset val="134"/>
      </rPr>
      <t>扬麦</t>
    </r>
    <r>
      <rPr>
        <sz val="10"/>
        <color theme="1"/>
        <rFont val="Times New Roman"/>
        <charset val="134"/>
      </rPr>
      <t>18</t>
    </r>
  </si>
  <si>
    <r>
      <rPr>
        <sz val="12"/>
        <rFont val="华文仿宋"/>
        <charset val="134"/>
      </rPr>
      <t>通过初审，适宜在江苏省淮南麦区种植。</t>
    </r>
  </si>
  <si>
    <r>
      <rPr>
        <sz val="12"/>
        <rFont val="华文仿宋"/>
        <charset val="134"/>
      </rPr>
      <t>金丰麦</t>
    </r>
    <r>
      <rPr>
        <sz val="12"/>
        <rFont val="Times New Roman"/>
        <charset val="134"/>
      </rPr>
      <t>1</t>
    </r>
    <r>
      <rPr>
        <sz val="12"/>
        <rFont val="华文仿宋"/>
        <charset val="134"/>
      </rPr>
      <t>号</t>
    </r>
  </si>
  <si>
    <r>
      <rPr>
        <sz val="12"/>
        <rFont val="华文仿宋"/>
        <charset val="134"/>
      </rPr>
      <t>金丰</t>
    </r>
    <r>
      <rPr>
        <sz val="12"/>
        <rFont val="Times New Roman"/>
        <charset val="134"/>
      </rPr>
      <t>15-6</t>
    </r>
  </si>
  <si>
    <r>
      <rPr>
        <sz val="12"/>
        <rFont val="华文仿宋"/>
        <charset val="134"/>
      </rPr>
      <t>江苏金色农业股份有限公司</t>
    </r>
  </si>
  <si>
    <r>
      <rPr>
        <sz val="10"/>
        <rFont val="华文仿宋"/>
        <charset val="134"/>
      </rPr>
      <t>小簇麦</t>
    </r>
    <r>
      <rPr>
        <sz val="10"/>
        <rFont val="Times New Roman"/>
        <charset val="134"/>
      </rPr>
      <t>/</t>
    </r>
    <r>
      <rPr>
        <sz val="10"/>
        <rFont val="华文仿宋"/>
        <charset val="134"/>
      </rPr>
      <t>扬麦</t>
    </r>
    <r>
      <rPr>
        <sz val="10"/>
        <rFont val="Times New Roman"/>
        <charset val="134"/>
      </rPr>
      <t>158 //</t>
    </r>
    <r>
      <rPr>
        <sz val="10"/>
        <rFont val="华文仿宋"/>
        <charset val="134"/>
      </rPr>
      <t>意大利（</t>
    </r>
    <r>
      <rPr>
        <sz val="10"/>
        <rFont val="Times New Roman"/>
        <charset val="134"/>
      </rPr>
      <t>5</t>
    </r>
    <r>
      <rPr>
        <sz val="10"/>
        <rFont val="华文仿宋"/>
        <charset val="134"/>
      </rPr>
      <t>）</t>
    </r>
  </si>
  <si>
    <r>
      <rPr>
        <sz val="12"/>
        <rFont val="华文仿宋"/>
        <charset val="134"/>
      </rPr>
      <t>江丰麦</t>
    </r>
    <r>
      <rPr>
        <sz val="12"/>
        <rFont val="Times New Roman"/>
        <charset val="134"/>
      </rPr>
      <t>1</t>
    </r>
    <r>
      <rPr>
        <sz val="12"/>
        <rFont val="华文仿宋"/>
        <charset val="134"/>
      </rPr>
      <t>号</t>
    </r>
  </si>
  <si>
    <r>
      <rPr>
        <sz val="12"/>
        <rFont val="华文仿宋"/>
        <charset val="134"/>
      </rPr>
      <t>丰麦</t>
    </r>
    <r>
      <rPr>
        <sz val="12"/>
        <rFont val="Times New Roman"/>
        <charset val="134"/>
      </rPr>
      <t>1</t>
    </r>
    <r>
      <rPr>
        <sz val="12"/>
        <rFont val="华文仿宋"/>
        <charset val="134"/>
      </rPr>
      <t>号</t>
    </r>
  </si>
  <si>
    <r>
      <rPr>
        <sz val="12"/>
        <rFont val="华文仿宋"/>
        <charset val="134"/>
      </rPr>
      <t>江苏大丰华丰种业股份有限公司、盐城江星种业有限公司</t>
    </r>
  </si>
  <si>
    <r>
      <rPr>
        <sz val="12"/>
        <rFont val="华文仿宋"/>
        <charset val="134"/>
      </rPr>
      <t>江苏大丰华丰种业股份有限公司</t>
    </r>
  </si>
  <si>
    <r>
      <rPr>
        <sz val="10"/>
        <rFont val="华文仿宋"/>
        <charset val="134"/>
      </rPr>
      <t>扬麦</t>
    </r>
    <r>
      <rPr>
        <sz val="10"/>
        <rFont val="Times New Roman"/>
        <charset val="134"/>
      </rPr>
      <t>16/</t>
    </r>
    <r>
      <rPr>
        <sz val="10"/>
        <rFont val="华文仿宋"/>
        <charset val="134"/>
      </rPr>
      <t>宁麦</t>
    </r>
    <r>
      <rPr>
        <sz val="10"/>
        <color theme="1"/>
        <rFont val="Times New Roman"/>
        <charset val="134"/>
      </rPr>
      <t>14</t>
    </r>
  </si>
  <si>
    <r>
      <rPr>
        <sz val="12"/>
        <rFont val="华文仿宋"/>
        <charset val="134"/>
      </rPr>
      <t>农麦</t>
    </r>
    <r>
      <rPr>
        <sz val="12"/>
        <rFont val="Times New Roman"/>
        <charset val="134"/>
      </rPr>
      <t>156</t>
    </r>
  </si>
  <si>
    <r>
      <rPr>
        <sz val="12"/>
        <rFont val="华文仿宋"/>
        <charset val="134"/>
      </rPr>
      <t>江苏神农大丰种业科技有限公司</t>
    </r>
  </si>
  <si>
    <r>
      <rPr>
        <sz val="10"/>
        <rFont val="华文仿宋"/>
        <charset val="134"/>
      </rPr>
      <t>扬辐麦</t>
    </r>
    <r>
      <rPr>
        <sz val="10"/>
        <rFont val="Times New Roman"/>
        <charset val="134"/>
      </rPr>
      <t>4</t>
    </r>
    <r>
      <rPr>
        <sz val="10"/>
        <rFont val="华文仿宋"/>
        <charset val="134"/>
      </rPr>
      <t>号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华文仿宋"/>
        <charset val="134"/>
      </rPr>
      <t>扬麦</t>
    </r>
    <r>
      <rPr>
        <sz val="10"/>
        <color theme="1"/>
        <rFont val="Times New Roman"/>
        <charset val="134"/>
      </rPr>
      <t>16</t>
    </r>
  </si>
  <si>
    <r>
      <rPr>
        <sz val="12"/>
        <rFont val="华文仿宋"/>
        <charset val="134"/>
      </rPr>
      <t>瑞华麦</t>
    </r>
    <r>
      <rPr>
        <sz val="12"/>
        <rFont val="Times New Roman"/>
        <charset val="134"/>
      </rPr>
      <t>596</t>
    </r>
  </si>
  <si>
    <r>
      <rPr>
        <sz val="12"/>
        <rFont val="华文仿宋"/>
        <charset val="134"/>
      </rPr>
      <t>瑞华</t>
    </r>
    <r>
      <rPr>
        <sz val="12"/>
        <rFont val="Times New Roman"/>
        <charset val="134"/>
      </rPr>
      <t>596</t>
    </r>
  </si>
  <si>
    <r>
      <rPr>
        <sz val="12"/>
        <rFont val="华文仿宋"/>
        <charset val="134"/>
      </rPr>
      <t>江苏瑞华农业科技有限公司</t>
    </r>
  </si>
  <si>
    <r>
      <rPr>
        <sz val="10"/>
        <rFont val="华文仿宋"/>
        <charset val="134"/>
      </rPr>
      <t>镇麦</t>
    </r>
    <r>
      <rPr>
        <sz val="10"/>
        <rFont val="Times New Roman"/>
        <charset val="134"/>
      </rPr>
      <t>10</t>
    </r>
    <r>
      <rPr>
        <sz val="10"/>
        <rFont val="华文仿宋"/>
        <charset val="134"/>
      </rPr>
      <t>号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华文仿宋"/>
        <charset val="134"/>
      </rPr>
      <t>扬麦</t>
    </r>
    <r>
      <rPr>
        <sz val="10"/>
        <color theme="1"/>
        <rFont val="Times New Roman"/>
        <charset val="134"/>
      </rPr>
      <t>20</t>
    </r>
  </si>
  <si>
    <r>
      <rPr>
        <sz val="12"/>
        <rFont val="华文仿宋"/>
        <charset val="134"/>
      </rPr>
      <t>扬江麦</t>
    </r>
    <r>
      <rPr>
        <sz val="14"/>
        <color theme="1"/>
        <rFont val="Times New Roman"/>
        <charset val="134"/>
      </rPr>
      <t>586</t>
    </r>
  </si>
  <si>
    <r>
      <rPr>
        <sz val="12"/>
        <rFont val="华文仿宋"/>
        <charset val="134"/>
      </rPr>
      <t>扬江麦</t>
    </r>
    <r>
      <rPr>
        <sz val="14"/>
        <color theme="1"/>
        <rFont val="Times New Roman"/>
        <charset val="134"/>
      </rPr>
      <t>580</t>
    </r>
  </si>
  <si>
    <r>
      <rPr>
        <sz val="12"/>
        <rFont val="华文仿宋"/>
        <charset val="134"/>
      </rPr>
      <t>扬州市扬子江种业有限公司</t>
    </r>
  </si>
  <si>
    <r>
      <rPr>
        <sz val="12"/>
        <rFont val="华文仿宋"/>
        <charset val="134"/>
      </rPr>
      <t>扬州市扬子江种业有限公司、河南大学</t>
    </r>
  </si>
  <si>
    <r>
      <rPr>
        <sz val="10"/>
        <rFont val="华文仿宋"/>
        <charset val="134"/>
      </rPr>
      <t>生选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华文仿宋"/>
        <charset val="134"/>
      </rPr>
      <t>号变异株</t>
    </r>
  </si>
  <si>
    <r>
      <rPr>
        <sz val="12"/>
        <rFont val="华文仿宋"/>
        <charset val="134"/>
      </rPr>
      <t>隆麦</t>
    </r>
    <r>
      <rPr>
        <sz val="12"/>
        <rFont val="Times New Roman"/>
        <charset val="134"/>
      </rPr>
      <t>39</t>
    </r>
  </si>
  <si>
    <r>
      <rPr>
        <sz val="12"/>
        <rFont val="华文仿宋"/>
        <charset val="134"/>
      </rPr>
      <t>江苏天隆科技有限公司、江苏里下河地区农业科学研究所</t>
    </r>
  </si>
  <si>
    <r>
      <rPr>
        <sz val="10"/>
        <rFont val="华文仿宋"/>
        <charset val="134"/>
      </rPr>
      <t>内麦</t>
    </r>
    <r>
      <rPr>
        <sz val="10"/>
        <rFont val="Times New Roman"/>
        <charset val="134"/>
      </rPr>
      <t>9</t>
    </r>
    <r>
      <rPr>
        <sz val="10"/>
        <rFont val="华文仿宋"/>
        <charset val="134"/>
      </rPr>
      <t>号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华文仿宋"/>
        <charset val="134"/>
      </rPr>
      <t>扬辐麦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华文仿宋"/>
        <charset val="134"/>
      </rPr>
      <t>号</t>
    </r>
    <r>
      <rPr>
        <sz val="10"/>
        <color theme="1"/>
        <rFont val="Times New Roman"/>
        <charset val="134"/>
      </rPr>
      <t>F</t>
    </r>
    <r>
      <rPr>
        <vertAlign val="subscript"/>
        <sz val="10"/>
        <color theme="1"/>
        <rFont val="Times New Roman"/>
        <charset val="134"/>
      </rPr>
      <t>1</t>
    </r>
    <r>
      <rPr>
        <sz val="10"/>
        <color theme="1"/>
        <rFont val="华文仿宋"/>
        <charset val="134"/>
      </rPr>
      <t>辐照</t>
    </r>
  </si>
  <si>
    <r>
      <rPr>
        <sz val="12"/>
        <rFont val="华文仿宋"/>
        <charset val="134"/>
      </rPr>
      <t>徐麦</t>
    </r>
    <r>
      <rPr>
        <sz val="12"/>
        <rFont val="Times New Roman"/>
        <charset val="134"/>
      </rPr>
      <t>158</t>
    </r>
  </si>
  <si>
    <r>
      <rPr>
        <sz val="12"/>
        <rFont val="华文仿宋"/>
        <charset val="134"/>
      </rPr>
      <t>保丰</t>
    </r>
    <r>
      <rPr>
        <sz val="12"/>
        <rFont val="Times New Roman"/>
        <charset val="134"/>
      </rPr>
      <t>1581</t>
    </r>
  </si>
  <si>
    <r>
      <rPr>
        <sz val="12"/>
        <rFont val="华文仿宋"/>
        <charset val="134"/>
      </rPr>
      <t>江苏保丰集团公司</t>
    </r>
  </si>
  <si>
    <r>
      <rPr>
        <sz val="10"/>
        <rFont val="华文仿宋"/>
        <charset val="134"/>
      </rPr>
      <t>保丰</t>
    </r>
    <r>
      <rPr>
        <sz val="10"/>
        <rFont val="Times New Roman"/>
        <charset val="134"/>
      </rPr>
      <t>048/</t>
    </r>
    <r>
      <rPr>
        <sz val="10"/>
        <rFont val="华文仿宋"/>
        <charset val="134"/>
      </rPr>
      <t>徐麦</t>
    </r>
    <r>
      <rPr>
        <sz val="10"/>
        <rFont val="Times New Roman"/>
        <charset val="134"/>
      </rPr>
      <t>7086</t>
    </r>
  </si>
  <si>
    <r>
      <rPr>
        <sz val="12"/>
        <rFont val="华文仿宋"/>
        <charset val="134"/>
      </rPr>
      <t>通过初审，适宜在江苏省淮北麦区种植。</t>
    </r>
  </si>
  <si>
    <r>
      <rPr>
        <sz val="10"/>
        <rFont val="华文仿宋"/>
        <charset val="134"/>
      </rPr>
      <t>淮麦</t>
    </r>
    <r>
      <rPr>
        <sz val="10"/>
        <rFont val="Times New Roman"/>
        <charset val="134"/>
      </rPr>
      <t>47</t>
    </r>
  </si>
  <si>
    <r>
      <rPr>
        <sz val="10"/>
        <color theme="1"/>
        <rFont val="华文仿宋"/>
        <charset val="134"/>
      </rPr>
      <t>淮核</t>
    </r>
    <r>
      <rPr>
        <sz val="10"/>
        <color theme="1"/>
        <rFont val="Times New Roman"/>
        <charset val="134"/>
      </rPr>
      <t>15173</t>
    </r>
  </si>
  <si>
    <t>江苏徐淮地区淮阴农业科学研究所、江苏省粮食作物现代产业技术协同创新中心</t>
  </si>
  <si>
    <r>
      <rPr>
        <sz val="10"/>
        <color theme="1"/>
        <rFont val="华文仿宋"/>
        <charset val="134"/>
      </rPr>
      <t>太谷核不育基因组建的冬春性小麦轮回群体</t>
    </r>
  </si>
  <si>
    <r>
      <rPr>
        <sz val="10"/>
        <color theme="1"/>
        <rFont val="华文仿宋"/>
        <charset val="134"/>
      </rPr>
      <t>瑞华麦</t>
    </r>
    <r>
      <rPr>
        <sz val="10"/>
        <color theme="1"/>
        <rFont val="Times New Roman"/>
        <charset val="134"/>
      </rPr>
      <t>506</t>
    </r>
  </si>
  <si>
    <r>
      <rPr>
        <sz val="10"/>
        <color theme="1"/>
        <rFont val="华文仿宋"/>
        <charset val="134"/>
      </rPr>
      <t>瑞友</t>
    </r>
    <r>
      <rPr>
        <sz val="10"/>
        <color theme="1"/>
        <rFont val="Times New Roman"/>
        <charset val="134"/>
      </rPr>
      <t>1506</t>
    </r>
  </si>
  <si>
    <r>
      <rPr>
        <sz val="10"/>
        <color theme="1"/>
        <rFont val="华文仿宋"/>
        <charset val="134"/>
      </rPr>
      <t>明麦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华文仿宋"/>
        <charset val="134"/>
      </rPr>
      <t>号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华文仿宋"/>
        <charset val="134"/>
      </rPr>
      <t>矮抗</t>
    </r>
    <r>
      <rPr>
        <sz val="10"/>
        <color theme="1"/>
        <rFont val="Times New Roman"/>
        <charset val="134"/>
      </rPr>
      <t>58</t>
    </r>
  </si>
  <si>
    <r>
      <rPr>
        <sz val="10"/>
        <color theme="1"/>
        <rFont val="华文仿宋"/>
        <charset val="134"/>
      </rPr>
      <t>红阳麦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华文仿宋"/>
        <charset val="134"/>
      </rPr>
      <t>号</t>
    </r>
  </si>
  <si>
    <r>
      <rPr>
        <sz val="10"/>
        <color theme="1"/>
        <rFont val="华文仿宋"/>
        <charset val="134"/>
      </rPr>
      <t>康</t>
    </r>
    <r>
      <rPr>
        <sz val="10"/>
        <color theme="1"/>
        <rFont val="Times New Roman"/>
        <charset val="134"/>
      </rPr>
      <t>F</t>
    </r>
  </si>
  <si>
    <r>
      <rPr>
        <sz val="12"/>
        <rFont val="华文仿宋"/>
        <charset val="134"/>
      </rPr>
      <t>淮安银宇作物育种中心</t>
    </r>
  </si>
  <si>
    <r>
      <rPr>
        <sz val="10"/>
        <color theme="1"/>
        <rFont val="华文仿宋"/>
        <charset val="134"/>
      </rPr>
      <t>苏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华文仿宋"/>
        <charset val="134"/>
      </rPr>
      <t>号</t>
    </r>
    <r>
      <rPr>
        <sz val="10"/>
        <color theme="1"/>
        <rFont val="Times New Roman"/>
        <charset val="134"/>
      </rPr>
      <t>//</t>
    </r>
    <r>
      <rPr>
        <sz val="10"/>
        <color theme="1"/>
        <rFont val="华文仿宋"/>
        <charset val="134"/>
      </rPr>
      <t>淮麦</t>
    </r>
    <r>
      <rPr>
        <sz val="10"/>
        <color theme="1"/>
        <rFont val="Times New Roman"/>
        <charset val="134"/>
      </rPr>
      <t>21/</t>
    </r>
    <r>
      <rPr>
        <sz val="10"/>
        <color theme="1"/>
        <rFont val="华文仿宋"/>
        <charset val="134"/>
      </rPr>
      <t>宁麦</t>
    </r>
    <r>
      <rPr>
        <sz val="10"/>
        <color theme="1"/>
        <rFont val="Times New Roman"/>
        <charset val="134"/>
      </rPr>
      <t>13</t>
    </r>
  </si>
  <si>
    <r>
      <rPr>
        <sz val="12"/>
        <rFont val="华文仿宋"/>
        <charset val="134"/>
      </rPr>
      <t>通过初审，适宜在江苏省淮北麦区中晚茬口及沿淮麦区种植。</t>
    </r>
  </si>
</sst>
</file>

<file path=xl/styles.xml><?xml version="1.0" encoding="utf-8"?>
<styleSheet xmlns="http://schemas.openxmlformats.org/spreadsheetml/2006/main">
  <numFmts count="27">
    <numFmt numFmtId="44" formatCode="_ &quot;￥&quot;* #,##0.00_ ;_ &quot;￥&quot;* \-#,##0.00_ ;_ &quot;￥&quot;* &quot;-&quot;??_ ;_ @_ "/>
    <numFmt numFmtId="176" formatCode="0.00;[Red]0.00"/>
    <numFmt numFmtId="177" formatCode="0.0_ "/>
    <numFmt numFmtId="178" formatCode="0.0_);[Red]\(0.0\)"/>
    <numFmt numFmtId="42" formatCode="_ &quot;￥&quot;* #,##0_ ;_ &quot;￥&quot;* \-#,##0_ ;_ &quot;￥&quot;* &quot;-&quot;_ ;_ @_ "/>
    <numFmt numFmtId="179" formatCode="0.0;[Red]0.0"/>
    <numFmt numFmtId="180" formatCode="0_);[Red]\(0\)"/>
    <numFmt numFmtId="41" formatCode="_ * #,##0_ ;_ * \-#,##0_ ;_ * &quot;-&quot;_ ;_ @_ "/>
    <numFmt numFmtId="181" formatCode="0.00;_ "/>
    <numFmt numFmtId="43" formatCode="_ * #,##0.00_ ;_ * \-#,##0.00_ ;_ * &quot;-&quot;??_ ;_ @_ "/>
    <numFmt numFmtId="182" formatCode="0.000_);[Red]\(0.000\)"/>
    <numFmt numFmtId="183" formatCode="0.00_);[Red]\(0.00\)"/>
    <numFmt numFmtId="184" formatCode="0.00_ "/>
    <numFmt numFmtId="185" formatCode="0_ "/>
    <numFmt numFmtId="186" formatCode="0;[Red]0"/>
    <numFmt numFmtId="187" formatCode="m/d;@"/>
    <numFmt numFmtId="188" formatCode="m&quot;月&quot;d&quot;日&quot;;@"/>
    <numFmt numFmtId="189" formatCode="m\/d;@"/>
    <numFmt numFmtId="190" formatCode="0.0;_㤀"/>
    <numFmt numFmtId="191" formatCode="0.00;_㤀"/>
    <numFmt numFmtId="192" formatCode="m\/d"/>
    <numFmt numFmtId="193" formatCode="0.0;_ "/>
    <numFmt numFmtId="194" formatCode="m/d"/>
    <numFmt numFmtId="195" formatCode="\1\-\2"/>
    <numFmt numFmtId="196" formatCode="\3\-\5"/>
    <numFmt numFmtId="197" formatCode="0.00;_䠀"/>
    <numFmt numFmtId="198" formatCode="0.0"/>
  </numFmts>
  <fonts count="121">
    <font>
      <sz val="11"/>
      <color theme="1"/>
      <name val="宋体"/>
      <charset val="134"/>
      <scheme val="minor"/>
    </font>
    <font>
      <sz val="12"/>
      <name val="Times New Roman"/>
      <charset val="134"/>
    </font>
    <font>
      <b/>
      <sz val="14"/>
      <name val="Times New Roman"/>
      <charset val="134"/>
    </font>
    <font>
      <sz val="12"/>
      <color theme="1"/>
      <name val="Times New Roman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2"/>
      <name val="华文仿宋"/>
      <charset val="134"/>
    </font>
    <font>
      <sz val="14"/>
      <color theme="1"/>
      <name val="Times New Roman"/>
      <charset val="134"/>
    </font>
    <font>
      <sz val="14"/>
      <color rgb="FF000000"/>
      <name val="Times New Roman"/>
      <charset val="134"/>
    </font>
    <font>
      <sz val="12"/>
      <name val="宋体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b/>
      <sz val="10"/>
      <name val="宋体"/>
      <charset val="134"/>
    </font>
    <font>
      <sz val="10"/>
      <name val="Arial"/>
      <charset val="134"/>
    </font>
    <font>
      <sz val="8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sz val="10"/>
      <color indexed="8"/>
      <name val="Times New Roman"/>
      <charset val="134"/>
    </font>
    <font>
      <b/>
      <sz val="10"/>
      <color indexed="8"/>
      <name val="Times New Roman"/>
      <charset val="134"/>
    </font>
    <font>
      <sz val="9"/>
      <color indexed="8"/>
      <name val="Times New Roman"/>
      <charset val="134"/>
    </font>
    <font>
      <sz val="8"/>
      <color indexed="8"/>
      <name val="Times New Roman"/>
      <charset val="134"/>
    </font>
    <font>
      <sz val="8"/>
      <color indexed="9"/>
      <name val="Times New Roman"/>
      <charset val="134"/>
    </font>
    <font>
      <sz val="10"/>
      <color indexed="8"/>
      <name val="宋体"/>
      <charset val="134"/>
    </font>
    <font>
      <b/>
      <sz val="10"/>
      <color indexed="10"/>
      <name val="Times New Roman"/>
      <charset val="134"/>
    </font>
    <font>
      <sz val="10"/>
      <color indexed="10"/>
      <name val="Times New Roman"/>
      <charset val="134"/>
    </font>
    <font>
      <b/>
      <sz val="10"/>
      <color rgb="FF000000"/>
      <name val="Times New Roman"/>
      <charset val="134"/>
    </font>
    <font>
      <sz val="8"/>
      <name val="Times New Roman"/>
      <charset val="134"/>
    </font>
    <font>
      <b/>
      <sz val="10"/>
      <color indexed="8"/>
      <name val="宋体"/>
      <charset val="134"/>
    </font>
    <font>
      <sz val="10"/>
      <color rgb="FF000000"/>
      <name val="宋体"/>
      <charset val="134"/>
    </font>
    <font>
      <sz val="8"/>
      <color rgb="FF000000"/>
      <name val="宋体"/>
      <charset val="134"/>
    </font>
    <font>
      <sz val="10"/>
      <name val="Times New Roman"/>
      <charset val="0"/>
    </font>
    <font>
      <sz val="14"/>
      <name val="Times New Roman"/>
      <charset val="0"/>
    </font>
    <font>
      <sz val="10"/>
      <name val="宋体"/>
      <charset val="0"/>
    </font>
    <font>
      <sz val="10"/>
      <color theme="1"/>
      <name val="Times New Roman"/>
      <charset val="0"/>
    </font>
    <font>
      <sz val="10"/>
      <color rgb="FF000000"/>
      <name val="Times New Roman"/>
      <charset val="0"/>
    </font>
    <font>
      <b/>
      <sz val="10"/>
      <name val="Times New Roman"/>
      <charset val="0"/>
    </font>
    <font>
      <sz val="10"/>
      <color rgb="FF000000"/>
      <name val="Times New Roman"/>
      <charset val="134"/>
    </font>
    <font>
      <b/>
      <sz val="10"/>
      <color theme="1"/>
      <name val="Times New Roman"/>
      <charset val="134"/>
    </font>
    <font>
      <sz val="10"/>
      <color indexed="8"/>
      <name val="Times New Roman"/>
      <charset val="0"/>
    </font>
    <font>
      <b/>
      <sz val="10"/>
      <color indexed="8"/>
      <name val="Times New Roman"/>
      <charset val="0"/>
    </font>
    <font>
      <sz val="10"/>
      <color rgb="FFFF0000"/>
      <name val="Times New Roman"/>
      <charset val="0"/>
    </font>
    <font>
      <sz val="10"/>
      <color indexed="12"/>
      <name val="Times New Roman"/>
      <charset val="0"/>
    </font>
    <font>
      <sz val="13"/>
      <name val="宋体"/>
      <charset val="134"/>
    </font>
    <font>
      <sz val="10"/>
      <name val="宋体"/>
      <charset val="134"/>
      <scheme val="maj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4"/>
      <name val="华文仿宋"/>
      <charset val="134"/>
    </font>
    <font>
      <b/>
      <sz val="16"/>
      <name val="华文中宋"/>
      <charset val="134"/>
    </font>
    <font>
      <sz val="10"/>
      <color indexed="8"/>
      <name val="宋体"/>
      <charset val="134"/>
      <scheme val="minor"/>
    </font>
    <font>
      <b/>
      <sz val="10"/>
      <name val="宋体"/>
      <charset val="0"/>
    </font>
    <font>
      <sz val="12"/>
      <name val="宋体"/>
      <charset val="0"/>
    </font>
    <font>
      <sz val="10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.5"/>
      <name val="Times New Roman"/>
      <charset val="134"/>
    </font>
    <font>
      <sz val="10"/>
      <color rgb="FF000000"/>
      <name val="宋体"/>
      <charset val="0"/>
    </font>
    <font>
      <sz val="10"/>
      <name val="Calibri"/>
      <charset val="0"/>
    </font>
    <font>
      <u/>
      <sz val="10"/>
      <name val="Times New Roman"/>
      <charset val="0"/>
    </font>
    <font>
      <sz val="10"/>
      <name val="仿宋_GB2312"/>
      <charset val="134"/>
    </font>
    <font>
      <sz val="10"/>
      <color rgb="FF000000"/>
      <name val="Calibri"/>
      <charset val="0"/>
    </font>
    <font>
      <sz val="10"/>
      <name val="等线"/>
      <charset val="134"/>
    </font>
    <font>
      <sz val="12"/>
      <name val="Calibri"/>
      <charset val="0"/>
    </font>
    <font>
      <sz val="10.5"/>
      <name val="Times New Roman"/>
      <charset val="0"/>
    </font>
    <font>
      <b/>
      <sz val="10"/>
      <color rgb="FF000000"/>
      <name val="Times New Roman"/>
      <charset val="0"/>
    </font>
    <font>
      <sz val="11"/>
      <name val="Times New Roman"/>
      <charset val="0"/>
    </font>
    <font>
      <sz val="12"/>
      <name val="Times New Roman"/>
      <charset val="0"/>
    </font>
    <font>
      <sz val="10"/>
      <name val="MS PMincho"/>
      <charset val="134"/>
    </font>
    <font>
      <sz val="10"/>
      <name val="Times New Roman"/>
      <charset val="0"/>
    </font>
    <font>
      <sz val="10"/>
      <color indexed="8"/>
      <name val="Times New Roman"/>
      <charset val="0"/>
    </font>
    <font>
      <b/>
      <sz val="10"/>
      <name val="Times New Roman"/>
      <charset val="0"/>
    </font>
    <font>
      <sz val="9"/>
      <name val="宋体"/>
      <charset val="134"/>
    </font>
    <font>
      <sz val="10"/>
      <color indexed="8"/>
      <name val="仿宋"/>
      <charset val="134"/>
    </font>
    <font>
      <sz val="10.5"/>
      <name val="Calibri"/>
      <charset val="0"/>
    </font>
    <font>
      <sz val="10.5"/>
      <color indexed="8"/>
      <name val="Times New Roman"/>
      <charset val="0"/>
    </font>
    <font>
      <sz val="10"/>
      <color indexed="12"/>
      <name val="宋体"/>
      <charset val="134"/>
    </font>
    <font>
      <u/>
      <sz val="10"/>
      <color indexed="12"/>
      <name val="Times New Roman"/>
      <charset val="0"/>
    </font>
    <font>
      <sz val="10"/>
      <color indexed="12"/>
      <name val="Times New Roman"/>
      <charset val="0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4"/>
      <name val="华文仿宋"/>
      <charset val="134"/>
    </font>
    <font>
      <sz val="12"/>
      <color theme="1"/>
      <name val="华文仿宋"/>
      <charset val="134"/>
    </font>
    <font>
      <sz val="10"/>
      <name val="华文仿宋"/>
      <charset val="134"/>
    </font>
    <font>
      <sz val="10"/>
      <color theme="1"/>
      <name val="华文仿宋"/>
      <charset val="134"/>
    </font>
    <font>
      <vertAlign val="subscript"/>
      <sz val="10"/>
      <color theme="1"/>
      <name val="Times New Roman"/>
      <charset val="134"/>
    </font>
    <font>
      <sz val="6"/>
      <name val="宋体"/>
      <charset val="134"/>
    </font>
    <font>
      <sz val="6"/>
      <name val="Times New Roman"/>
      <charset val="134"/>
    </font>
    <font>
      <vertAlign val="superscript"/>
      <sz val="10"/>
      <name val="Times New Roman"/>
      <charset val="134"/>
    </font>
    <font>
      <b/>
      <sz val="10"/>
      <color rgb="FF000000"/>
      <name val="宋体"/>
      <charset val="134"/>
    </font>
    <font>
      <sz val="8"/>
      <color rgb="FF000000"/>
      <name val="Times New Roman"/>
      <charset val="134"/>
    </font>
    <font>
      <sz val="14"/>
      <name val="仿宋_GB2312"/>
      <charset val="134"/>
    </font>
    <font>
      <b/>
      <sz val="14"/>
      <name val="Times New Roman"/>
      <charset val="0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u/>
      <sz val="10"/>
      <name val="宋体"/>
      <charset val="134"/>
    </font>
    <font>
      <sz val="10"/>
      <name val="仿宋"/>
      <charset val="134"/>
    </font>
    <font>
      <sz val="10"/>
      <name val="宋体"/>
      <charset val="0"/>
    </font>
    <font>
      <sz val="10"/>
      <name val="仿宋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ahoma"/>
      <charset val="134"/>
    </font>
    <font>
      <b/>
      <sz val="9"/>
      <name val="Tahoma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indexed="22"/>
      </left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0" fillId="27" borderId="0" applyNumberFormat="0" applyBorder="0" applyAlignment="0" applyProtection="0">
      <alignment vertical="center"/>
    </xf>
    <xf numFmtId="0" fontId="95" fillId="25" borderId="2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8" fillId="30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0" fillId="18" borderId="26" applyNumberFormat="0" applyFont="0" applyAlignment="0" applyProtection="0">
      <alignment vertical="center"/>
    </xf>
    <xf numFmtId="0" fontId="0" fillId="0" borderId="0">
      <alignment vertical="center"/>
    </xf>
    <xf numFmtId="0" fontId="88" fillId="22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0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83" fillId="0" borderId="24" applyNumberFormat="0" applyFill="0" applyAlignment="0" applyProtection="0">
      <alignment vertical="center"/>
    </xf>
    <xf numFmtId="0" fontId="88" fillId="32" borderId="0" applyNumberFormat="0" applyBorder="0" applyAlignment="0" applyProtection="0">
      <alignment vertical="center"/>
    </xf>
    <xf numFmtId="0" fontId="86" fillId="0" borderId="28" applyNumberFormat="0" applyFill="0" applyAlignment="0" applyProtection="0">
      <alignment vertical="center"/>
    </xf>
    <xf numFmtId="0" fontId="88" fillId="26" borderId="0" applyNumberFormat="0" applyBorder="0" applyAlignment="0" applyProtection="0">
      <alignment vertical="center"/>
    </xf>
    <xf numFmtId="0" fontId="89" fillId="15" borderId="25" applyNumberFormat="0" applyAlignment="0" applyProtection="0">
      <alignment vertical="center"/>
    </xf>
    <xf numFmtId="0" fontId="96" fillId="15" borderId="29" applyNumberFormat="0" applyAlignment="0" applyProtection="0">
      <alignment vertical="center"/>
    </xf>
    <xf numFmtId="0" fontId="82" fillId="7" borderId="23" applyNumberFormat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88" fillId="21" borderId="0" applyNumberFormat="0" applyBorder="0" applyAlignment="0" applyProtection="0">
      <alignment vertical="center"/>
    </xf>
    <xf numFmtId="0" fontId="97" fillId="0" borderId="30" applyNumberFormat="0" applyFill="0" applyAlignment="0" applyProtection="0">
      <alignment vertical="center"/>
    </xf>
    <xf numFmtId="0" fontId="91" fillId="0" borderId="27" applyNumberFormat="0" applyFill="0" applyAlignment="0" applyProtection="0">
      <alignment vertical="center"/>
    </xf>
    <xf numFmtId="0" fontId="98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4" fillId="23" borderId="0" applyNumberFormat="0" applyBorder="0" applyAlignment="0" applyProtection="0">
      <alignment vertical="center"/>
    </xf>
    <xf numFmtId="0" fontId="80" fillId="29" borderId="0" applyNumberFormat="0" applyBorder="0" applyAlignment="0" applyProtection="0">
      <alignment vertical="center"/>
    </xf>
    <xf numFmtId="0" fontId="88" fillId="17" borderId="0" applyNumberFormat="0" applyBorder="0" applyAlignment="0" applyProtection="0">
      <alignment vertical="center"/>
    </xf>
    <xf numFmtId="0" fontId="80" fillId="28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34" borderId="0" applyNumberFormat="0" applyBorder="0" applyAlignment="0" applyProtection="0">
      <alignment vertical="center"/>
    </xf>
    <xf numFmtId="0" fontId="80" fillId="13" borderId="0" applyNumberFormat="0" applyBorder="0" applyAlignment="0" applyProtection="0">
      <alignment vertical="center"/>
    </xf>
    <xf numFmtId="0" fontId="88" fillId="14" borderId="0" applyNumberFormat="0" applyBorder="0" applyAlignment="0" applyProtection="0">
      <alignment vertical="center"/>
    </xf>
    <xf numFmtId="0" fontId="88" fillId="19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80" fillId="10" borderId="0" applyNumberFormat="0" applyBorder="0" applyAlignment="0" applyProtection="0">
      <alignment vertical="center"/>
    </xf>
    <xf numFmtId="0" fontId="88" fillId="16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8" fillId="31" borderId="0" applyNumberFormat="0" applyBorder="0" applyAlignment="0" applyProtection="0">
      <alignment vertical="center"/>
    </xf>
    <xf numFmtId="0" fontId="8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80" fillId="12" borderId="0" applyNumberFormat="0" applyBorder="0" applyAlignment="0" applyProtection="0">
      <alignment vertical="center"/>
    </xf>
    <xf numFmtId="0" fontId="88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</cellStyleXfs>
  <cellXfs count="92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 indent="2"/>
    </xf>
    <xf numFmtId="0" fontId="8" fillId="0" borderId="0" xfId="0" applyFont="1" applyAlignment="1">
      <alignment horizontal="justify" vertical="center" indent="2"/>
    </xf>
    <xf numFmtId="0" fontId="9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179" fontId="10" fillId="2" borderId="5" xfId="0" applyNumberFormat="1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 applyProtection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79" fontId="4" fillId="2" borderId="0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78" fontId="4" fillId="2" borderId="5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184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185" fontId="4" fillId="2" borderId="0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12" fillId="2" borderId="0" xfId="0" applyFont="1" applyFill="1">
      <alignment vertical="center"/>
    </xf>
    <xf numFmtId="0" fontId="13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184" fontId="11" fillId="2" borderId="6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84" fontId="11" fillId="2" borderId="1" xfId="0" applyNumberFormat="1" applyFont="1" applyFill="1" applyBorder="1" applyAlignment="1">
      <alignment horizontal="center" vertical="center"/>
    </xf>
    <xf numFmtId="184" fontId="1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84" fontId="4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84" fontId="10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84" fontId="4" fillId="2" borderId="5" xfId="0" applyNumberFormat="1" applyFont="1" applyFill="1" applyBorder="1" applyAlignment="1">
      <alignment horizontal="center" vertical="center"/>
    </xf>
    <xf numFmtId="184" fontId="4" fillId="2" borderId="6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84" fontId="10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84" fontId="4" fillId="2" borderId="5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84" fontId="4" fillId="2" borderId="1" xfId="0" applyNumberFormat="1" applyFont="1" applyFill="1" applyBorder="1" applyAlignment="1">
      <alignment horizontal="center" vertical="center"/>
    </xf>
    <xf numFmtId="184" fontId="4" fillId="2" borderId="6" xfId="0" applyNumberFormat="1" applyFont="1" applyFill="1" applyBorder="1" applyAlignment="1">
      <alignment horizontal="center" vertical="center"/>
    </xf>
    <xf numFmtId="185" fontId="4" fillId="2" borderId="1" xfId="0" applyNumberFormat="1" applyFont="1" applyFill="1" applyBorder="1" applyAlignment="1">
      <alignment horizontal="center" vertical="center" wrapText="1"/>
    </xf>
    <xf numFmtId="185" fontId="14" fillId="2" borderId="1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184" fontId="4" fillId="2" borderId="9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184" fontId="10" fillId="2" borderId="1" xfId="0" applyNumberFormat="1" applyFont="1" applyFill="1" applyBorder="1" applyAlignment="1">
      <alignment horizontal="center" vertical="center"/>
    </xf>
    <xf numFmtId="184" fontId="15" fillId="2" borderId="1" xfId="0" applyNumberFormat="1" applyFont="1" applyFill="1" applyBorder="1" applyAlignment="1">
      <alignment horizontal="center" vertical="center" wrapText="1"/>
    </xf>
    <xf numFmtId="185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177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185" fontId="4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185" fontId="10" fillId="2" borderId="1" xfId="0" applyNumberFormat="1" applyFont="1" applyFill="1" applyBorder="1" applyAlignment="1">
      <alignment horizontal="center" vertical="center" wrapText="1"/>
    </xf>
    <xf numFmtId="177" fontId="10" fillId="2" borderId="1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/>
    </xf>
    <xf numFmtId="185" fontId="4" fillId="2" borderId="5" xfId="0" applyNumberFormat="1" applyFont="1" applyFill="1" applyBorder="1" applyAlignment="1">
      <alignment horizontal="center" vertical="center"/>
    </xf>
    <xf numFmtId="185" fontId="10" fillId="2" borderId="5" xfId="0" applyNumberFormat="1" applyFont="1" applyFill="1" applyBorder="1" applyAlignment="1">
      <alignment horizontal="center" vertical="center" wrapText="1"/>
    </xf>
    <xf numFmtId="177" fontId="10" fillId="2" borderId="5" xfId="0" applyNumberFormat="1" applyFont="1" applyFill="1" applyBorder="1" applyAlignment="1">
      <alignment horizontal="center" vertical="center" wrapText="1"/>
    </xf>
    <xf numFmtId="177" fontId="4" fillId="2" borderId="6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185" fontId="4" fillId="2" borderId="5" xfId="0" applyNumberFormat="1" applyFont="1" applyFill="1" applyBorder="1" applyAlignment="1">
      <alignment horizontal="center" vertical="center" wrapText="1"/>
    </xf>
    <xf numFmtId="177" fontId="4" fillId="2" borderId="5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185" fontId="4" fillId="2" borderId="6" xfId="0" applyNumberFormat="1" applyFont="1" applyFill="1" applyBorder="1" applyAlignment="1">
      <alignment horizontal="center" vertical="center"/>
    </xf>
    <xf numFmtId="180" fontId="4" fillId="2" borderId="1" xfId="0" applyNumberFormat="1" applyFont="1" applyFill="1" applyBorder="1" applyAlignment="1">
      <alignment horizontal="center" vertical="center" wrapText="1"/>
    </xf>
    <xf numFmtId="177" fontId="10" fillId="2" borderId="1" xfId="0" applyNumberFormat="1" applyFont="1" applyFill="1" applyBorder="1" applyAlignment="1">
      <alignment horizontal="center" vertical="center"/>
    </xf>
    <xf numFmtId="177" fontId="4" fillId="2" borderId="5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180" fontId="4" fillId="2" borderId="6" xfId="0" applyNumberFormat="1" applyFont="1" applyFill="1" applyBorder="1" applyAlignment="1">
      <alignment horizontal="center" vertical="center" wrapText="1"/>
    </xf>
    <xf numFmtId="185" fontId="10" fillId="2" borderId="1" xfId="0" applyNumberFormat="1" applyFont="1" applyFill="1" applyBorder="1" applyAlignment="1">
      <alignment horizontal="center" vertical="center"/>
    </xf>
    <xf numFmtId="184" fontId="13" fillId="2" borderId="3" xfId="0" applyNumberFormat="1" applyFont="1" applyFill="1" applyBorder="1" applyAlignment="1">
      <alignment horizontal="center" vertical="center"/>
    </xf>
    <xf numFmtId="177" fontId="11" fillId="2" borderId="6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177" fontId="16" fillId="2" borderId="5" xfId="0" applyNumberFormat="1" applyFont="1" applyFill="1" applyBorder="1" applyAlignment="1" applyProtection="1">
      <alignment horizontal="center" vertical="center" wrapText="1"/>
      <protection locked="0"/>
    </xf>
    <xf numFmtId="177" fontId="11" fillId="2" borderId="1" xfId="0" applyNumberFormat="1" applyFont="1" applyFill="1" applyBorder="1" applyAlignment="1">
      <alignment horizontal="center" vertical="center" wrapText="1"/>
    </xf>
    <xf numFmtId="177" fontId="11" fillId="2" borderId="1" xfId="0" applyNumberFormat="1" applyFont="1" applyFill="1" applyBorder="1" applyAlignment="1">
      <alignment horizontal="center" vertical="center"/>
    </xf>
    <xf numFmtId="184" fontId="10" fillId="2" borderId="5" xfId="0" applyNumberFormat="1" applyFont="1" applyFill="1" applyBorder="1" applyAlignment="1">
      <alignment horizontal="center" vertical="center"/>
    </xf>
    <xf numFmtId="177" fontId="14" fillId="2" borderId="1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184" fontId="4" fillId="2" borderId="9" xfId="0" applyNumberFormat="1" applyFont="1" applyFill="1" applyBorder="1" applyAlignment="1">
      <alignment horizontal="center" vertical="center" wrapText="1"/>
    </xf>
    <xf numFmtId="177" fontId="10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184" fontId="10" fillId="2" borderId="1" xfId="0" applyNumberFormat="1" applyFont="1" applyFill="1" applyBorder="1" applyAlignment="1">
      <alignment horizontal="center" wrapText="1"/>
    </xf>
    <xf numFmtId="177" fontId="9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84" fontId="9" fillId="2" borderId="0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84" fontId="11" fillId="2" borderId="6" xfId="0" applyNumberFormat="1" applyFont="1" applyFill="1" applyBorder="1" applyAlignment="1">
      <alignment horizontal="center" vertical="center" wrapText="1"/>
    </xf>
    <xf numFmtId="177" fontId="11" fillId="2" borderId="6" xfId="0" applyNumberFormat="1" applyFont="1" applyFill="1" applyBorder="1" applyAlignment="1">
      <alignment horizontal="center" vertical="center" wrapText="1"/>
    </xf>
    <xf numFmtId="177" fontId="10" fillId="2" borderId="5" xfId="0" applyNumberFormat="1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 wrapText="1"/>
    </xf>
    <xf numFmtId="178" fontId="11" fillId="2" borderId="6" xfId="0" applyNumberFormat="1" applyFont="1" applyFill="1" applyBorder="1" applyAlignment="1">
      <alignment horizontal="center" vertical="center"/>
    </xf>
    <xf numFmtId="178" fontId="4" fillId="2" borderId="6" xfId="0" applyNumberFormat="1" applyFont="1" applyFill="1" applyBorder="1" applyAlignment="1">
      <alignment horizontal="center" vertical="center"/>
    </xf>
    <xf numFmtId="178" fontId="11" fillId="2" borderId="5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177" fontId="4" fillId="2" borderId="0" xfId="0" applyNumberFormat="1" applyFont="1" applyFill="1" applyBorder="1" applyAlignment="1" applyProtection="1">
      <alignment horizontal="center" vertical="center" wrapText="1"/>
    </xf>
    <xf numFmtId="177" fontId="4" fillId="2" borderId="1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/>
    </xf>
    <xf numFmtId="0" fontId="12" fillId="2" borderId="3" xfId="0" applyFont="1" applyFill="1" applyBorder="1">
      <alignment vertical="center"/>
    </xf>
    <xf numFmtId="0" fontId="18" fillId="2" borderId="0" xfId="0" applyFont="1" applyFill="1">
      <alignment vertical="center"/>
    </xf>
    <xf numFmtId="0" fontId="19" fillId="2" borderId="12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20" fillId="2" borderId="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5" xfId="0" applyNumberFormat="1" applyFont="1" applyFill="1" applyBorder="1" applyAlignment="1">
      <alignment horizontal="center" vertical="center" wrapText="1"/>
    </xf>
    <xf numFmtId="185" fontId="20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185" fontId="19" fillId="2" borderId="3" xfId="0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horizontal="left" vertical="center"/>
    </xf>
    <xf numFmtId="177" fontId="4" fillId="2" borderId="3" xfId="0" applyNumberFormat="1" applyFont="1" applyFill="1" applyBorder="1" applyAlignment="1"/>
    <xf numFmtId="0" fontId="4" fillId="2" borderId="13" xfId="0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179" fontId="4" fillId="2" borderId="5" xfId="0" applyNumberFormat="1" applyFont="1" applyFill="1" applyBorder="1" applyAlignment="1">
      <alignment horizontal="center" vertical="center"/>
    </xf>
    <xf numFmtId="185" fontId="19" fillId="2" borderId="0" xfId="0" applyNumberFormat="1" applyFont="1" applyFill="1" applyBorder="1" applyAlignment="1">
      <alignment vertical="center"/>
    </xf>
    <xf numFmtId="177" fontId="20" fillId="2" borderId="5" xfId="0" applyNumberFormat="1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177" fontId="19" fillId="2" borderId="5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184" fontId="21" fillId="2" borderId="0" xfId="0" applyNumberFormat="1" applyFont="1" applyFill="1" applyBorder="1" applyAlignment="1">
      <alignment horizontal="center" vertical="center"/>
    </xf>
    <xf numFmtId="184" fontId="19" fillId="2" borderId="0" xfId="0" applyNumberFormat="1" applyFont="1" applyFill="1" applyBorder="1" applyAlignment="1">
      <alignment horizontal="center" vertical="center"/>
    </xf>
    <xf numFmtId="49" fontId="19" fillId="2" borderId="0" xfId="0" applyNumberFormat="1" applyFont="1" applyFill="1" applyBorder="1" applyAlignment="1">
      <alignment horizontal="center" vertical="center"/>
    </xf>
    <xf numFmtId="186" fontId="19" fillId="2" borderId="0" xfId="0" applyNumberFormat="1" applyFont="1" applyFill="1" applyBorder="1" applyAlignment="1">
      <alignment horizontal="center" vertical="center"/>
    </xf>
    <xf numFmtId="185" fontId="19" fillId="2" borderId="0" xfId="0" applyNumberFormat="1" applyFont="1" applyFill="1" applyBorder="1" applyAlignment="1">
      <alignment horizontal="center" vertical="center"/>
    </xf>
    <xf numFmtId="177" fontId="19" fillId="2" borderId="0" xfId="0" applyNumberFormat="1" applyFont="1" applyFill="1" applyBorder="1" applyAlignment="1">
      <alignment horizontal="center" vertical="center"/>
    </xf>
    <xf numFmtId="178" fontId="19" fillId="2" borderId="0" xfId="0" applyNumberFormat="1" applyFont="1" applyFill="1" applyBorder="1" applyAlignment="1">
      <alignment horizontal="center" vertical="center"/>
    </xf>
    <xf numFmtId="177" fontId="23" fillId="2" borderId="0" xfId="0" applyNumberFormat="1" applyFont="1" applyFill="1" applyBorder="1" applyAlignment="1">
      <alignment horizontal="center" vertical="center"/>
    </xf>
    <xf numFmtId="178" fontId="19" fillId="2" borderId="0" xfId="0" applyNumberFormat="1" applyFont="1" applyFill="1" applyBorder="1" applyAlignment="1">
      <alignment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84" fontId="19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19" fillId="2" borderId="1" xfId="0" applyNumberFormat="1" applyFont="1" applyFill="1" applyBorder="1" applyAlignment="1" applyProtection="1">
      <alignment horizontal="center" vertical="center"/>
    </xf>
    <xf numFmtId="0" fontId="20" fillId="2" borderId="1" xfId="0" applyNumberFormat="1" applyFont="1" applyFill="1" applyBorder="1" applyAlignment="1" applyProtection="1">
      <alignment horizontal="center" vertical="center"/>
    </xf>
    <xf numFmtId="184" fontId="19" fillId="2" borderId="1" xfId="0" applyNumberFormat="1" applyFont="1" applyFill="1" applyBorder="1" applyAlignment="1">
      <alignment horizontal="center" vertical="center"/>
    </xf>
    <xf numFmtId="184" fontId="4" fillId="2" borderId="1" xfId="0" applyNumberFormat="1" applyFont="1" applyFill="1" applyBorder="1" applyAlignment="1" applyProtection="1">
      <alignment horizontal="center" vertical="center" wrapText="1"/>
    </xf>
    <xf numFmtId="0" fontId="25" fillId="2" borderId="1" xfId="0" applyNumberFormat="1" applyFont="1" applyFill="1" applyBorder="1" applyAlignment="1" applyProtection="1">
      <alignment horizontal="center" vertical="center"/>
    </xf>
    <xf numFmtId="0" fontId="20" fillId="2" borderId="1" xfId="0" applyNumberFormat="1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6" fillId="2" borderId="1" xfId="0" applyNumberFormat="1" applyFont="1" applyFill="1" applyBorder="1" applyAlignment="1" applyProtection="1">
      <alignment horizontal="center" vertical="center"/>
    </xf>
    <xf numFmtId="176" fontId="19" fillId="2" borderId="1" xfId="0" applyNumberFormat="1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186" fontId="24" fillId="2" borderId="1" xfId="0" applyNumberFormat="1" applyFont="1" applyFill="1" applyBorder="1" applyAlignment="1">
      <alignment horizontal="center" vertical="center" wrapText="1"/>
    </xf>
    <xf numFmtId="18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85" fontId="19" fillId="2" borderId="1" xfId="0" applyNumberFormat="1" applyFont="1" applyFill="1" applyBorder="1" applyAlignment="1">
      <alignment horizontal="center" vertical="center"/>
    </xf>
    <xf numFmtId="177" fontId="19" fillId="2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184" fontId="16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177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179" fontId="11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79" fontId="14" fillId="2" borderId="1" xfId="0" applyNumberFormat="1" applyFont="1" applyFill="1" applyBorder="1" applyAlignment="1">
      <alignment horizontal="center" vertical="center"/>
    </xf>
    <xf numFmtId="179" fontId="4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177" fontId="19" fillId="2" borderId="1" xfId="0" applyNumberFormat="1" applyFont="1" applyFill="1" applyBorder="1" applyAlignment="1">
      <alignment horizontal="center" vertical="center" wrapText="1"/>
    </xf>
    <xf numFmtId="177" fontId="20" fillId="2" borderId="1" xfId="0" applyNumberFormat="1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 wrapText="1"/>
    </xf>
    <xf numFmtId="178" fontId="10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vertical="center"/>
    </xf>
    <xf numFmtId="177" fontId="30" fillId="2" borderId="1" xfId="0" applyNumberFormat="1" applyFont="1" applyFill="1" applyBorder="1" applyAlignment="1">
      <alignment horizontal="center" vertical="center" wrapText="1"/>
    </xf>
    <xf numFmtId="177" fontId="3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77" fontId="20" fillId="2" borderId="1" xfId="0" applyNumberFormat="1" applyFont="1" applyFill="1" applyBorder="1" applyAlignment="1">
      <alignment horizontal="center" vertical="center"/>
    </xf>
    <xf numFmtId="184" fontId="14" fillId="2" borderId="1" xfId="0" applyNumberFormat="1" applyFont="1" applyFill="1" applyBorder="1" applyAlignment="1">
      <alignment horizontal="center" vertical="center"/>
    </xf>
    <xf numFmtId="178" fontId="19" fillId="2" borderId="1" xfId="0" applyNumberFormat="1" applyFont="1" applyFill="1" applyBorder="1" applyAlignment="1">
      <alignment horizontal="center" vertical="center"/>
    </xf>
    <xf numFmtId="178" fontId="30" fillId="2" borderId="1" xfId="0" applyNumberFormat="1" applyFont="1" applyFill="1" applyBorder="1" applyAlignment="1">
      <alignment horizontal="center" vertical="center" wrapText="1"/>
    </xf>
    <xf numFmtId="178" fontId="19" fillId="2" borderId="1" xfId="0" applyNumberFormat="1" applyFont="1" applyFill="1" applyBorder="1" applyAlignment="1">
      <alignment horizontal="center" vertical="center" wrapText="1"/>
    </xf>
    <xf numFmtId="180" fontId="19" fillId="2" borderId="0" xfId="0" applyNumberFormat="1" applyFont="1" applyFill="1" applyBorder="1" applyAlignment="1">
      <alignment horizontal="center" vertical="center" wrapText="1"/>
    </xf>
    <xf numFmtId="178" fontId="19" fillId="2" borderId="0" xfId="0" applyNumberFormat="1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/>
    </xf>
    <xf numFmtId="178" fontId="10" fillId="2" borderId="1" xfId="0" applyNumberFormat="1" applyFont="1" applyFill="1" applyBorder="1" applyAlignment="1">
      <alignment horizontal="center" vertical="center"/>
    </xf>
    <xf numFmtId="178" fontId="20" fillId="2" borderId="1" xfId="0" applyNumberFormat="1" applyFont="1" applyFill="1" applyBorder="1" applyAlignment="1">
      <alignment horizontal="center" vertical="center"/>
    </xf>
    <xf numFmtId="177" fontId="19" fillId="2" borderId="0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177" fontId="19" fillId="2" borderId="3" xfId="0" applyNumberFormat="1" applyFont="1" applyFill="1" applyBorder="1" applyAlignment="1">
      <alignment horizontal="center" vertical="center" wrapText="1"/>
    </xf>
    <xf numFmtId="178" fontId="10" fillId="2" borderId="0" xfId="0" applyNumberFormat="1" applyFont="1" applyFill="1" applyBorder="1" applyAlignment="1">
      <alignment horizontal="center" vertical="center" wrapText="1"/>
    </xf>
    <xf numFmtId="177" fontId="10" fillId="2" borderId="0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177" fontId="10" fillId="2" borderId="3" xfId="0" applyNumberFormat="1" applyFont="1" applyFill="1" applyBorder="1" applyAlignment="1">
      <alignment horizontal="center" vertical="center"/>
    </xf>
    <xf numFmtId="178" fontId="10" fillId="2" borderId="0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183" fontId="10" fillId="2" borderId="0" xfId="0" applyNumberFormat="1" applyFont="1" applyFill="1" applyBorder="1" applyAlignment="1">
      <alignment horizontal="center" vertical="center"/>
    </xf>
    <xf numFmtId="184" fontId="10" fillId="2" borderId="0" xfId="0" applyNumberFormat="1" applyFont="1" applyFill="1" applyBorder="1" applyAlignment="1">
      <alignment horizontal="center" vertical="center"/>
    </xf>
    <xf numFmtId="184" fontId="10" fillId="2" borderId="3" xfId="0" applyNumberFormat="1" applyFont="1" applyFill="1" applyBorder="1" applyAlignment="1">
      <alignment horizontal="center" vertical="center"/>
    </xf>
    <xf numFmtId="177" fontId="10" fillId="2" borderId="0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4" fillId="0" borderId="0" xfId="0" applyFont="1" applyFill="1" applyBorder="1" applyAlignment="1"/>
    <xf numFmtId="49" fontId="3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3" fillId="0" borderId="16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/>
    <xf numFmtId="0" fontId="34" fillId="0" borderId="1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" xfId="56" applyFont="1" applyBorder="1" applyAlignment="1">
      <alignment horizontal="center" vertical="center" wrapText="1"/>
    </xf>
    <xf numFmtId="0" fontId="32" fillId="0" borderId="1" xfId="56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35" fillId="0" borderId="1" xfId="0" applyFont="1" applyFill="1" applyBorder="1" applyAlignment="1">
      <alignment vertical="center"/>
    </xf>
    <xf numFmtId="0" fontId="35" fillId="0" borderId="1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178" fontId="37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49" fontId="4" fillId="0" borderId="17" xfId="66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176" fontId="40" fillId="0" borderId="1" xfId="0" applyNumberFormat="1" applyFont="1" applyFill="1" applyBorder="1" applyAlignment="1">
      <alignment vertical="center" wrapText="1"/>
    </xf>
    <xf numFmtId="176" fontId="40" fillId="0" borderId="1" xfId="0" applyNumberFormat="1" applyFont="1" applyFill="1" applyBorder="1" applyAlignment="1">
      <alignment horizontal="center" vertical="center" wrapText="1"/>
    </xf>
    <xf numFmtId="176" fontId="4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6" fontId="40" fillId="0" borderId="1" xfId="56" applyNumberFormat="1" applyFont="1" applyBorder="1" applyAlignment="1">
      <alignment horizontal="center" vertical="center" wrapText="1"/>
    </xf>
    <xf numFmtId="184" fontId="40" fillId="0" borderId="1" xfId="56" applyNumberFormat="1" applyFont="1" applyBorder="1" applyAlignment="1">
      <alignment horizontal="center" vertical="center" wrapText="1"/>
    </xf>
    <xf numFmtId="184" fontId="35" fillId="0" borderId="1" xfId="0" applyNumberFormat="1" applyFont="1" applyFill="1" applyBorder="1" applyAlignment="1">
      <alignment horizontal="center" vertical="center" wrapText="1"/>
    </xf>
    <xf numFmtId="177" fontId="35" fillId="0" borderId="1" xfId="0" applyNumberFormat="1" applyFont="1" applyFill="1" applyBorder="1" applyAlignment="1">
      <alignment horizontal="center" vertical="center" wrapText="1"/>
    </xf>
    <xf numFmtId="184" fontId="35" fillId="0" borderId="1" xfId="0" applyNumberFormat="1" applyFont="1" applyFill="1" applyBorder="1" applyAlignment="1">
      <alignment vertical="center"/>
    </xf>
    <xf numFmtId="184" fontId="36" fillId="0" borderId="1" xfId="0" applyNumberFormat="1" applyFont="1" applyFill="1" applyBorder="1" applyAlignment="1">
      <alignment horizontal="center" vertical="center" wrapText="1"/>
    </xf>
    <xf numFmtId="184" fontId="35" fillId="0" borderId="1" xfId="0" applyNumberFormat="1" applyFont="1" applyFill="1" applyBorder="1" applyAlignment="1">
      <alignment horizontal="right" vertical="center" wrapText="1"/>
    </xf>
    <xf numFmtId="185" fontId="37" fillId="0" borderId="1" xfId="0" applyNumberFormat="1" applyFont="1" applyFill="1" applyBorder="1" applyAlignment="1">
      <alignment horizontal="center" vertical="center"/>
    </xf>
    <xf numFmtId="176" fontId="37" fillId="0" borderId="1" xfId="0" applyNumberFormat="1" applyFont="1" applyFill="1" applyBorder="1" applyAlignment="1">
      <alignment horizontal="center" vertical="center"/>
    </xf>
    <xf numFmtId="176" fontId="41" fillId="0" borderId="1" xfId="0" applyNumberFormat="1" applyFont="1" applyFill="1" applyBorder="1" applyAlignment="1">
      <alignment horizontal="center" vertical="center"/>
    </xf>
    <xf numFmtId="176" fontId="41" fillId="0" borderId="1" xfId="0" applyNumberFormat="1" applyFont="1" applyFill="1" applyBorder="1" applyAlignment="1">
      <alignment horizontal="center" vertical="center" wrapText="1"/>
    </xf>
    <xf numFmtId="184" fontId="41" fillId="0" borderId="1" xfId="0" applyNumberFormat="1" applyFont="1" applyFill="1" applyBorder="1" applyAlignment="1">
      <alignment horizontal="center" vertical="center" wrapText="1"/>
    </xf>
    <xf numFmtId="183" fontId="32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183" fontId="40" fillId="0" borderId="1" xfId="0" applyNumberFormat="1" applyFont="1" applyFill="1" applyBorder="1" applyAlignment="1">
      <alignment horizontal="center" vertical="center" wrapText="1"/>
    </xf>
    <xf numFmtId="183" fontId="37" fillId="0" borderId="1" xfId="0" applyNumberFormat="1" applyFont="1" applyFill="1" applyBorder="1" applyAlignment="1">
      <alignment horizontal="center" vertical="center" wrapText="1"/>
    </xf>
    <xf numFmtId="184" fontId="3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187" fontId="32" fillId="0" borderId="0" xfId="0" applyNumberFormat="1" applyFont="1" applyFill="1" applyBorder="1" applyAlignment="1">
      <alignment horizontal="center" vertical="center" wrapText="1"/>
    </xf>
    <xf numFmtId="187" fontId="34" fillId="0" borderId="0" xfId="0" applyNumberFormat="1" applyFont="1" applyFill="1" applyBorder="1" applyAlignment="1">
      <alignment horizontal="center" vertical="center" wrapText="1"/>
    </xf>
    <xf numFmtId="180" fontId="32" fillId="0" borderId="0" xfId="0" applyNumberFormat="1" applyFont="1" applyFill="1" applyBorder="1" applyAlignment="1">
      <alignment horizontal="center" vertical="center" wrapText="1"/>
    </xf>
    <xf numFmtId="0" fontId="40" fillId="0" borderId="1" xfId="56" applyFont="1" applyBorder="1" applyAlignment="1">
      <alignment horizontal="center" vertical="center" wrapText="1"/>
    </xf>
    <xf numFmtId="187" fontId="32" fillId="0" borderId="1" xfId="58" applyNumberFormat="1" applyFont="1" applyBorder="1" applyAlignment="1">
      <alignment horizontal="center" wrapText="1"/>
    </xf>
    <xf numFmtId="187" fontId="40" fillId="0" borderId="1" xfId="58" applyNumberFormat="1" applyFont="1" applyBorder="1" applyAlignment="1">
      <alignment horizontal="center" vertical="center" wrapText="1"/>
    </xf>
    <xf numFmtId="187" fontId="32" fillId="0" borderId="1" xfId="58" applyNumberFormat="1" applyFont="1" applyBorder="1" applyAlignment="1">
      <alignment horizontal="center" vertical="center" wrapText="1"/>
    </xf>
    <xf numFmtId="187" fontId="32" fillId="0" borderId="1" xfId="58" applyNumberFormat="1" applyFont="1" applyBorder="1" applyAlignment="1">
      <alignment horizontal="center" vertical="top" wrapText="1"/>
    </xf>
    <xf numFmtId="180" fontId="32" fillId="0" borderId="1" xfId="58" applyNumberFormat="1" applyFont="1" applyBorder="1" applyAlignment="1">
      <alignment horizontal="center" vertical="top" wrapText="1"/>
    </xf>
    <xf numFmtId="187" fontId="32" fillId="0" borderId="1" xfId="0" applyNumberFormat="1" applyFont="1" applyFill="1" applyBorder="1" applyAlignment="1">
      <alignment horizontal="center" vertical="center" wrapText="1"/>
    </xf>
    <xf numFmtId="180" fontId="32" fillId="0" borderId="1" xfId="0" applyNumberFormat="1" applyFont="1" applyFill="1" applyBorder="1" applyAlignment="1">
      <alignment horizontal="center" vertical="center" wrapText="1"/>
    </xf>
    <xf numFmtId="187" fontId="35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187" fontId="32" fillId="0" borderId="1" xfId="0" applyNumberFormat="1" applyFont="1" applyFill="1" applyBorder="1" applyAlignment="1">
      <alignment horizontal="center" vertical="center"/>
    </xf>
    <xf numFmtId="180" fontId="37" fillId="0" borderId="1" xfId="0" applyNumberFormat="1" applyFont="1" applyFill="1" applyBorder="1" applyAlignment="1">
      <alignment horizontal="center" vertical="center"/>
    </xf>
    <xf numFmtId="180" fontId="40" fillId="0" borderId="1" xfId="0" applyNumberFormat="1" applyFont="1" applyFill="1" applyBorder="1" applyAlignment="1">
      <alignment horizontal="center" vertical="center" wrapText="1"/>
    </xf>
    <xf numFmtId="187" fontId="35" fillId="0" borderId="18" xfId="0" applyNumberFormat="1" applyFont="1" applyFill="1" applyBorder="1" applyAlignment="1">
      <alignment horizontal="center" vertical="center" wrapText="1"/>
    </xf>
    <xf numFmtId="187" fontId="36" fillId="0" borderId="1" xfId="0" applyNumberFormat="1" applyFont="1" applyFill="1" applyBorder="1" applyAlignment="1">
      <alignment horizontal="center" vertical="center" wrapText="1"/>
    </xf>
    <xf numFmtId="187" fontId="35" fillId="0" borderId="1" xfId="0" applyNumberFormat="1" applyFont="1" applyFill="1" applyBorder="1" applyAlignment="1">
      <alignment horizontal="center" vertical="center"/>
    </xf>
    <xf numFmtId="180" fontId="37" fillId="0" borderId="1" xfId="0" applyNumberFormat="1" applyFont="1" applyFill="1" applyBorder="1" applyAlignment="1">
      <alignment horizontal="center" vertical="center" wrapText="1"/>
    </xf>
    <xf numFmtId="187" fontId="37" fillId="0" borderId="1" xfId="0" applyNumberFormat="1" applyFont="1" applyFill="1" applyBorder="1" applyAlignment="1">
      <alignment horizontal="center" vertical="center"/>
    </xf>
    <xf numFmtId="187" fontId="5" fillId="0" borderId="1" xfId="0" applyNumberFormat="1" applyFont="1" applyFill="1" applyBorder="1" applyAlignment="1">
      <alignment horizontal="center" vertical="center"/>
    </xf>
    <xf numFmtId="187" fontId="38" fillId="0" borderId="1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183" fontId="32" fillId="0" borderId="1" xfId="0" applyNumberFormat="1" applyFont="1" applyFill="1" applyBorder="1" applyAlignment="1">
      <alignment vertical="center" wrapText="1"/>
    </xf>
    <xf numFmtId="183" fontId="32" fillId="0" borderId="19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178" fontId="32" fillId="0" borderId="2" xfId="0" applyNumberFormat="1" applyFont="1" applyFill="1" applyBorder="1" applyAlignment="1">
      <alignment horizontal="center" vertical="center" wrapText="1"/>
    </xf>
    <xf numFmtId="183" fontId="32" fillId="0" borderId="2" xfId="0" applyNumberFormat="1" applyFont="1" applyFill="1" applyBorder="1" applyAlignment="1">
      <alignment horizontal="center" vertical="center" wrapText="1"/>
    </xf>
    <xf numFmtId="183" fontId="32" fillId="0" borderId="1" xfId="58" applyNumberFormat="1" applyFont="1" applyBorder="1" applyAlignment="1">
      <alignment horizontal="center" vertical="center" wrapText="1"/>
    </xf>
    <xf numFmtId="0" fontId="32" fillId="0" borderId="1" xfId="58" applyFont="1" applyBorder="1" applyAlignment="1">
      <alignment horizontal="center" vertical="center" wrapText="1"/>
    </xf>
    <xf numFmtId="178" fontId="32" fillId="0" borderId="1" xfId="58" applyNumberFormat="1" applyFont="1" applyBorder="1" applyAlignment="1">
      <alignment horizontal="center" wrapText="1"/>
    </xf>
    <xf numFmtId="183" fontId="32" fillId="0" borderId="1" xfId="56" applyNumberFormat="1" applyFont="1" applyBorder="1" applyAlignment="1">
      <alignment horizontal="center" vertical="center" wrapText="1"/>
    </xf>
    <xf numFmtId="178" fontId="32" fillId="0" borderId="1" xfId="58" applyNumberFormat="1" applyFont="1" applyBorder="1" applyAlignment="1">
      <alignment horizontal="center" vertical="center" wrapText="1"/>
    </xf>
    <xf numFmtId="0" fontId="32" fillId="0" borderId="1" xfId="58" applyFont="1" applyBorder="1" applyAlignment="1">
      <alignment horizontal="center" vertical="top" wrapText="1"/>
    </xf>
    <xf numFmtId="183" fontId="32" fillId="0" borderId="1" xfId="58" applyNumberFormat="1" applyFont="1" applyBorder="1" applyAlignment="1">
      <alignment horizontal="center" vertical="center"/>
    </xf>
    <xf numFmtId="183" fontId="40" fillId="0" borderId="1" xfId="56" applyNumberFormat="1" applyFont="1" applyBorder="1" applyAlignment="1">
      <alignment horizontal="center" vertical="center" wrapText="1"/>
    </xf>
    <xf numFmtId="177" fontId="36" fillId="0" borderId="1" xfId="0" applyNumberFormat="1" applyFont="1" applyFill="1" applyBorder="1" applyAlignment="1">
      <alignment horizontal="center" vertical="center" wrapText="1"/>
    </xf>
    <xf numFmtId="183" fontId="37" fillId="0" borderId="1" xfId="0" applyNumberFormat="1" applyFont="1" applyFill="1" applyBorder="1" applyAlignment="1">
      <alignment horizontal="center" vertical="center"/>
    </xf>
    <xf numFmtId="183" fontId="35" fillId="0" borderId="1" xfId="0" applyNumberFormat="1" applyFont="1" applyFill="1" applyBorder="1" applyAlignment="1">
      <alignment horizontal="center" vertical="center" wrapText="1"/>
    </xf>
    <xf numFmtId="178" fontId="35" fillId="0" borderId="1" xfId="0" applyNumberFormat="1" applyFont="1" applyFill="1" applyBorder="1" applyAlignment="1">
      <alignment horizontal="center" vertical="center" wrapText="1"/>
    </xf>
    <xf numFmtId="183" fontId="36" fillId="0" borderId="1" xfId="0" applyNumberFormat="1" applyFont="1" applyFill="1" applyBorder="1" applyAlignment="1">
      <alignment horizontal="center" vertical="center" wrapText="1"/>
    </xf>
    <xf numFmtId="178" fontId="32" fillId="0" borderId="1" xfId="0" applyNumberFormat="1" applyFont="1" applyFill="1" applyBorder="1" applyAlignment="1">
      <alignment horizontal="center" vertical="center"/>
    </xf>
    <xf numFmtId="178" fontId="32" fillId="0" borderId="1" xfId="0" applyNumberFormat="1" applyFont="1" applyFill="1" applyBorder="1" applyAlignment="1">
      <alignment horizontal="center" vertical="center" wrapText="1"/>
    </xf>
    <xf numFmtId="178" fontId="36" fillId="0" borderId="1" xfId="0" applyNumberFormat="1" applyFont="1" applyFill="1" applyBorder="1" applyAlignment="1">
      <alignment horizontal="center" vertical="center" wrapText="1"/>
    </xf>
    <xf numFmtId="178" fontId="40" fillId="0" borderId="1" xfId="0" applyNumberFormat="1" applyFont="1" applyFill="1" applyBorder="1" applyAlignment="1">
      <alignment horizontal="center" vertical="center" wrapText="1"/>
    </xf>
    <xf numFmtId="178" fontId="37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7" fontId="32" fillId="0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183" fontId="32" fillId="0" borderId="1" xfId="58" applyNumberFormat="1" applyFont="1" applyBorder="1">
      <alignment vertical="center"/>
    </xf>
    <xf numFmtId="0" fontId="40" fillId="0" borderId="1" xfId="36" applyFont="1" applyBorder="1" applyAlignment="1">
      <alignment horizontal="center" vertical="center" wrapText="1"/>
    </xf>
    <xf numFmtId="0" fontId="35" fillId="0" borderId="1" xfId="57" applyFont="1" applyBorder="1" applyAlignment="1">
      <alignment horizontal="center" vertical="center" wrapText="1"/>
    </xf>
    <xf numFmtId="0" fontId="32" fillId="0" borderId="1" xfId="36" applyFont="1" applyBorder="1" applyAlignment="1">
      <alignment horizontal="center" vertical="center" wrapText="1"/>
    </xf>
    <xf numFmtId="184" fontId="35" fillId="0" borderId="1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177" fontId="35" fillId="0" borderId="1" xfId="0" applyNumberFormat="1" applyFont="1" applyFill="1" applyBorder="1" applyAlignment="1">
      <alignment horizontal="center" vertical="center"/>
    </xf>
    <xf numFmtId="183" fontId="36" fillId="0" borderId="14" xfId="0" applyNumberFormat="1" applyFont="1" applyFill="1" applyBorder="1" applyAlignment="1">
      <alignment horizontal="center" vertical="center" wrapText="1"/>
    </xf>
    <xf numFmtId="177" fontId="32" fillId="0" borderId="18" xfId="0" applyNumberFormat="1" applyFont="1" applyFill="1" applyBorder="1" applyAlignment="1">
      <alignment horizontal="center" vertical="center" wrapText="1"/>
    </xf>
    <xf numFmtId="177" fontId="40" fillId="0" borderId="1" xfId="0" applyNumberFormat="1" applyFont="1" applyFill="1" applyBorder="1" applyAlignment="1">
      <alignment horizontal="center" vertical="center" wrapText="1"/>
    </xf>
    <xf numFmtId="185" fontId="36" fillId="0" borderId="1" xfId="0" applyNumberFormat="1" applyFont="1" applyFill="1" applyBorder="1" applyAlignment="1">
      <alignment horizontal="center" vertical="center" wrapText="1"/>
    </xf>
    <xf numFmtId="183" fontId="35" fillId="0" borderId="14" xfId="0" applyNumberFormat="1" applyFont="1" applyFill="1" applyBorder="1" applyAlignment="1">
      <alignment horizontal="center" vertical="center"/>
    </xf>
    <xf numFmtId="185" fontId="35" fillId="0" borderId="1" xfId="0" applyNumberFormat="1" applyFont="1" applyFill="1" applyBorder="1" applyAlignment="1">
      <alignment horizontal="center" vertical="center" wrapText="1"/>
    </xf>
    <xf numFmtId="177" fontId="40" fillId="0" borderId="18" xfId="0" applyNumberFormat="1" applyFont="1" applyFill="1" applyBorder="1" applyAlignment="1">
      <alignment horizontal="center" vertical="center" wrapText="1"/>
    </xf>
    <xf numFmtId="185" fontId="35" fillId="0" borderId="1" xfId="14" applyNumberFormat="1" applyFont="1" applyBorder="1" applyAlignment="1">
      <alignment horizontal="center" vertical="center" wrapText="1"/>
    </xf>
    <xf numFmtId="183" fontId="35" fillId="0" borderId="14" xfId="0" applyNumberFormat="1" applyFont="1" applyFill="1" applyBorder="1" applyAlignment="1">
      <alignment horizontal="center" vertical="center" wrapText="1"/>
    </xf>
    <xf numFmtId="183" fontId="37" fillId="0" borderId="14" xfId="0" applyNumberFormat="1" applyFont="1" applyFill="1" applyBorder="1" applyAlignment="1">
      <alignment horizontal="center" vertical="center"/>
    </xf>
    <xf numFmtId="185" fontId="37" fillId="0" borderId="1" xfId="0" applyNumberFormat="1" applyFont="1" applyFill="1" applyBorder="1" applyAlignment="1">
      <alignment horizontal="center" vertical="center" wrapText="1"/>
    </xf>
    <xf numFmtId="177" fontId="37" fillId="0" borderId="18" xfId="0" applyNumberFormat="1" applyFont="1" applyFill="1" applyBorder="1" applyAlignment="1">
      <alignment horizontal="center" vertical="center" wrapText="1"/>
    </xf>
    <xf numFmtId="177" fontId="37" fillId="0" borderId="1" xfId="0" applyNumberFormat="1" applyFont="1" applyFill="1" applyBorder="1" applyAlignment="1">
      <alignment horizontal="center" vertical="center" wrapText="1"/>
    </xf>
    <xf numFmtId="185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 wrapText="1"/>
    </xf>
    <xf numFmtId="0" fontId="11" fillId="2" borderId="1" xfId="66" applyFont="1" applyFill="1" applyBorder="1" applyAlignment="1">
      <alignment horizontal="center" vertical="center" wrapText="1"/>
    </xf>
    <xf numFmtId="0" fontId="32" fillId="0" borderId="1" xfId="36" applyFont="1" applyBorder="1" applyAlignment="1">
      <alignment horizontal="center" vertical="center"/>
    </xf>
    <xf numFmtId="185" fontId="32" fillId="0" borderId="1" xfId="0" applyNumberFormat="1" applyFont="1" applyFill="1" applyBorder="1" applyAlignment="1">
      <alignment horizontal="center" vertical="center" wrapText="1"/>
    </xf>
    <xf numFmtId="184" fontId="32" fillId="0" borderId="1" xfId="0" applyNumberFormat="1" applyFont="1" applyFill="1" applyBorder="1" applyAlignment="1">
      <alignment horizontal="center" vertical="center"/>
    </xf>
    <xf numFmtId="185" fontId="35" fillId="0" borderId="1" xfId="14" applyNumberFormat="1" applyFont="1" applyBorder="1" applyAlignment="1">
      <alignment horizontal="center" vertical="center"/>
    </xf>
    <xf numFmtId="184" fontId="32" fillId="0" borderId="1" xfId="0" applyNumberFormat="1" applyFont="1" applyFill="1" applyBorder="1" applyAlignment="1">
      <alignment horizontal="center" vertical="center" wrapText="1"/>
    </xf>
    <xf numFmtId="185" fontId="35" fillId="0" borderId="1" xfId="0" applyNumberFormat="1" applyFont="1" applyFill="1" applyBorder="1" applyAlignment="1">
      <alignment horizontal="center" vertical="center"/>
    </xf>
    <xf numFmtId="184" fontId="43" fillId="0" borderId="1" xfId="0" applyNumberFormat="1" applyFont="1" applyFill="1" applyBorder="1" applyAlignment="1">
      <alignment horizontal="center" vertical="center" wrapText="1"/>
    </xf>
    <xf numFmtId="184" fontId="40" fillId="0" borderId="1" xfId="0" applyNumberFormat="1" applyFont="1" applyFill="1" applyBorder="1" applyAlignment="1">
      <alignment horizontal="center" vertical="center" wrapText="1"/>
    </xf>
    <xf numFmtId="177" fontId="11" fillId="2" borderId="1" xfId="66" applyNumberFormat="1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187" fontId="32" fillId="0" borderId="1" xfId="36" applyNumberFormat="1" applyFont="1" applyBorder="1" applyAlignment="1">
      <alignment horizontal="center" vertical="center" wrapText="1"/>
    </xf>
    <xf numFmtId="0" fontId="5" fillId="0" borderId="1" xfId="57" applyFont="1" applyBorder="1">
      <alignment vertical="center"/>
    </xf>
    <xf numFmtId="0" fontId="35" fillId="0" borderId="1" xfId="0" applyFont="1" applyFill="1" applyBorder="1" applyAlignment="1">
      <alignment horizontal="justify" vertical="center" wrapText="1"/>
    </xf>
    <xf numFmtId="184" fontId="35" fillId="0" borderId="1" xfId="14" applyNumberFormat="1" applyFont="1" applyBorder="1" applyAlignment="1">
      <alignment horizontal="center" vertical="center"/>
    </xf>
    <xf numFmtId="188" fontId="35" fillId="0" borderId="1" xfId="0" applyNumberFormat="1" applyFont="1" applyFill="1" applyBorder="1" applyAlignment="1">
      <alignment horizontal="center" vertical="center" wrapText="1"/>
    </xf>
    <xf numFmtId="187" fontId="5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85" fontId="40" fillId="0" borderId="1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/>
    </xf>
    <xf numFmtId="49" fontId="32" fillId="0" borderId="18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/>
    <xf numFmtId="0" fontId="4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9" fontId="37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/>
    <xf numFmtId="0" fontId="17" fillId="0" borderId="0" xfId="0" applyFont="1" applyFill="1" applyAlignment="1"/>
    <xf numFmtId="0" fontId="9" fillId="0" borderId="0" xfId="0" applyFont="1" applyFill="1" applyBorder="1" applyAlignment="1"/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189" fontId="47" fillId="0" borderId="0" xfId="0" applyNumberFormat="1" applyFont="1" applyFill="1" applyBorder="1" applyAlignment="1">
      <alignment horizontal="center" vertical="center"/>
    </xf>
    <xf numFmtId="180" fontId="47" fillId="0" borderId="0" xfId="0" applyNumberFormat="1" applyFont="1" applyFill="1" applyBorder="1" applyAlignment="1">
      <alignment horizontal="center" vertical="center"/>
    </xf>
    <xf numFmtId="178" fontId="47" fillId="0" borderId="0" xfId="0" applyNumberFormat="1" applyFont="1" applyFill="1" applyBorder="1" applyAlignment="1">
      <alignment horizontal="center" vertical="center"/>
    </xf>
    <xf numFmtId="177" fontId="4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1" xfId="0" applyNumberFormat="1" applyFont="1" applyFill="1" applyBorder="1" applyAlignment="1">
      <alignment horizontal="center" vertical="center"/>
    </xf>
    <xf numFmtId="177" fontId="37" fillId="0" borderId="1" xfId="0" applyNumberFormat="1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 wrapText="1"/>
    </xf>
    <xf numFmtId="0" fontId="52" fillId="0" borderId="2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wrapText="1"/>
    </xf>
    <xf numFmtId="0" fontId="47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center"/>
    </xf>
    <xf numFmtId="0" fontId="52" fillId="0" borderId="6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top" wrapText="1"/>
    </xf>
    <xf numFmtId="0" fontId="46" fillId="0" borderId="1" xfId="0" applyFont="1" applyFill="1" applyBorder="1" applyAlignment="1">
      <alignment horizontal="center" vertical="center"/>
    </xf>
    <xf numFmtId="49" fontId="4" fillId="0" borderId="19" xfId="66" applyNumberFormat="1" applyFont="1" applyBorder="1" applyAlignment="1">
      <alignment horizontal="center" vertical="center" wrapText="1"/>
    </xf>
    <xf numFmtId="0" fontId="4" fillId="0" borderId="1" xfId="66" applyFont="1" applyBorder="1" applyAlignment="1">
      <alignment horizontal="center" vertical="center"/>
    </xf>
    <xf numFmtId="0" fontId="11" fillId="0" borderId="1" xfId="66" applyFont="1" applyBorder="1" applyAlignment="1">
      <alignment vertical="center"/>
    </xf>
    <xf numFmtId="49" fontId="4" fillId="0" borderId="17" xfId="66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1" xfId="66" applyNumberFormat="1" applyFont="1" applyBorder="1" applyAlignment="1">
      <alignment vertical="center"/>
    </xf>
    <xf numFmtId="0" fontId="4" fillId="0" borderId="1" xfId="66" applyNumberFormat="1" applyFont="1" applyBorder="1" applyAlignment="1">
      <alignment horizontal="center" vertical="center"/>
    </xf>
    <xf numFmtId="49" fontId="4" fillId="0" borderId="10" xfId="66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" xfId="66" applyFont="1" applyBorder="1" applyAlignment="1">
      <alignment horizontal="center" vertical="center"/>
    </xf>
    <xf numFmtId="0" fontId="14" fillId="0" borderId="1" xfId="66" applyFont="1" applyBorder="1" applyAlignment="1">
      <alignment vertical="center"/>
    </xf>
    <xf numFmtId="184" fontId="50" fillId="0" borderId="1" xfId="0" applyNumberFormat="1" applyFont="1" applyFill="1" applyBorder="1" applyAlignment="1">
      <alignment horizontal="center" vertical="center" wrapText="1"/>
    </xf>
    <xf numFmtId="184" fontId="50" fillId="0" borderId="2" xfId="0" applyNumberFormat="1" applyFont="1" applyFill="1" applyBorder="1" applyAlignment="1">
      <alignment horizontal="center" vertical="center" wrapText="1"/>
    </xf>
    <xf numFmtId="184" fontId="50" fillId="0" borderId="1" xfId="0" applyNumberFormat="1" applyFont="1" applyFill="1" applyBorder="1" applyAlignment="1">
      <alignment horizontal="center" vertical="center"/>
    </xf>
    <xf numFmtId="184" fontId="50" fillId="0" borderId="6" xfId="0" applyNumberFormat="1" applyFont="1" applyFill="1" applyBorder="1" applyAlignment="1">
      <alignment horizontal="center" vertical="center" wrapText="1"/>
    </xf>
    <xf numFmtId="190" fontId="32" fillId="0" borderId="1" xfId="0" applyNumberFormat="1" applyFont="1" applyFill="1" applyBorder="1" applyAlignment="1">
      <alignment horizontal="center" vertical="center" wrapText="1"/>
    </xf>
    <xf numFmtId="190" fontId="36" fillId="0" borderId="1" xfId="0" applyNumberFormat="1" applyFont="1" applyFill="1" applyBorder="1" applyAlignment="1">
      <alignment horizontal="center" vertical="center" wrapText="1"/>
    </xf>
    <xf numFmtId="190" fontId="37" fillId="0" borderId="1" xfId="0" applyNumberFormat="1" applyFont="1" applyFill="1" applyBorder="1" applyAlignment="1">
      <alignment horizontal="center" vertical="center"/>
    </xf>
    <xf numFmtId="184" fontId="37" fillId="0" borderId="1" xfId="0" applyNumberFormat="1" applyFont="1" applyFill="1" applyBorder="1" applyAlignment="1">
      <alignment horizontal="center" vertical="center"/>
    </xf>
    <xf numFmtId="191" fontId="37" fillId="0" borderId="1" xfId="0" applyNumberFormat="1" applyFont="1" applyFill="1" applyBorder="1" applyAlignment="1">
      <alignment horizontal="center" vertical="center"/>
    </xf>
    <xf numFmtId="184" fontId="47" fillId="0" borderId="1" xfId="0" applyNumberFormat="1" applyFont="1" applyFill="1" applyBorder="1" applyAlignment="1">
      <alignment horizontal="center" wrapText="1"/>
    </xf>
    <xf numFmtId="0" fontId="47" fillId="0" borderId="1" xfId="0" applyFont="1" applyFill="1" applyBorder="1" applyAlignment="1">
      <alignment horizontal="center"/>
    </xf>
    <xf numFmtId="184" fontId="53" fillId="0" borderId="1" xfId="0" applyNumberFormat="1" applyFont="1" applyFill="1" applyBorder="1" applyAlignment="1">
      <alignment horizontal="center" wrapText="1"/>
    </xf>
    <xf numFmtId="184" fontId="47" fillId="0" borderId="1" xfId="0" applyNumberFormat="1" applyFont="1" applyFill="1" applyBorder="1" applyAlignment="1">
      <alignment horizontal="center" vertical="top" wrapText="1"/>
    </xf>
    <xf numFmtId="0" fontId="54" fillId="0" borderId="1" xfId="0" applyFont="1" applyFill="1" applyBorder="1" applyAlignment="1">
      <alignment horizontal="center" wrapText="1"/>
    </xf>
    <xf numFmtId="184" fontId="54" fillId="0" borderId="1" xfId="0" applyNumberFormat="1" applyFont="1" applyFill="1" applyBorder="1" applyAlignment="1">
      <alignment horizontal="center" wrapText="1"/>
    </xf>
    <xf numFmtId="177" fontId="55" fillId="0" borderId="1" xfId="60" applyNumberFormat="1" applyFont="1" applyFill="1" applyBorder="1" applyAlignment="1"/>
    <xf numFmtId="185" fontId="11" fillId="0" borderId="1" xfId="66" applyNumberFormat="1" applyFont="1" applyBorder="1" applyAlignment="1">
      <alignment vertical="center"/>
    </xf>
    <xf numFmtId="0" fontId="9" fillId="0" borderId="1" xfId="66" applyBorder="1" applyAlignment="1">
      <alignment vertical="center"/>
    </xf>
    <xf numFmtId="184" fontId="55" fillId="0" borderId="1" xfId="60" applyNumberFormat="1" applyFont="1" applyFill="1" applyBorder="1" applyAlignment="1"/>
    <xf numFmtId="185" fontId="55" fillId="0" borderId="1" xfId="60" applyNumberFormat="1" applyFont="1" applyFill="1" applyBorder="1" applyAlignment="1"/>
    <xf numFmtId="177" fontId="56" fillId="0" borderId="1" xfId="60" applyNumberFormat="1" applyFont="1" applyFill="1" applyBorder="1" applyAlignment="1"/>
    <xf numFmtId="185" fontId="14" fillId="0" borderId="1" xfId="66" applyNumberFormat="1" applyFont="1" applyBorder="1" applyAlignment="1">
      <alignment vertical="center"/>
    </xf>
    <xf numFmtId="184" fontId="56" fillId="0" borderId="1" xfId="60" applyNumberFormat="1" applyFont="1" applyFill="1" applyBorder="1" applyAlignment="1">
      <alignment horizontal="center"/>
    </xf>
    <xf numFmtId="49" fontId="40" fillId="0" borderId="1" xfId="0" applyNumberFormat="1" applyFont="1" applyFill="1" applyBorder="1" applyAlignment="1">
      <alignment horizontal="center" vertical="center" wrapText="1"/>
    </xf>
    <xf numFmtId="189" fontId="40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180" fontId="32" fillId="0" borderId="1" xfId="0" applyNumberFormat="1" applyFont="1" applyFill="1" applyBorder="1" applyAlignment="1">
      <alignment horizontal="center" vertical="center"/>
    </xf>
    <xf numFmtId="189" fontId="32" fillId="0" borderId="1" xfId="0" applyNumberFormat="1" applyFont="1" applyFill="1" applyBorder="1" applyAlignment="1">
      <alignment horizontal="center" vertical="center"/>
    </xf>
    <xf numFmtId="187" fontId="37" fillId="0" borderId="1" xfId="0" applyNumberFormat="1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/>
    </xf>
    <xf numFmtId="192" fontId="37" fillId="0" borderId="1" xfId="0" applyNumberFormat="1" applyFont="1" applyFill="1" applyBorder="1" applyAlignment="1">
      <alignment horizontal="center" vertical="center" wrapText="1"/>
    </xf>
    <xf numFmtId="0" fontId="11" fillId="0" borderId="1" xfId="66" applyFont="1" applyBorder="1" applyAlignment="1">
      <alignment horizontal="center" vertical="center"/>
    </xf>
    <xf numFmtId="187" fontId="4" fillId="0" borderId="1" xfId="66" applyNumberFormat="1" applyFont="1" applyBorder="1" applyAlignment="1">
      <alignment horizontal="center" vertical="center"/>
    </xf>
    <xf numFmtId="185" fontId="4" fillId="0" borderId="1" xfId="66" applyNumberFormat="1" applyFont="1" applyBorder="1" applyAlignment="1">
      <alignment horizontal="center" vertical="center"/>
    </xf>
    <xf numFmtId="0" fontId="14" fillId="0" borderId="1" xfId="66" applyFont="1" applyBorder="1" applyAlignment="1">
      <alignment horizontal="center" vertical="center"/>
    </xf>
    <xf numFmtId="187" fontId="10" fillId="0" borderId="1" xfId="66" applyNumberFormat="1" applyFont="1" applyBorder="1" applyAlignment="1">
      <alignment horizontal="center" vertical="center"/>
    </xf>
    <xf numFmtId="177" fontId="10" fillId="0" borderId="1" xfId="66" applyNumberFormat="1" applyFont="1" applyBorder="1" applyAlignment="1">
      <alignment horizontal="center" vertical="center"/>
    </xf>
    <xf numFmtId="177" fontId="47" fillId="0" borderId="1" xfId="0" applyNumberFormat="1" applyFont="1" applyFill="1" applyBorder="1" applyAlignment="1">
      <alignment horizontal="center" vertical="top" wrapText="1"/>
    </xf>
    <xf numFmtId="0" fontId="47" fillId="0" borderId="1" xfId="0" applyNumberFormat="1" applyFont="1" applyFill="1" applyBorder="1" applyAlignment="1">
      <alignment horizontal="center" wrapText="1"/>
    </xf>
    <xf numFmtId="0" fontId="53" fillId="0" borderId="1" xfId="0" applyNumberFormat="1" applyFont="1" applyFill="1" applyBorder="1" applyAlignment="1">
      <alignment horizontal="center" vertical="center" wrapText="1"/>
    </xf>
    <xf numFmtId="177" fontId="47" fillId="0" borderId="1" xfId="0" applyNumberFormat="1" applyFont="1" applyFill="1" applyBorder="1" applyAlignment="1">
      <alignment horizontal="center" wrapText="1"/>
    </xf>
    <xf numFmtId="0" fontId="53" fillId="0" borderId="1" xfId="0" applyNumberFormat="1" applyFont="1" applyFill="1" applyBorder="1" applyAlignment="1">
      <alignment horizontal="center" wrapText="1"/>
    </xf>
    <xf numFmtId="0" fontId="53" fillId="0" borderId="1" xfId="0" applyFont="1" applyFill="1" applyBorder="1" applyAlignment="1">
      <alignment horizontal="center" vertical="top" wrapText="1"/>
    </xf>
    <xf numFmtId="0" fontId="47" fillId="0" borderId="1" xfId="0" applyNumberFormat="1" applyFont="1" applyFill="1" applyBorder="1" applyAlignment="1">
      <alignment horizontal="center" vertical="top" wrapText="1"/>
    </xf>
    <xf numFmtId="177" fontId="53" fillId="0" borderId="1" xfId="0" applyNumberFormat="1" applyFont="1" applyFill="1" applyBorder="1" applyAlignment="1">
      <alignment horizontal="center" wrapText="1"/>
    </xf>
    <xf numFmtId="177" fontId="46" fillId="0" borderId="1" xfId="0" applyNumberFormat="1" applyFont="1" applyFill="1" applyBorder="1" applyAlignment="1">
      <alignment horizontal="center" vertical="top" wrapText="1"/>
    </xf>
    <xf numFmtId="0" fontId="46" fillId="0" borderId="1" xfId="0" applyNumberFormat="1" applyFont="1" applyFill="1" applyBorder="1" applyAlignment="1">
      <alignment horizontal="center" vertical="top" wrapText="1"/>
    </xf>
    <xf numFmtId="177" fontId="4" fillId="0" borderId="1" xfId="66" applyNumberFormat="1" applyFont="1" applyBorder="1" applyAlignment="1">
      <alignment horizontal="center" vertical="center"/>
    </xf>
    <xf numFmtId="190" fontId="50" fillId="0" borderId="1" xfId="0" applyNumberFormat="1" applyFont="1" applyFill="1" applyBorder="1" applyAlignment="1">
      <alignment horizontal="center" vertical="center" wrapText="1"/>
    </xf>
    <xf numFmtId="177" fontId="32" fillId="0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47" fillId="0" borderId="1" xfId="0" applyNumberFormat="1" applyFont="1" applyFill="1" applyBorder="1" applyAlignment="1">
      <alignment horizontal="center" vertical="center" wrapText="1"/>
    </xf>
    <xf numFmtId="177" fontId="50" fillId="0" borderId="1" xfId="0" applyNumberFormat="1" applyFont="1" applyFill="1" applyBorder="1" applyAlignment="1">
      <alignment horizontal="center" vertical="center" wrapText="1"/>
    </xf>
    <xf numFmtId="177" fontId="47" fillId="0" borderId="1" xfId="0" applyNumberFormat="1" applyFont="1" applyFill="1" applyBorder="1" applyAlignment="1">
      <alignment horizontal="center" vertical="center" wrapText="1"/>
    </xf>
    <xf numFmtId="177" fontId="46" fillId="0" borderId="1" xfId="0" applyNumberFormat="1" applyFont="1" applyFill="1" applyBorder="1" applyAlignment="1">
      <alignment horizontal="center" vertical="center" wrapText="1"/>
    </xf>
    <xf numFmtId="185" fontId="46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vertical="center" wrapText="1"/>
    </xf>
    <xf numFmtId="49" fontId="47" fillId="0" borderId="1" xfId="0" applyNumberFormat="1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/>
    </xf>
    <xf numFmtId="49" fontId="47" fillId="0" borderId="1" xfId="0" applyNumberFormat="1" applyFont="1" applyFill="1" applyBorder="1" applyAlignment="1">
      <alignment horizontal="center" vertical="top" wrapText="1"/>
    </xf>
    <xf numFmtId="0" fontId="46" fillId="0" borderId="1" xfId="0" applyFont="1" applyFill="1" applyBorder="1" applyAlignment="1">
      <alignment horizontal="center"/>
    </xf>
    <xf numFmtId="49" fontId="4" fillId="2" borderId="1" xfId="66" applyNumberFormat="1" applyFont="1" applyFill="1" applyBorder="1" applyAlignment="1">
      <alignment horizontal="center" vertical="center"/>
    </xf>
    <xf numFmtId="177" fontId="4" fillId="2" borderId="1" xfId="66" applyNumberFormat="1" applyFont="1" applyFill="1" applyBorder="1" applyAlignment="1">
      <alignment horizontal="center" vertical="center"/>
    </xf>
    <xf numFmtId="0" fontId="4" fillId="0" borderId="1" xfId="66" applyFont="1" applyBorder="1" applyAlignment="1">
      <alignment horizontal="center" vertical="center" wrapText="1"/>
    </xf>
    <xf numFmtId="0" fontId="4" fillId="0" borderId="1" xfId="66" applyNumberFormat="1" applyFont="1" applyBorder="1" applyAlignment="1">
      <alignment horizontal="center" vertical="center" wrapText="1"/>
    </xf>
    <xf numFmtId="185" fontId="4" fillId="2" borderId="1" xfId="66" applyNumberFormat="1" applyFont="1" applyFill="1" applyBorder="1" applyAlignment="1">
      <alignment horizontal="center" vertical="center"/>
    </xf>
    <xf numFmtId="49" fontId="36" fillId="0" borderId="1" xfId="0" applyNumberFormat="1" applyFont="1" applyFill="1" applyBorder="1" applyAlignment="1">
      <alignment horizontal="center" vertical="center" wrapText="1"/>
    </xf>
    <xf numFmtId="49" fontId="4" fillId="0" borderId="1" xfId="66" applyNumberFormat="1" applyFont="1" applyBorder="1" applyAlignment="1">
      <alignment horizontal="center" vertical="center" wrapText="1"/>
    </xf>
    <xf numFmtId="0" fontId="4" fillId="2" borderId="1" xfId="66" applyNumberFormat="1" applyFont="1" applyFill="1" applyBorder="1" applyAlignment="1">
      <alignment horizontal="center" vertical="center"/>
    </xf>
    <xf numFmtId="0" fontId="38" fillId="0" borderId="1" xfId="66" applyFont="1" applyBorder="1" applyAlignment="1">
      <alignment horizontal="center" vertical="center" wrapText="1"/>
    </xf>
    <xf numFmtId="0" fontId="57" fillId="0" borderId="1" xfId="66" applyFont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" fillId="2" borderId="1" xfId="66" applyFont="1" applyFill="1" applyBorder="1" applyAlignment="1">
      <alignment horizontal="center" vertical="center" wrapText="1"/>
    </xf>
    <xf numFmtId="189" fontId="47" fillId="0" borderId="1" xfId="0" applyNumberFormat="1" applyFont="1" applyFill="1" applyBorder="1" applyAlignment="1">
      <alignment horizontal="center" vertical="center" wrapText="1"/>
    </xf>
    <xf numFmtId="187" fontId="47" fillId="0" borderId="1" xfId="0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wrapText="1"/>
    </xf>
    <xf numFmtId="0" fontId="38" fillId="2" borderId="1" xfId="66" applyFont="1" applyFill="1" applyBorder="1" applyAlignment="1">
      <alignment horizontal="center" vertical="center" wrapText="1"/>
    </xf>
    <xf numFmtId="187" fontId="57" fillId="0" borderId="1" xfId="66" applyNumberFormat="1" applyFont="1" applyBorder="1" applyAlignment="1">
      <alignment horizontal="center" vertical="center" wrapText="1"/>
    </xf>
    <xf numFmtId="0" fontId="11" fillId="0" borderId="1" xfId="66" applyFont="1" applyBorder="1" applyAlignment="1">
      <alignment horizontal="center" vertical="center" wrapText="1"/>
    </xf>
    <xf numFmtId="177" fontId="11" fillId="2" borderId="1" xfId="66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49" fontId="1" fillId="2" borderId="1" xfId="66" applyNumberFormat="1" applyFont="1" applyFill="1" applyBorder="1" applyAlignment="1">
      <alignment horizontal="center" vertical="center"/>
    </xf>
    <xf numFmtId="177" fontId="1" fillId="2" borderId="1" xfId="66" applyNumberFormat="1" applyFont="1" applyFill="1" applyBorder="1" applyAlignment="1">
      <alignment horizontal="center" vertical="center"/>
    </xf>
    <xf numFmtId="187" fontId="4" fillId="0" borderId="1" xfId="66" applyNumberFormat="1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84" fontId="56" fillId="0" borderId="1" xfId="60" applyNumberFormat="1" applyFont="1" applyFill="1" applyBorder="1" applyAlignment="1"/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20" fillId="0" borderId="0" xfId="0" applyFont="1">
      <alignment vertical="center"/>
    </xf>
    <xf numFmtId="0" fontId="32" fillId="0" borderId="1" xfId="0" applyFont="1" applyFill="1" applyBorder="1" applyAlignment="1">
      <alignment horizontal="center"/>
    </xf>
    <xf numFmtId="0" fontId="39" fillId="0" borderId="0" xfId="0" applyFont="1">
      <alignment vertical="center"/>
    </xf>
    <xf numFmtId="0" fontId="13" fillId="0" borderId="16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58" fillId="2" borderId="2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6" fillId="2" borderId="2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0" fontId="59" fillId="2" borderId="1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49" fontId="37" fillId="2" borderId="1" xfId="0" applyNumberFormat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85" fontId="10" fillId="0" borderId="1" xfId="0" applyNumberFormat="1" applyFont="1" applyFill="1" applyBorder="1" applyAlignment="1">
      <alignment horizontal="center" vertical="center"/>
    </xf>
    <xf numFmtId="183" fontId="10" fillId="0" borderId="1" xfId="0" applyNumberFormat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186" fontId="11" fillId="0" borderId="1" xfId="0" applyNumberFormat="1" applyFont="1" applyFill="1" applyBorder="1" applyAlignment="1">
      <alignment horizontal="center" vertical="center" wrapText="1"/>
    </xf>
    <xf numFmtId="184" fontId="11" fillId="0" borderId="1" xfId="0" applyNumberFormat="1" applyFont="1" applyFill="1" applyBorder="1" applyAlignment="1">
      <alignment horizontal="center" vertical="center" wrapText="1"/>
    </xf>
    <xf numFmtId="186" fontId="32" fillId="0" borderId="1" xfId="0" applyNumberFormat="1" applyFont="1" applyFill="1" applyBorder="1" applyAlignment="1">
      <alignment horizontal="center" vertical="center" wrapText="1"/>
    </xf>
    <xf numFmtId="184" fontId="61" fillId="0" borderId="1" xfId="0" applyNumberFormat="1" applyFont="1" applyFill="1" applyBorder="1" applyAlignment="1">
      <alignment horizontal="center" vertical="center"/>
    </xf>
    <xf numFmtId="0" fontId="62" fillId="2" borderId="1" xfId="0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 vertical="center" wrapText="1"/>
    </xf>
    <xf numFmtId="184" fontId="37" fillId="2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/>
    </xf>
    <xf numFmtId="184" fontId="4" fillId="0" borderId="1" xfId="0" applyNumberFormat="1" applyFont="1" applyFill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/>
    </xf>
    <xf numFmtId="178" fontId="19" fillId="0" borderId="1" xfId="0" applyNumberFormat="1" applyFont="1" applyBorder="1" applyAlignment="1">
      <alignment horizontal="center" vertical="center"/>
    </xf>
    <xf numFmtId="180" fontId="19" fillId="0" borderId="1" xfId="0" applyNumberFormat="1" applyFont="1" applyBorder="1" applyAlignment="1">
      <alignment horizontal="center" vertical="center"/>
    </xf>
    <xf numFmtId="184" fontId="19" fillId="0" borderId="1" xfId="63" applyNumberFormat="1" applyFont="1" applyBorder="1" applyAlignment="1">
      <alignment horizontal="center" vertical="center"/>
    </xf>
    <xf numFmtId="184" fontId="19" fillId="0" borderId="1" xfId="14" applyNumberFormat="1" applyFont="1" applyBorder="1" applyAlignment="1">
      <alignment horizontal="center" vertical="center"/>
    </xf>
    <xf numFmtId="178" fontId="19" fillId="0" borderId="1" xfId="0" applyNumberFormat="1" applyFont="1" applyBorder="1" applyAlignment="1">
      <alignment horizontal="center" vertical="center" wrapText="1"/>
    </xf>
    <xf numFmtId="180" fontId="19" fillId="0" borderId="1" xfId="0" applyNumberFormat="1" applyFont="1" applyBorder="1" applyAlignment="1">
      <alignment horizontal="center" vertical="center" wrapText="1"/>
    </xf>
    <xf numFmtId="184" fontId="19" fillId="0" borderId="1" xfId="0" applyNumberFormat="1" applyFont="1" applyBorder="1" applyAlignment="1">
      <alignment horizontal="center" vertical="center" wrapText="1"/>
    </xf>
    <xf numFmtId="180" fontId="19" fillId="2" borderId="1" xfId="0" applyNumberFormat="1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/>
    </xf>
    <xf numFmtId="180" fontId="4" fillId="2" borderId="1" xfId="0" applyNumberFormat="1" applyFont="1" applyFill="1" applyBorder="1" applyAlignment="1">
      <alignment horizontal="center" vertical="center"/>
    </xf>
    <xf numFmtId="184" fontId="4" fillId="2" borderId="1" xfId="59" applyNumberFormat="1" applyFont="1" applyFill="1" applyBorder="1" applyAlignment="1">
      <alignment horizontal="center" vertical="center"/>
    </xf>
    <xf numFmtId="180" fontId="19" fillId="2" borderId="1" xfId="0" applyNumberFormat="1" applyFont="1" applyFill="1" applyBorder="1" applyAlignment="1">
      <alignment horizontal="center" vertical="center" wrapText="1"/>
    </xf>
    <xf numFmtId="184" fontId="10" fillId="0" borderId="1" xfId="0" applyNumberFormat="1" applyFont="1" applyFill="1" applyBorder="1" applyAlignment="1">
      <alignment horizontal="center" vertical="center"/>
    </xf>
    <xf numFmtId="180" fontId="10" fillId="0" borderId="1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left" vertical="center" wrapText="1"/>
    </xf>
    <xf numFmtId="49" fontId="32" fillId="0" borderId="2" xfId="0" applyNumberFormat="1" applyFont="1" applyFill="1" applyBorder="1" applyAlignment="1">
      <alignment horizontal="center" vertical="center" wrapText="1"/>
    </xf>
    <xf numFmtId="187" fontId="4" fillId="0" borderId="1" xfId="0" applyNumberFormat="1" applyFont="1" applyFill="1" applyBorder="1" applyAlignment="1">
      <alignment horizontal="center" vertical="center" wrapText="1"/>
    </xf>
    <xf numFmtId="49" fontId="32" fillId="0" borderId="6" xfId="0" applyNumberFormat="1" applyFont="1" applyFill="1" applyBorder="1" applyAlignment="1">
      <alignment horizontal="center" vertical="center" wrapText="1"/>
    </xf>
    <xf numFmtId="187" fontId="4" fillId="0" borderId="2" xfId="0" applyNumberFormat="1" applyFont="1" applyFill="1" applyBorder="1" applyAlignment="1">
      <alignment horizontal="center" vertical="center" wrapText="1"/>
    </xf>
    <xf numFmtId="192" fontId="32" fillId="0" borderId="1" xfId="0" applyNumberFormat="1" applyFont="1" applyFill="1" applyBorder="1" applyAlignment="1">
      <alignment horizontal="center" vertical="center" wrapText="1"/>
    </xf>
    <xf numFmtId="187" fontId="32" fillId="2" borderId="1" xfId="0" applyNumberFormat="1" applyFont="1" applyFill="1" applyBorder="1" applyAlignment="1">
      <alignment horizontal="center" vertical="center" wrapText="1"/>
    </xf>
    <xf numFmtId="0" fontId="65" fillId="2" borderId="1" xfId="0" applyFont="1" applyFill="1" applyBorder="1" applyAlignment="1">
      <alignment horizontal="center" vertical="center" wrapText="1"/>
    </xf>
    <xf numFmtId="0" fontId="66" fillId="2" borderId="1" xfId="0" applyFont="1" applyFill="1" applyBorder="1" applyAlignment="1">
      <alignment horizontal="center" vertical="center" wrapText="1"/>
    </xf>
    <xf numFmtId="185" fontId="37" fillId="2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7" fontId="4" fillId="0" borderId="1" xfId="0" applyNumberFormat="1" applyFont="1" applyBorder="1" applyAlignment="1">
      <alignment horizontal="center" vertical="center"/>
    </xf>
    <xf numFmtId="177" fontId="19" fillId="0" borderId="1" xfId="60" applyNumberFormat="1" applyFont="1" applyBorder="1" applyAlignment="1">
      <alignment horizontal="center" vertical="center"/>
    </xf>
    <xf numFmtId="184" fontId="19" fillId="0" borderId="1" xfId="21" applyNumberFormat="1" applyFont="1" applyBorder="1" applyAlignment="1">
      <alignment horizontal="center" vertical="center"/>
    </xf>
    <xf numFmtId="177" fontId="19" fillId="0" borderId="1" xfId="0" applyNumberFormat="1" applyFont="1" applyBorder="1" applyAlignment="1">
      <alignment horizontal="center" vertical="center" wrapText="1"/>
    </xf>
    <xf numFmtId="187" fontId="4" fillId="0" borderId="1" xfId="0" applyNumberFormat="1" applyFont="1" applyFill="1" applyBorder="1" applyAlignment="1">
      <alignment horizontal="center" vertical="center"/>
    </xf>
    <xf numFmtId="187" fontId="4" fillId="2" borderId="1" xfId="0" applyNumberFormat="1" applyFont="1" applyFill="1" applyBorder="1" applyAlignment="1">
      <alignment horizontal="center" vertical="center"/>
    </xf>
    <xf numFmtId="187" fontId="4" fillId="2" borderId="1" xfId="0" applyNumberFormat="1" applyFont="1" applyFill="1" applyBorder="1" applyAlignment="1">
      <alignment horizontal="center" vertical="center" wrapText="1"/>
    </xf>
    <xf numFmtId="187" fontId="19" fillId="2" borderId="1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87" fontId="10" fillId="0" borderId="1" xfId="0" applyNumberFormat="1" applyFont="1" applyFill="1" applyBorder="1" applyAlignment="1">
      <alignment horizontal="center" vertical="center"/>
    </xf>
    <xf numFmtId="194" fontId="32" fillId="0" borderId="1" xfId="0" applyNumberFormat="1" applyFont="1" applyFill="1" applyBorder="1" applyAlignment="1">
      <alignment horizontal="center" vertical="center" wrapText="1"/>
    </xf>
    <xf numFmtId="184" fontId="32" fillId="0" borderId="2" xfId="0" applyNumberFormat="1" applyFont="1" applyFill="1" applyBorder="1" applyAlignment="1">
      <alignment horizontal="center" vertical="center" wrapText="1"/>
    </xf>
    <xf numFmtId="184" fontId="32" fillId="0" borderId="6" xfId="0" applyNumberFormat="1" applyFont="1" applyFill="1" applyBorder="1" applyAlignment="1">
      <alignment horizontal="center" vertical="center" wrapText="1"/>
    </xf>
    <xf numFmtId="195" fontId="32" fillId="2" borderId="1" xfId="0" applyNumberFormat="1" applyFont="1" applyFill="1" applyBorder="1" applyAlignment="1">
      <alignment horizontal="center" vertical="center" wrapText="1"/>
    </xf>
    <xf numFmtId="185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85" fontId="4" fillId="0" borderId="1" xfId="0" applyNumberFormat="1" applyFont="1" applyBorder="1" applyAlignment="1">
      <alignment horizontal="center" vertical="center"/>
    </xf>
    <xf numFmtId="177" fontId="4" fillId="0" borderId="1" xfId="59" applyNumberFormat="1" applyFont="1" applyFill="1" applyBorder="1" applyAlignment="1">
      <alignment horizontal="center" vertical="center"/>
    </xf>
    <xf numFmtId="177" fontId="4" fillId="2" borderId="1" xfId="59" applyNumberFormat="1" applyFont="1" applyFill="1" applyBorder="1" applyAlignment="1">
      <alignment horizontal="center" vertical="center"/>
    </xf>
    <xf numFmtId="177" fontId="11" fillId="2" borderId="2" xfId="0" applyNumberFormat="1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183" fontId="19" fillId="0" borderId="1" xfId="0" applyNumberFormat="1" applyFont="1" applyBorder="1" applyAlignment="1">
      <alignment horizontal="center" vertical="center"/>
    </xf>
    <xf numFmtId="177" fontId="19" fillId="0" borderId="1" xfId="0" applyNumberFormat="1" applyFont="1" applyBorder="1" applyAlignment="1">
      <alignment horizontal="center" vertical="center"/>
    </xf>
    <xf numFmtId="177" fontId="19" fillId="0" borderId="1" xfId="18" applyNumberFormat="1" applyFont="1" applyBorder="1" applyAlignment="1">
      <alignment horizontal="center" vertical="center"/>
    </xf>
    <xf numFmtId="183" fontId="19" fillId="0" borderId="1" xfId="0" applyNumberFormat="1" applyFont="1" applyBorder="1" applyAlignment="1">
      <alignment horizontal="center" vertical="center" wrapText="1"/>
    </xf>
    <xf numFmtId="183" fontId="19" fillId="2" borderId="1" xfId="0" applyNumberFormat="1" applyFont="1" applyFill="1" applyBorder="1" applyAlignment="1">
      <alignment horizontal="center" vertical="center" wrapText="1"/>
    </xf>
    <xf numFmtId="183" fontId="4" fillId="2" borderId="1" xfId="0" applyNumberFormat="1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wrapText="1"/>
    </xf>
    <xf numFmtId="0" fontId="69" fillId="0" borderId="1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58" fontId="32" fillId="0" borderId="1" xfId="0" applyNumberFormat="1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85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182" fontId="4" fillId="2" borderId="1" xfId="0" applyNumberFormat="1" applyFont="1" applyFill="1" applyBorder="1" applyAlignment="1">
      <alignment horizontal="center" vertical="center" wrapText="1"/>
    </xf>
    <xf numFmtId="183" fontId="4" fillId="2" borderId="1" xfId="0" applyNumberFormat="1" applyFont="1" applyFill="1" applyBorder="1" applyAlignment="1">
      <alignment horizontal="center" vertical="center" wrapText="1"/>
    </xf>
    <xf numFmtId="178" fontId="19" fillId="0" borderId="1" xfId="0" applyNumberFormat="1" applyFont="1" applyFill="1" applyBorder="1" applyAlignment="1">
      <alignment horizontal="center" vertical="center" wrapText="1"/>
    </xf>
    <xf numFmtId="185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>
      <alignment vertical="center"/>
    </xf>
    <xf numFmtId="0" fontId="11" fillId="0" borderId="0" xfId="0" applyFont="1" applyFill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 wrapText="1"/>
    </xf>
    <xf numFmtId="49" fontId="4" fillId="3" borderId="21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77" fontId="4" fillId="3" borderId="2" xfId="0" applyNumberFormat="1" applyFont="1" applyFill="1" applyBorder="1" applyAlignment="1">
      <alignment horizontal="center" vertical="center" wrapText="1"/>
    </xf>
    <xf numFmtId="18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85" fontId="19" fillId="2" borderId="1" xfId="0" applyNumberFormat="1" applyFont="1" applyFill="1" applyBorder="1" applyAlignment="1">
      <alignment horizontal="center" vertical="center" wrapText="1"/>
    </xf>
    <xf numFmtId="187" fontId="19" fillId="2" borderId="1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58" fontId="62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5" fontId="20" fillId="0" borderId="1" xfId="0" applyNumberFormat="1" applyFont="1" applyBorder="1" applyAlignment="1">
      <alignment horizontal="center" vertical="center"/>
    </xf>
    <xf numFmtId="183" fontId="20" fillId="0" borderId="1" xfId="0" applyNumberFormat="1" applyFont="1" applyBorder="1" applyAlignment="1">
      <alignment horizontal="center" vertical="center"/>
    </xf>
    <xf numFmtId="184" fontId="19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19" fillId="4" borderId="1" xfId="0" applyNumberFormat="1" applyFont="1" applyFill="1" applyBorder="1" applyAlignment="1">
      <alignment horizontal="center" vertical="center"/>
    </xf>
    <xf numFmtId="184" fontId="19" fillId="4" borderId="1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184" fontId="19" fillId="0" borderId="1" xfId="0" applyNumberFormat="1" applyFont="1" applyFill="1" applyBorder="1" applyAlignment="1">
      <alignment horizontal="center" vertical="center"/>
    </xf>
    <xf numFmtId="184" fontId="4" fillId="4" borderId="1" xfId="0" applyNumberFormat="1" applyFont="1" applyFill="1" applyBorder="1" applyAlignment="1">
      <alignment horizontal="center" vertical="center"/>
    </xf>
    <xf numFmtId="184" fontId="4" fillId="4" borderId="1" xfId="59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184" fontId="4" fillId="4" borderId="1" xfId="61" applyNumberFormat="1" applyFont="1" applyFill="1" applyBorder="1" applyAlignment="1">
      <alignment horizontal="center" vertical="center"/>
    </xf>
    <xf numFmtId="184" fontId="20" fillId="0" borderId="1" xfId="0" applyNumberFormat="1" applyFont="1" applyBorder="1" applyAlignment="1">
      <alignment horizontal="center" vertical="center"/>
    </xf>
    <xf numFmtId="180" fontId="20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184" fontId="4" fillId="0" borderId="1" xfId="61" applyNumberFormat="1" applyFont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184" fontId="4" fillId="0" borderId="1" xfId="61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87" fontId="4" fillId="4" borderId="1" xfId="0" applyNumberFormat="1" applyFont="1" applyFill="1" applyBorder="1" applyAlignment="1">
      <alignment horizontal="center" vertical="center" wrapText="1"/>
    </xf>
    <xf numFmtId="187" fontId="4" fillId="4" borderId="1" xfId="0" applyNumberFormat="1" applyFont="1" applyFill="1" applyBorder="1" applyAlignment="1">
      <alignment horizontal="center" vertical="center"/>
    </xf>
    <xf numFmtId="187" fontId="19" fillId="4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177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87" fontId="20" fillId="0" borderId="1" xfId="0" applyNumberFormat="1" applyFont="1" applyBorder="1" applyAlignment="1">
      <alignment horizontal="center" vertical="center"/>
    </xf>
    <xf numFmtId="185" fontId="19" fillId="4" borderId="1" xfId="0" applyNumberFormat="1" applyFont="1" applyFill="1" applyBorder="1" applyAlignment="1">
      <alignment horizontal="center" vertical="center"/>
    </xf>
    <xf numFmtId="185" fontId="4" fillId="4" borderId="1" xfId="0" applyNumberFormat="1" applyFont="1" applyFill="1" applyBorder="1" applyAlignment="1">
      <alignment horizontal="center" vertical="center"/>
    </xf>
    <xf numFmtId="177" fontId="19" fillId="4" borderId="1" xfId="0" applyNumberFormat="1" applyFont="1" applyFill="1" applyBorder="1" applyAlignment="1">
      <alignment horizontal="center" vertical="center"/>
    </xf>
    <xf numFmtId="180" fontId="4" fillId="4" borderId="1" xfId="0" applyNumberFormat="1" applyFont="1" applyFill="1" applyBorder="1" applyAlignment="1">
      <alignment horizontal="center" vertical="center"/>
    </xf>
    <xf numFmtId="177" fontId="4" fillId="4" borderId="1" xfId="0" applyNumberFormat="1" applyFont="1" applyFill="1" applyBorder="1" applyAlignment="1">
      <alignment horizontal="center" vertical="center"/>
    </xf>
    <xf numFmtId="177" fontId="4" fillId="4" borderId="1" xfId="59" applyNumberFormat="1" applyFont="1" applyFill="1" applyBorder="1" applyAlignment="1">
      <alignment horizontal="center" vertical="center"/>
    </xf>
    <xf numFmtId="177" fontId="4" fillId="4" borderId="1" xfId="61" applyNumberFormat="1" applyFont="1" applyFill="1" applyBorder="1" applyAlignment="1">
      <alignment horizontal="center" vertical="center"/>
    </xf>
    <xf numFmtId="177" fontId="19" fillId="4" borderId="1" xfId="0" applyNumberFormat="1" applyFont="1" applyFill="1" applyBorder="1" applyAlignment="1">
      <alignment horizontal="center" vertical="center" wrapText="1"/>
    </xf>
    <xf numFmtId="177" fontId="4" fillId="0" borderId="1" xfId="61" applyNumberFormat="1" applyFont="1" applyBorder="1" applyAlignment="1">
      <alignment horizontal="center" vertical="center"/>
    </xf>
    <xf numFmtId="177" fontId="4" fillId="0" borderId="1" xfId="53" applyNumberFormat="1" applyFont="1" applyFill="1" applyBorder="1" applyAlignment="1">
      <alignment horizontal="center" vertical="center"/>
    </xf>
    <xf numFmtId="177" fontId="4" fillId="0" borderId="1" xfId="61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6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78" fontId="4" fillId="4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178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82" fontId="4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5" fontId="4" fillId="4" borderId="1" xfId="0" applyNumberFormat="1" applyFont="1" applyFill="1" applyBorder="1" applyAlignment="1">
      <alignment horizontal="center" vertical="center" wrapText="1"/>
    </xf>
    <xf numFmtId="178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83" fontId="4" fillId="4" borderId="1" xfId="0" applyNumberFormat="1" applyFont="1" applyFill="1" applyBorder="1" applyAlignment="1">
      <alignment horizontal="center" vertical="center" wrapText="1"/>
    </xf>
    <xf numFmtId="178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187" fontId="19" fillId="0" borderId="1" xfId="0" applyNumberFormat="1" applyFont="1" applyBorder="1" applyAlignment="1">
      <alignment horizontal="center" vertical="center"/>
    </xf>
    <xf numFmtId="187" fontId="19" fillId="4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87" fontId="19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86" fontId="4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85" fontId="39" fillId="0" borderId="1" xfId="0" applyNumberFormat="1" applyFont="1" applyBorder="1" applyAlignment="1">
      <alignment horizontal="center" vertical="center"/>
    </xf>
    <xf numFmtId="183" fontId="10" fillId="0" borderId="1" xfId="0" applyNumberFormat="1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top" wrapText="1"/>
    </xf>
    <xf numFmtId="194" fontId="11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wrapText="1"/>
    </xf>
    <xf numFmtId="194" fontId="32" fillId="0" borderId="14" xfId="0" applyNumberFormat="1" applyFont="1" applyFill="1" applyBorder="1" applyAlignment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/>
    </xf>
    <xf numFmtId="183" fontId="4" fillId="0" borderId="1" xfId="0" applyNumberFormat="1" applyFont="1" applyFill="1" applyBorder="1" applyAlignment="1">
      <alignment horizontal="center" vertical="center"/>
    </xf>
    <xf numFmtId="183" fontId="4" fillId="2" borderId="1" xfId="63" applyNumberFormat="1" applyFont="1" applyFill="1" applyBorder="1" applyAlignment="1">
      <alignment horizontal="center" vertical="center"/>
    </xf>
    <xf numFmtId="183" fontId="4" fillId="2" borderId="1" xfId="14" applyNumberFormat="1" applyFont="1" applyFill="1" applyBorder="1" applyAlignment="1">
      <alignment horizontal="center" vertical="center"/>
    </xf>
    <xf numFmtId="183" fontId="5" fillId="0" borderId="1" xfId="0" applyNumberFormat="1" applyFont="1" applyBorder="1" applyAlignment="1">
      <alignment horizontal="center" vertical="center"/>
    </xf>
    <xf numFmtId="183" fontId="4" fillId="0" borderId="1" xfId="61" applyNumberFormat="1" applyFont="1" applyFill="1" applyBorder="1" applyAlignment="1">
      <alignment horizontal="center" vertical="center"/>
    </xf>
    <xf numFmtId="183" fontId="4" fillId="2" borderId="1" xfId="64" applyNumberFormat="1" applyFont="1" applyFill="1" applyBorder="1" applyAlignment="1">
      <alignment horizontal="center" vertical="center"/>
    </xf>
    <xf numFmtId="183" fontId="38" fillId="2" borderId="1" xfId="0" applyNumberFormat="1" applyFont="1" applyFill="1" applyBorder="1" applyAlignment="1">
      <alignment horizontal="center" vertical="center" wrapText="1"/>
    </xf>
    <xf numFmtId="183" fontId="39" fillId="0" borderId="1" xfId="0" applyNumberFormat="1" applyFont="1" applyBorder="1" applyAlignment="1">
      <alignment horizontal="center" vertical="center"/>
    </xf>
    <xf numFmtId="185" fontId="10" fillId="0" borderId="1" xfId="0" applyNumberFormat="1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184" fontId="70" fillId="0" borderId="1" xfId="0" applyNumberFormat="1" applyFont="1" applyFill="1" applyBorder="1" applyAlignment="1">
      <alignment horizontal="center" vertical="center" wrapText="1"/>
    </xf>
    <xf numFmtId="184" fontId="70" fillId="0" borderId="1" xfId="0" applyNumberFormat="1" applyFont="1" applyFill="1" applyBorder="1" applyAlignment="1">
      <alignment horizontal="center" vertical="center"/>
    </xf>
    <xf numFmtId="184" fontId="71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top" wrapText="1"/>
    </xf>
    <xf numFmtId="184" fontId="72" fillId="0" borderId="1" xfId="0" applyNumberFormat="1" applyFont="1" applyFill="1" applyBorder="1" applyAlignment="1">
      <alignment horizontal="center" vertical="center"/>
    </xf>
    <xf numFmtId="177" fontId="4" fillId="2" borderId="1" xfId="60" applyNumberFormat="1" applyFont="1" applyFill="1" applyBorder="1" applyAlignment="1">
      <alignment horizontal="center" vertical="center"/>
    </xf>
    <xf numFmtId="184" fontId="4" fillId="2" borderId="1" xfId="21" applyNumberFormat="1" applyFont="1" applyFill="1" applyBorder="1" applyAlignment="1">
      <alignment horizontal="center" vertical="center"/>
    </xf>
    <xf numFmtId="187" fontId="5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84" fontId="10" fillId="0" borderId="1" xfId="0" applyNumberFormat="1" applyFont="1" applyBorder="1" applyAlignment="1">
      <alignment horizontal="center" vertical="center"/>
    </xf>
    <xf numFmtId="180" fontId="10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187" fontId="65" fillId="0" borderId="1" xfId="0" applyNumberFormat="1" applyFont="1" applyFill="1" applyBorder="1" applyAlignment="1">
      <alignment horizontal="center" wrapText="1"/>
    </xf>
    <xf numFmtId="187" fontId="40" fillId="0" borderId="1" xfId="0" applyNumberFormat="1" applyFont="1" applyFill="1" applyBorder="1" applyAlignment="1">
      <alignment horizontal="center" wrapText="1"/>
    </xf>
    <xf numFmtId="180" fontId="32" fillId="0" borderId="1" xfId="0" applyNumberFormat="1" applyFont="1" applyFill="1" applyBorder="1" applyAlignment="1">
      <alignment horizontal="center" wrapText="1"/>
    </xf>
    <xf numFmtId="187" fontId="73" fillId="0" borderId="1" xfId="0" applyNumberFormat="1" applyFont="1" applyFill="1" applyBorder="1" applyAlignment="1">
      <alignment horizontal="justify" vertical="top" wrapText="1"/>
    </xf>
    <xf numFmtId="187" fontId="73" fillId="0" borderId="1" xfId="0" applyNumberFormat="1" applyFont="1" applyFill="1" applyBorder="1" applyAlignment="1">
      <alignment horizontal="center" vertical="top" wrapText="1"/>
    </xf>
    <xf numFmtId="187" fontId="40" fillId="0" borderId="1" xfId="0" applyNumberFormat="1" applyFont="1" applyFill="1" applyBorder="1" applyAlignment="1">
      <alignment horizontal="center" vertical="center" wrapText="1"/>
    </xf>
    <xf numFmtId="180" fontId="32" fillId="0" borderId="1" xfId="0" applyNumberFormat="1" applyFont="1" applyFill="1" applyBorder="1" applyAlignment="1">
      <alignment horizontal="center" vertical="top" wrapText="1"/>
    </xf>
    <xf numFmtId="187" fontId="32" fillId="0" borderId="1" xfId="0" applyNumberFormat="1" applyFont="1" applyFill="1" applyBorder="1" applyAlignment="1">
      <alignment horizontal="center" vertical="top" wrapText="1"/>
    </xf>
    <xf numFmtId="187" fontId="11" fillId="0" borderId="1" xfId="0" applyNumberFormat="1" applyFont="1" applyFill="1" applyBorder="1" applyAlignment="1">
      <alignment horizontal="center" wrapText="1"/>
    </xf>
    <xf numFmtId="187" fontId="32" fillId="0" borderId="1" xfId="0" applyNumberFormat="1" applyFont="1" applyFill="1" applyBorder="1" applyAlignment="1">
      <alignment horizontal="justify" vertical="top" wrapText="1"/>
    </xf>
    <xf numFmtId="180" fontId="40" fillId="0" borderId="1" xfId="0" applyNumberFormat="1" applyFont="1" applyFill="1" applyBorder="1" applyAlignment="1">
      <alignment horizontal="center" wrapText="1"/>
    </xf>
    <xf numFmtId="187" fontId="32" fillId="0" borderId="1" xfId="0" applyNumberFormat="1" applyFont="1" applyFill="1" applyBorder="1" applyAlignment="1">
      <alignment horizontal="center" wrapText="1"/>
    </xf>
    <xf numFmtId="187" fontId="74" fillId="0" borderId="1" xfId="0" applyNumberFormat="1" applyFont="1" applyFill="1" applyBorder="1" applyAlignment="1">
      <alignment horizontal="center" wrapText="1"/>
    </xf>
    <xf numFmtId="187" fontId="74" fillId="0" borderId="1" xfId="0" applyNumberFormat="1" applyFont="1" applyFill="1" applyBorder="1" applyAlignment="1">
      <alignment horizontal="center" vertical="top" wrapText="1"/>
    </xf>
    <xf numFmtId="185" fontId="70" fillId="0" borderId="1" xfId="0" applyNumberFormat="1" applyFont="1" applyFill="1" applyBorder="1" applyAlignment="1">
      <alignment horizontal="center" vertical="center" wrapText="1"/>
    </xf>
    <xf numFmtId="185" fontId="71" fillId="0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/>
    </xf>
    <xf numFmtId="184" fontId="71" fillId="0" borderId="1" xfId="0" applyNumberFormat="1" applyFont="1" applyFill="1" applyBorder="1" applyAlignment="1" applyProtection="1">
      <alignment horizontal="center" vertical="center" wrapText="1"/>
    </xf>
    <xf numFmtId="187" fontId="40" fillId="0" borderId="1" xfId="0" applyNumberFormat="1" applyFont="1" applyFill="1" applyBorder="1" applyAlignment="1">
      <alignment horizontal="center" vertical="top" wrapText="1"/>
    </xf>
    <xf numFmtId="185" fontId="72" fillId="0" borderId="1" xfId="0" applyNumberFormat="1" applyFont="1" applyFill="1" applyBorder="1" applyAlignment="1">
      <alignment horizontal="center" vertical="center"/>
    </xf>
    <xf numFmtId="178" fontId="5" fillId="0" borderId="1" xfId="23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8" fontId="4" fillId="0" borderId="1" xfId="61" applyNumberFormat="1" applyFont="1" applyFill="1" applyBorder="1" applyAlignment="1">
      <alignment horizontal="center" vertical="center"/>
    </xf>
    <xf numFmtId="178" fontId="4" fillId="2" borderId="1" xfId="52" applyNumberFormat="1" applyFont="1" applyFill="1" applyBorder="1" applyAlignment="1">
      <alignment horizontal="center" vertical="center"/>
    </xf>
    <xf numFmtId="183" fontId="4" fillId="2" borderId="1" xfId="23" applyNumberFormat="1" applyFont="1" applyFill="1" applyBorder="1" applyAlignment="1">
      <alignment horizontal="center" vertical="center"/>
    </xf>
    <xf numFmtId="183" fontId="4" fillId="2" borderId="1" xfId="62" applyNumberFormat="1" applyFont="1" applyFill="1" applyBorder="1" applyAlignment="1">
      <alignment horizontal="center" vertical="center"/>
    </xf>
    <xf numFmtId="178" fontId="4" fillId="2" borderId="1" xfId="64" applyNumberFormat="1" applyFont="1" applyFill="1" applyBorder="1" applyAlignment="1">
      <alignment horizontal="center" vertical="center"/>
    </xf>
    <xf numFmtId="183" fontId="38" fillId="2" borderId="1" xfId="0" applyNumberFormat="1" applyFont="1" applyFill="1" applyBorder="1" applyAlignment="1">
      <alignment horizontal="center" vertical="center"/>
    </xf>
    <xf numFmtId="178" fontId="38" fillId="2" borderId="1" xfId="0" applyNumberFormat="1" applyFont="1" applyFill="1" applyBorder="1" applyAlignment="1">
      <alignment horizontal="center" vertical="center" wrapText="1"/>
    </xf>
    <xf numFmtId="178" fontId="39" fillId="0" borderId="1" xfId="0" applyNumberFormat="1" applyFont="1" applyBorder="1" applyAlignment="1">
      <alignment horizontal="center" vertical="center"/>
    </xf>
    <xf numFmtId="0" fontId="65" fillId="0" borderId="1" xfId="0" applyFont="1" applyFill="1" applyBorder="1" applyAlignment="1">
      <alignment horizontal="center" wrapText="1"/>
    </xf>
    <xf numFmtId="0" fontId="75" fillId="0" borderId="1" xfId="0" applyFont="1" applyFill="1" applyBorder="1" applyAlignment="1">
      <alignment horizontal="center" wrapText="1"/>
    </xf>
    <xf numFmtId="0" fontId="75" fillId="0" borderId="1" xfId="0" applyFont="1" applyFill="1" applyBorder="1" applyAlignment="1">
      <alignment horizontal="right" wrapText="1"/>
    </xf>
    <xf numFmtId="0" fontId="64" fillId="0" borderId="1" xfId="0" applyFont="1" applyFill="1" applyBorder="1" applyAlignment="1">
      <alignment horizontal="center" vertical="top" wrapText="1"/>
    </xf>
    <xf numFmtId="0" fontId="64" fillId="0" borderId="1" xfId="0" applyFont="1" applyFill="1" applyBorder="1" applyAlignment="1">
      <alignment horizontal="justify" vertical="top" wrapText="1"/>
    </xf>
    <xf numFmtId="0" fontId="75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right" wrapText="1"/>
    </xf>
    <xf numFmtId="0" fontId="74" fillId="0" borderId="1" xfId="0" applyFont="1" applyFill="1" applyBorder="1" applyAlignment="1">
      <alignment horizontal="center" vertical="top" wrapText="1"/>
    </xf>
    <xf numFmtId="0" fontId="74" fillId="0" borderId="1" xfId="0" applyFont="1" applyFill="1" applyBorder="1" applyAlignment="1">
      <alignment horizontal="center" wrapText="1"/>
    </xf>
    <xf numFmtId="178" fontId="4" fillId="0" borderId="1" xfId="61" applyNumberFormat="1" applyFont="1" applyBorder="1" applyAlignment="1">
      <alignment horizontal="center" vertical="center"/>
    </xf>
    <xf numFmtId="177" fontId="4" fillId="2" borderId="1" xfId="64" applyNumberFormat="1" applyFont="1" applyFill="1" applyBorder="1" applyAlignment="1">
      <alignment horizontal="center" vertical="center"/>
    </xf>
    <xf numFmtId="0" fontId="76" fillId="0" borderId="1" xfId="0" applyFont="1" applyFill="1" applyBorder="1" applyAlignment="1">
      <alignment horizontal="center" wrapText="1"/>
    </xf>
    <xf numFmtId="184" fontId="32" fillId="0" borderId="1" xfId="0" applyNumberFormat="1" applyFont="1" applyFill="1" applyBorder="1" applyAlignment="1">
      <alignment horizontal="center" wrapText="1"/>
    </xf>
    <xf numFmtId="185" fontId="4" fillId="0" borderId="1" xfId="0" applyNumberFormat="1" applyFont="1" applyBorder="1" applyAlignment="1">
      <alignment horizontal="center" vertical="center" wrapText="1"/>
    </xf>
    <xf numFmtId="180" fontId="38" fillId="0" borderId="1" xfId="0" applyNumberFormat="1" applyFont="1" applyBorder="1" applyAlignment="1">
      <alignment horizontal="center" vertical="center" wrapText="1"/>
    </xf>
    <xf numFmtId="185" fontId="5" fillId="0" borderId="1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185" fontId="38" fillId="2" borderId="1" xfId="0" applyNumberFormat="1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180" fontId="38" fillId="2" borderId="1" xfId="0" applyNumberFormat="1" applyFont="1" applyFill="1" applyBorder="1" applyAlignment="1">
      <alignment horizontal="center" vertical="center" wrapText="1"/>
    </xf>
    <xf numFmtId="186" fontId="4" fillId="2" borderId="1" xfId="0" applyNumberFormat="1" applyFont="1" applyFill="1" applyBorder="1" applyAlignment="1">
      <alignment horizontal="center" vertical="center" wrapText="1"/>
    </xf>
    <xf numFmtId="185" fontId="38" fillId="0" borderId="1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93" fontId="5" fillId="2" borderId="1" xfId="65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77" fillId="0" borderId="1" xfId="0" applyFont="1" applyFill="1" applyBorder="1" applyAlignment="1">
      <alignment horizontal="center" wrapText="1"/>
    </xf>
    <xf numFmtId="187" fontId="11" fillId="0" borderId="1" xfId="0" applyNumberFormat="1" applyFont="1" applyFill="1" applyBorder="1" applyAlignment="1">
      <alignment horizontal="center" vertical="top" wrapText="1"/>
    </xf>
    <xf numFmtId="0" fontId="43" fillId="0" borderId="1" xfId="0" applyFont="1" applyFill="1" applyBorder="1" applyAlignment="1">
      <alignment horizontal="center" wrapText="1"/>
    </xf>
    <xf numFmtId="0" fontId="78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49" fontId="38" fillId="0" borderId="1" xfId="0" applyNumberFormat="1" applyFont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top" wrapText="1"/>
    </xf>
    <xf numFmtId="0" fontId="43" fillId="0" borderId="1" xfId="0" applyFont="1" applyFill="1" applyBorder="1" applyAlignment="1">
      <alignment horizontal="center" vertical="top" wrapText="1"/>
    </xf>
    <xf numFmtId="194" fontId="11" fillId="0" borderId="1" xfId="0" applyNumberFormat="1" applyFont="1" applyFill="1" applyBorder="1" applyAlignment="1">
      <alignment horizontal="center" wrapText="1"/>
    </xf>
    <xf numFmtId="58" fontId="4" fillId="0" borderId="1" xfId="0" applyNumberFormat="1" applyFont="1" applyBorder="1" applyAlignment="1">
      <alignment horizontal="center" vertical="center" wrapText="1"/>
    </xf>
    <xf numFmtId="58" fontId="38" fillId="0" borderId="1" xfId="0" applyNumberFormat="1" applyFont="1" applyBorder="1" applyAlignment="1">
      <alignment horizontal="center" vertical="center" wrapText="1"/>
    </xf>
    <xf numFmtId="196" fontId="4" fillId="2" borderId="1" xfId="0" applyNumberFormat="1" applyFont="1" applyFill="1" applyBorder="1" applyAlignment="1">
      <alignment horizontal="center" vertical="center" wrapText="1"/>
    </xf>
    <xf numFmtId="187" fontId="24" fillId="0" borderId="1" xfId="0" applyNumberFormat="1" applyFont="1" applyFill="1" applyBorder="1" applyAlignment="1">
      <alignment horizontal="center" wrapText="1"/>
    </xf>
    <xf numFmtId="187" fontId="43" fillId="0" borderId="1" xfId="0" applyNumberFormat="1" applyFont="1" applyFill="1" applyBorder="1" applyAlignment="1">
      <alignment horizontal="center" wrapText="1"/>
    </xf>
    <xf numFmtId="0" fontId="70" fillId="0" borderId="0" xfId="0" applyFont="1" applyFill="1" applyBorder="1" applyAlignment="1"/>
    <xf numFmtId="0" fontId="70" fillId="0" borderId="14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 wrapText="1"/>
    </xf>
    <xf numFmtId="194" fontId="70" fillId="0" borderId="14" xfId="0" applyNumberFormat="1" applyFont="1" applyFill="1" applyBorder="1" applyAlignment="1">
      <alignment horizontal="center" vertical="center" wrapText="1"/>
    </xf>
    <xf numFmtId="185" fontId="70" fillId="0" borderId="1" xfId="0" applyNumberFormat="1" applyFont="1" applyFill="1" applyBorder="1" applyAlignment="1">
      <alignment horizontal="center" vertical="center"/>
    </xf>
    <xf numFmtId="49" fontId="70" fillId="0" borderId="14" xfId="0" applyNumberFormat="1" applyFont="1" applyFill="1" applyBorder="1" applyAlignment="1">
      <alignment horizontal="center" vertical="center"/>
    </xf>
    <xf numFmtId="0" fontId="70" fillId="0" borderId="6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183" fontId="4" fillId="0" borderId="1" xfId="61" applyNumberFormat="1" applyFont="1" applyBorder="1" applyAlignment="1">
      <alignment horizontal="center" vertical="center"/>
    </xf>
    <xf numFmtId="0" fontId="71" fillId="0" borderId="1" xfId="0" applyFont="1" applyFill="1" applyBorder="1" applyAlignment="1">
      <alignment horizontal="center" wrapText="1"/>
    </xf>
    <xf numFmtId="0" fontId="70" fillId="0" borderId="1" xfId="0" applyFont="1" applyFill="1" applyBorder="1" applyAlignment="1">
      <alignment horizontal="center" wrapText="1"/>
    </xf>
    <xf numFmtId="0" fontId="70" fillId="0" borderId="1" xfId="0" applyFont="1" applyFill="1" applyBorder="1" applyAlignment="1">
      <alignment horizontal="center" vertical="top" wrapText="1"/>
    </xf>
    <xf numFmtId="0" fontId="71" fillId="0" borderId="1" xfId="0" applyFont="1" applyFill="1" applyBorder="1" applyAlignment="1">
      <alignment horizontal="center" vertical="top" wrapText="1"/>
    </xf>
    <xf numFmtId="177" fontId="72" fillId="0" borderId="1" xfId="0" applyNumberFormat="1" applyFont="1" applyFill="1" applyBorder="1" applyAlignment="1">
      <alignment horizontal="center" vertical="center"/>
    </xf>
    <xf numFmtId="177" fontId="32" fillId="0" borderId="1" xfId="61" applyNumberFormat="1" applyFont="1" applyFill="1" applyBorder="1" applyAlignment="1">
      <alignment horizontal="center" vertical="center"/>
    </xf>
    <xf numFmtId="181" fontId="32" fillId="0" borderId="1" xfId="0" applyNumberFormat="1" applyFont="1" applyFill="1" applyBorder="1" applyAlignment="1">
      <alignment horizontal="center" vertical="center"/>
    </xf>
    <xf numFmtId="197" fontId="32" fillId="0" borderId="1" xfId="0" applyNumberFormat="1" applyFont="1" applyFill="1" applyBorder="1" applyAlignment="1">
      <alignment horizontal="center" vertical="center"/>
    </xf>
    <xf numFmtId="184" fontId="32" fillId="0" borderId="1" xfId="61" applyNumberFormat="1" applyFont="1" applyFill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/>
    </xf>
    <xf numFmtId="184" fontId="40" fillId="0" borderId="1" xfId="0" applyNumberFormat="1" applyFont="1" applyFill="1" applyBorder="1" applyAlignment="1">
      <alignment horizontal="center" vertical="center"/>
    </xf>
    <xf numFmtId="0" fontId="32" fillId="0" borderId="1" xfId="61" applyFont="1" applyFill="1" applyBorder="1" applyAlignment="1">
      <alignment horizontal="center" vertical="center"/>
    </xf>
    <xf numFmtId="183" fontId="32" fillId="0" borderId="1" xfId="61" applyNumberFormat="1" applyFont="1" applyFill="1" applyBorder="1" applyAlignment="1">
      <alignment horizontal="center" vertical="center"/>
    </xf>
    <xf numFmtId="198" fontId="32" fillId="0" borderId="1" xfId="61" applyNumberFormat="1" applyFont="1" applyFill="1" applyBorder="1" applyAlignment="1">
      <alignment horizontal="center" vertical="center"/>
    </xf>
    <xf numFmtId="2" fontId="40" fillId="0" borderId="1" xfId="0" applyNumberFormat="1" applyFont="1" applyFill="1" applyBorder="1" applyAlignment="1">
      <alignment horizontal="center" vertical="center"/>
    </xf>
    <xf numFmtId="187" fontId="70" fillId="0" borderId="1" xfId="0" applyNumberFormat="1" applyFont="1" applyFill="1" applyBorder="1" applyAlignment="1">
      <alignment horizontal="center" wrapText="1"/>
    </xf>
    <xf numFmtId="187" fontId="71" fillId="0" borderId="1" xfId="0" applyNumberFormat="1" applyFont="1" applyFill="1" applyBorder="1" applyAlignment="1">
      <alignment horizontal="center" wrapText="1"/>
    </xf>
    <xf numFmtId="187" fontId="70" fillId="0" borderId="1" xfId="0" applyNumberFormat="1" applyFont="1" applyFill="1" applyBorder="1" applyAlignment="1">
      <alignment horizontal="center" vertical="top" wrapText="1"/>
    </xf>
    <xf numFmtId="187" fontId="71" fillId="0" borderId="1" xfId="0" applyNumberFormat="1" applyFont="1" applyFill="1" applyBorder="1" applyAlignment="1">
      <alignment horizontal="center" vertical="center" wrapText="1"/>
    </xf>
    <xf numFmtId="49" fontId="70" fillId="0" borderId="1" xfId="0" applyNumberFormat="1" applyFont="1" applyFill="1" applyBorder="1" applyAlignment="1">
      <alignment horizontal="center"/>
    </xf>
    <xf numFmtId="187" fontId="71" fillId="0" borderId="1" xfId="0" applyNumberFormat="1" applyFont="1" applyFill="1" applyBorder="1" applyAlignment="1">
      <alignment horizontal="center" vertical="top" wrapText="1"/>
    </xf>
    <xf numFmtId="192" fontId="72" fillId="0" borderId="1" xfId="0" applyNumberFormat="1" applyFont="1" applyFill="1" applyBorder="1" applyAlignment="1">
      <alignment horizontal="center" vertical="center" wrapText="1"/>
    </xf>
    <xf numFmtId="183" fontId="32" fillId="0" borderId="1" xfId="0" applyNumberFormat="1" applyFont="1" applyFill="1" applyBorder="1" applyAlignment="1">
      <alignment horizontal="center" vertical="center"/>
    </xf>
    <xf numFmtId="1" fontId="32" fillId="0" borderId="1" xfId="0" applyNumberFormat="1" applyFont="1" applyFill="1" applyBorder="1" applyAlignment="1">
      <alignment horizontal="center" vertical="center"/>
    </xf>
    <xf numFmtId="183" fontId="40" fillId="0" borderId="1" xfId="0" applyNumberFormat="1" applyFont="1" applyFill="1" applyBorder="1" applyAlignment="1">
      <alignment horizontal="center" vertical="center"/>
    </xf>
    <xf numFmtId="184" fontId="32" fillId="0" borderId="1" xfId="11" applyNumberFormat="1" applyFont="1" applyBorder="1" applyAlignment="1">
      <alignment horizontal="center" vertical="center"/>
    </xf>
    <xf numFmtId="187" fontId="40" fillId="0" borderId="1" xfId="0" applyNumberFormat="1" applyFont="1" applyFill="1" applyBorder="1" applyAlignment="1">
      <alignment horizontal="center" vertical="center"/>
    </xf>
    <xf numFmtId="178" fontId="4" fillId="2" borderId="1" xfId="61" applyNumberFormat="1" applyFont="1" applyFill="1" applyBorder="1" applyAlignment="1">
      <alignment horizontal="center" vertical="center"/>
    </xf>
    <xf numFmtId="0" fontId="71" fillId="0" borderId="1" xfId="0" applyFont="1" applyFill="1" applyBorder="1" applyAlignment="1">
      <alignment horizontal="center" vertical="center" wrapText="1"/>
    </xf>
    <xf numFmtId="178" fontId="32" fillId="0" borderId="1" xfId="61" applyNumberFormat="1" applyFont="1" applyFill="1" applyBorder="1" applyAlignment="1">
      <alignment horizontal="center" vertical="center"/>
    </xf>
    <xf numFmtId="185" fontId="32" fillId="0" borderId="1" xfId="61" applyNumberFormat="1" applyFont="1" applyFill="1" applyBorder="1" applyAlignment="1">
      <alignment horizontal="center" vertical="center"/>
    </xf>
    <xf numFmtId="186" fontId="32" fillId="0" borderId="1" xfId="0" applyNumberFormat="1" applyFont="1" applyFill="1" applyBorder="1" applyAlignment="1">
      <alignment horizontal="center" vertical="center"/>
    </xf>
    <xf numFmtId="180" fontId="32" fillId="0" borderId="1" xfId="61" applyNumberFormat="1" applyFont="1" applyFill="1" applyBorder="1" applyAlignment="1">
      <alignment horizontal="center" vertical="center"/>
    </xf>
    <xf numFmtId="179" fontId="32" fillId="0" borderId="1" xfId="0" applyNumberFormat="1" applyFont="1" applyFill="1" applyBorder="1" applyAlignment="1">
      <alignment horizontal="center" vertical="center"/>
    </xf>
    <xf numFmtId="179" fontId="32" fillId="0" borderId="1" xfId="61" applyNumberFormat="1" applyFont="1" applyFill="1" applyBorder="1" applyAlignment="1">
      <alignment horizontal="center" vertical="center"/>
    </xf>
    <xf numFmtId="198" fontId="32" fillId="0" borderId="1" xfId="0" applyNumberFormat="1" applyFont="1" applyFill="1" applyBorder="1" applyAlignment="1">
      <alignment horizontal="center" vertical="center"/>
    </xf>
    <xf numFmtId="1" fontId="32" fillId="0" borderId="1" xfId="61" applyNumberFormat="1" applyFont="1" applyFill="1" applyBorder="1" applyAlignment="1">
      <alignment horizontal="center" vertical="center"/>
    </xf>
    <xf numFmtId="184" fontId="70" fillId="0" borderId="1" xfId="0" applyNumberFormat="1" applyFont="1" applyFill="1" applyBorder="1" applyAlignment="1">
      <alignment horizontal="center" wrapText="1"/>
    </xf>
    <xf numFmtId="0" fontId="70" fillId="0" borderId="1" xfId="0" applyFont="1" applyFill="1" applyBorder="1" applyAlignment="1">
      <alignment horizontal="center" vertical="center" wrapText="1"/>
    </xf>
    <xf numFmtId="185" fontId="40" fillId="0" borderId="1" xfId="0" applyNumberFormat="1" applyFont="1" applyFill="1" applyBorder="1" applyAlignment="1">
      <alignment horizontal="center" vertical="center"/>
    </xf>
    <xf numFmtId="1" fontId="40" fillId="0" borderId="1" xfId="0" applyNumberFormat="1" applyFont="1" applyFill="1" applyBorder="1" applyAlignment="1">
      <alignment horizontal="center" vertical="center"/>
    </xf>
    <xf numFmtId="198" fontId="40" fillId="0" borderId="1" xfId="0" applyNumberFormat="1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/>
    </xf>
    <xf numFmtId="49" fontId="70" fillId="0" borderId="1" xfId="0" applyNumberFormat="1" applyFont="1" applyFill="1" applyBorder="1" applyAlignment="1">
      <alignment horizontal="center" vertical="center" wrapText="1"/>
    </xf>
    <xf numFmtId="0" fontId="79" fillId="0" borderId="1" xfId="0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177" fontId="40" fillId="0" borderId="1" xfId="0" applyNumberFormat="1" applyFont="1" applyFill="1" applyBorder="1" applyAlignment="1">
      <alignment horizontal="center" vertical="center"/>
    </xf>
    <xf numFmtId="187" fontId="70" fillId="0" borderId="1" xfId="0" applyNumberFormat="1" applyFont="1" applyFill="1" applyBorder="1" applyAlignment="1">
      <alignment horizontal="center" vertical="center" wrapText="1"/>
    </xf>
    <xf numFmtId="58" fontId="4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83" fontId="4" fillId="2" borderId="1" xfId="61" applyNumberFormat="1" applyFont="1" applyFill="1" applyBorder="1" applyAlignment="1">
      <alignment horizontal="center" vertical="center"/>
    </xf>
    <xf numFmtId="195" fontId="4" fillId="2" borderId="1" xfId="0" applyNumberFormat="1" applyFont="1" applyFill="1" applyBorder="1" applyAlignment="1">
      <alignment horizontal="center" vertical="center"/>
    </xf>
    <xf numFmtId="58" fontId="32" fillId="0" borderId="1" xfId="0" applyNumberFormat="1" applyFont="1" applyFill="1" applyBorder="1" applyAlignment="1" quotePrefix="1">
      <alignment horizontal="center" vertical="center" wrapText="1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 30" xfId="18"/>
    <cellStyle name="标题" xfId="19" builtinId="15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_附表二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常规 2 3" xfId="53"/>
    <cellStyle name="40% - 强调文字颜色 6" xfId="54" builtinId="51"/>
    <cellStyle name="60% - 强调文字颜色 6" xfId="55" builtinId="52"/>
    <cellStyle name="常规_附表三_1" xfId="56"/>
    <cellStyle name="常规 4" xfId="57"/>
    <cellStyle name="常规_附表一" xfId="58"/>
    <cellStyle name="常规 9 2" xfId="59"/>
    <cellStyle name="常规 7" xfId="60"/>
    <cellStyle name="常规 2" xfId="61"/>
    <cellStyle name="常规 13" xfId="62"/>
    <cellStyle name="常规 5" xfId="63"/>
    <cellStyle name="常规 17" xfId="64"/>
    <cellStyle name="常规 14" xfId="65"/>
    <cellStyle name="常规 2 2 2" xfId="6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L272"/>
  <sheetViews>
    <sheetView topLeftCell="A218" workbookViewId="0">
      <selection activeCell="E279" sqref="E279"/>
    </sheetView>
  </sheetViews>
  <sheetFormatPr defaultColWidth="9" defaultRowHeight="13.5"/>
  <cols>
    <col min="1" max="1" width="10.875" customWidth="1"/>
    <col min="4" max="10" width="4.875" customWidth="1"/>
    <col min="18" max="18" width="11.375" customWidth="1"/>
    <col min="21" max="33" width="7.125" customWidth="1"/>
    <col min="34" max="54" width="6.625" customWidth="1"/>
    <col min="55" max="55" width="9.125" customWidth="1"/>
    <col min="56" max="63" width="6.625" customWidth="1"/>
    <col min="65" max="65" width="9.125"/>
  </cols>
  <sheetData>
    <row r="1" s="538" customFormat="1" ht="27.75" customHeight="1" spans="2:61">
      <c r="B1" s="545" t="s">
        <v>0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606" t="s">
        <v>1</v>
      </c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  <c r="AF1" s="606"/>
      <c r="AG1" s="606"/>
      <c r="AH1" s="606"/>
      <c r="AI1" s="606"/>
      <c r="AJ1" s="606"/>
      <c r="AK1" s="606"/>
      <c r="AL1" s="606"/>
      <c r="AM1" s="606"/>
      <c r="AN1" s="545" t="s">
        <v>2</v>
      </c>
      <c r="AO1" s="545"/>
      <c r="AP1" s="545"/>
      <c r="AQ1" s="545"/>
      <c r="AR1" s="545"/>
      <c r="AS1" s="545"/>
      <c r="AT1" s="545"/>
      <c r="AU1" s="545"/>
      <c r="AV1" s="545"/>
      <c r="AW1" s="545"/>
      <c r="AX1" s="545"/>
      <c r="AY1" s="545"/>
      <c r="AZ1" s="545"/>
      <c r="BA1" s="545"/>
      <c r="BB1" s="545"/>
      <c r="BC1" s="545"/>
      <c r="BD1" s="545"/>
      <c r="BE1" s="545"/>
      <c r="BF1" s="545"/>
      <c r="BG1" s="545"/>
      <c r="BH1" s="545"/>
      <c r="BI1" s="545"/>
    </row>
    <row r="2" s="539" customFormat="1" ht="18" customHeight="1" spans="1:63">
      <c r="A2" s="260" t="s">
        <v>3</v>
      </c>
      <c r="B2" s="546" t="s">
        <v>4</v>
      </c>
      <c r="C2" s="547" t="s">
        <v>5</v>
      </c>
      <c r="D2" s="546" t="s">
        <v>6</v>
      </c>
      <c r="E2" s="546" t="s">
        <v>7</v>
      </c>
      <c r="F2" s="546" t="s">
        <v>8</v>
      </c>
      <c r="G2" s="546" t="s">
        <v>9</v>
      </c>
      <c r="H2" s="547" t="s">
        <v>10</v>
      </c>
      <c r="I2" s="546" t="s">
        <v>11</v>
      </c>
      <c r="J2" s="547" t="s">
        <v>12</v>
      </c>
      <c r="K2" s="547" t="s">
        <v>13</v>
      </c>
      <c r="L2" s="580" t="s">
        <v>14</v>
      </c>
      <c r="M2" s="581" t="s">
        <v>15</v>
      </c>
      <c r="N2" s="382"/>
      <c r="O2" s="382"/>
      <c r="P2" s="382"/>
      <c r="Q2" s="546" t="s">
        <v>16</v>
      </c>
      <c r="R2" s="546" t="s">
        <v>17</v>
      </c>
      <c r="S2" s="546" t="s">
        <v>18</v>
      </c>
      <c r="T2" s="607" t="s">
        <v>19</v>
      </c>
      <c r="U2" s="607" t="s">
        <v>20</v>
      </c>
      <c r="V2" s="608" t="s">
        <v>21</v>
      </c>
      <c r="W2" s="607" t="s">
        <v>22</v>
      </c>
      <c r="X2" s="607" t="s">
        <v>23</v>
      </c>
      <c r="Y2" s="607" t="s">
        <v>24</v>
      </c>
      <c r="Z2" s="607" t="s">
        <v>25</v>
      </c>
      <c r="AA2" s="607" t="s">
        <v>26</v>
      </c>
      <c r="AB2" s="607" t="s">
        <v>27</v>
      </c>
      <c r="AC2" s="607" t="s">
        <v>28</v>
      </c>
      <c r="AD2" s="631" t="s">
        <v>29</v>
      </c>
      <c r="AE2" s="607" t="s">
        <v>30</v>
      </c>
      <c r="AF2" s="607" t="s">
        <v>31</v>
      </c>
      <c r="AG2" s="607" t="s">
        <v>13</v>
      </c>
      <c r="AH2" s="639" t="s">
        <v>32</v>
      </c>
      <c r="AI2" s="607" t="s">
        <v>33</v>
      </c>
      <c r="AJ2" s="607" t="s">
        <v>34</v>
      </c>
      <c r="AK2" s="607" t="s">
        <v>35</v>
      </c>
      <c r="AL2" s="546" t="s">
        <v>36</v>
      </c>
      <c r="AM2" s="546"/>
      <c r="AN2" s="547" t="s">
        <v>37</v>
      </c>
      <c r="AO2" s="546" t="s">
        <v>38</v>
      </c>
      <c r="AP2" s="257"/>
      <c r="AQ2" s="651" t="s">
        <v>39</v>
      </c>
      <c r="AR2" s="652" t="s">
        <v>40</v>
      </c>
      <c r="AS2" s="653"/>
      <c r="AT2" s="654" t="s">
        <v>41</v>
      </c>
      <c r="AU2" s="652" t="s">
        <v>42</v>
      </c>
      <c r="AV2" s="653"/>
      <c r="AW2" s="673" t="s">
        <v>43</v>
      </c>
      <c r="AX2" s="673"/>
      <c r="AY2" s="673"/>
      <c r="AZ2" s="546" t="s">
        <v>44</v>
      </c>
      <c r="BA2" s="257"/>
      <c r="BB2" s="674" t="s">
        <v>45</v>
      </c>
      <c r="BC2" s="652" t="s">
        <v>46</v>
      </c>
      <c r="BD2" s="653"/>
      <c r="BE2" s="546" t="s">
        <v>47</v>
      </c>
      <c r="BF2" s="546"/>
      <c r="BG2" s="546" t="s">
        <v>48</v>
      </c>
      <c r="BH2" s="546"/>
      <c r="BI2" s="546" t="s">
        <v>49</v>
      </c>
      <c r="BJ2" s="546"/>
      <c r="BK2" s="546" t="s">
        <v>50</v>
      </c>
    </row>
    <row r="3" s="539" customFormat="1" ht="21" customHeight="1" spans="1:63">
      <c r="A3" s="260"/>
      <c r="B3" s="257"/>
      <c r="C3" s="548"/>
      <c r="D3" s="257"/>
      <c r="E3" s="257"/>
      <c r="F3" s="257"/>
      <c r="G3" s="257"/>
      <c r="H3" s="549"/>
      <c r="I3" s="257"/>
      <c r="J3" s="549"/>
      <c r="K3" s="549"/>
      <c r="L3" s="582"/>
      <c r="M3" s="583" t="s">
        <v>51</v>
      </c>
      <c r="N3" s="583" t="s">
        <v>52</v>
      </c>
      <c r="O3" s="583" t="s">
        <v>53</v>
      </c>
      <c r="P3" s="583" t="s">
        <v>54</v>
      </c>
      <c r="Q3" s="257"/>
      <c r="R3" s="257"/>
      <c r="S3" s="257"/>
      <c r="T3" s="609"/>
      <c r="U3" s="609"/>
      <c r="V3" s="610"/>
      <c r="W3" s="609"/>
      <c r="X3" s="609"/>
      <c r="Y3" s="609"/>
      <c r="Z3" s="609"/>
      <c r="AA3" s="609"/>
      <c r="AB3" s="609"/>
      <c r="AC3" s="609"/>
      <c r="AD3" s="632"/>
      <c r="AE3" s="609"/>
      <c r="AF3" s="609"/>
      <c r="AG3" s="609"/>
      <c r="AH3" s="131"/>
      <c r="AI3" s="609"/>
      <c r="AJ3" s="609"/>
      <c r="AK3" s="609"/>
      <c r="AL3" s="353" t="s">
        <v>55</v>
      </c>
      <c r="AM3" s="353" t="s">
        <v>56</v>
      </c>
      <c r="AN3" s="549"/>
      <c r="AO3" s="547" t="s">
        <v>57</v>
      </c>
      <c r="AP3" s="547" t="s">
        <v>58</v>
      </c>
      <c r="AQ3" s="547" t="s">
        <v>58</v>
      </c>
      <c r="AR3" s="547" t="s">
        <v>57</v>
      </c>
      <c r="AS3" s="547" t="s">
        <v>58</v>
      </c>
      <c r="AT3" s="547" t="s">
        <v>58</v>
      </c>
      <c r="AU3" s="547" t="s">
        <v>57</v>
      </c>
      <c r="AV3" s="547" t="s">
        <v>58</v>
      </c>
      <c r="AW3" s="675" t="s">
        <v>59</v>
      </c>
      <c r="AX3" s="676" t="s">
        <v>58</v>
      </c>
      <c r="AY3" s="677" t="s">
        <v>57</v>
      </c>
      <c r="AZ3" s="546" t="s">
        <v>60</v>
      </c>
      <c r="BA3" s="546" t="s">
        <v>61</v>
      </c>
      <c r="BB3" s="678"/>
      <c r="BC3" s="546" t="s">
        <v>62</v>
      </c>
      <c r="BD3" s="546" t="s">
        <v>61</v>
      </c>
      <c r="BE3" s="546" t="s">
        <v>62</v>
      </c>
      <c r="BF3" s="546" t="s">
        <v>61</v>
      </c>
      <c r="BG3" s="546" t="s">
        <v>62</v>
      </c>
      <c r="BH3" s="546" t="s">
        <v>61</v>
      </c>
      <c r="BI3" s="546" t="s">
        <v>62</v>
      </c>
      <c r="BJ3" s="546" t="s">
        <v>61</v>
      </c>
      <c r="BK3" s="546"/>
    </row>
    <row r="4" s="264" customFormat="1" ht="15" customHeight="1" spans="1:63">
      <c r="A4" s="264" t="s">
        <v>63</v>
      </c>
      <c r="B4" s="550" t="s">
        <v>64</v>
      </c>
      <c r="C4" s="264" t="s">
        <v>65</v>
      </c>
      <c r="D4" s="257">
        <v>5</v>
      </c>
      <c r="E4" s="257">
        <v>1</v>
      </c>
      <c r="F4" s="257">
        <v>5</v>
      </c>
      <c r="G4" s="257">
        <v>5</v>
      </c>
      <c r="H4" s="257">
        <v>2</v>
      </c>
      <c r="I4" s="257">
        <v>0</v>
      </c>
      <c r="J4" s="257">
        <v>3</v>
      </c>
      <c r="K4" s="257">
        <v>39.9</v>
      </c>
      <c r="L4" s="257" t="s">
        <v>66</v>
      </c>
      <c r="M4" s="382">
        <v>10.123</v>
      </c>
      <c r="N4" s="382">
        <v>10.348</v>
      </c>
      <c r="O4" s="382">
        <v>10.948</v>
      </c>
      <c r="P4" s="382">
        <f t="shared" ref="P4:P17" si="0">SUM(M4:O4)</f>
        <v>31.419</v>
      </c>
      <c r="Q4" s="257">
        <v>523.7</v>
      </c>
      <c r="R4" s="257">
        <v>9.726</v>
      </c>
      <c r="S4" s="257">
        <v>2</v>
      </c>
      <c r="T4" s="611">
        <v>42676</v>
      </c>
      <c r="U4" s="611">
        <v>42683</v>
      </c>
      <c r="V4" s="611"/>
      <c r="W4" s="611">
        <v>42472</v>
      </c>
      <c r="X4" s="611">
        <v>42517</v>
      </c>
      <c r="Y4" s="257">
        <v>200</v>
      </c>
      <c r="Z4" s="257">
        <v>16.25</v>
      </c>
      <c r="AA4" s="379">
        <v>3</v>
      </c>
      <c r="AB4" s="257">
        <v>84</v>
      </c>
      <c r="AC4" s="314">
        <v>4</v>
      </c>
      <c r="AD4" s="382">
        <v>78.5</v>
      </c>
      <c r="AE4" s="257">
        <v>32.42</v>
      </c>
      <c r="AF4" s="257">
        <v>44.6</v>
      </c>
      <c r="AG4" s="257">
        <v>39.9</v>
      </c>
      <c r="AH4" s="257"/>
      <c r="AI4" s="375" t="s">
        <v>66</v>
      </c>
      <c r="AJ4" s="379" t="s">
        <v>66</v>
      </c>
      <c r="AK4" s="347" t="s">
        <v>66</v>
      </c>
      <c r="AL4" s="346" t="s">
        <v>66</v>
      </c>
      <c r="AM4" s="346" t="s">
        <v>66</v>
      </c>
      <c r="AN4" s="346" t="s">
        <v>66</v>
      </c>
      <c r="AO4" s="257">
        <v>0</v>
      </c>
      <c r="AP4" s="257">
        <v>1</v>
      </c>
      <c r="AQ4" s="257">
        <v>1</v>
      </c>
      <c r="AR4" s="257" t="s">
        <v>66</v>
      </c>
      <c r="AS4" s="257" t="s">
        <v>66</v>
      </c>
      <c r="AT4" s="257">
        <v>1</v>
      </c>
      <c r="AU4" s="257" t="s">
        <v>66</v>
      </c>
      <c r="AV4" s="257" t="s">
        <v>66</v>
      </c>
      <c r="AX4" s="257" t="s">
        <v>66</v>
      </c>
      <c r="AY4" s="257" t="s">
        <v>66</v>
      </c>
      <c r="AZ4" s="257">
        <v>0</v>
      </c>
      <c r="BA4" s="257">
        <v>1</v>
      </c>
      <c r="BC4" s="611">
        <v>42373</v>
      </c>
      <c r="BD4" s="257">
        <v>1</v>
      </c>
      <c r="BE4" s="611" t="s">
        <v>66</v>
      </c>
      <c r="BF4" s="257" t="s">
        <v>66</v>
      </c>
      <c r="BG4" s="257" t="s">
        <v>66</v>
      </c>
      <c r="BH4" s="257" t="s">
        <v>66</v>
      </c>
      <c r="BI4" s="257" t="s">
        <v>66</v>
      </c>
      <c r="BJ4" s="257" t="s">
        <v>66</v>
      </c>
      <c r="BK4" s="257">
        <v>0</v>
      </c>
    </row>
    <row r="5" s="264" customFormat="1" ht="15" customHeight="1" spans="1:63">
      <c r="A5" s="264" t="s">
        <v>63</v>
      </c>
      <c r="B5" s="551"/>
      <c r="C5" s="264" t="s">
        <v>67</v>
      </c>
      <c r="D5" s="257">
        <v>5</v>
      </c>
      <c r="E5" s="257">
        <v>1</v>
      </c>
      <c r="F5" s="257">
        <v>5</v>
      </c>
      <c r="G5" s="257">
        <v>3</v>
      </c>
      <c r="H5" s="257">
        <v>1</v>
      </c>
      <c r="I5" s="257" t="s">
        <v>66</v>
      </c>
      <c r="J5" s="257" t="s">
        <v>66</v>
      </c>
      <c r="K5" s="257">
        <v>44.5</v>
      </c>
      <c r="L5" s="257" t="s">
        <v>66</v>
      </c>
      <c r="M5" s="382">
        <v>13.1</v>
      </c>
      <c r="N5" s="382">
        <v>13.15</v>
      </c>
      <c r="O5" s="382">
        <v>12.2</v>
      </c>
      <c r="P5" s="382">
        <f t="shared" si="0"/>
        <v>38.45</v>
      </c>
      <c r="Q5" s="257">
        <v>640.83</v>
      </c>
      <c r="R5" s="257">
        <v>13.25</v>
      </c>
      <c r="S5" s="257">
        <v>1</v>
      </c>
      <c r="T5" s="611">
        <v>42671</v>
      </c>
      <c r="U5" s="611">
        <v>42676</v>
      </c>
      <c r="V5" s="611"/>
      <c r="W5" s="611">
        <v>42472</v>
      </c>
      <c r="X5" s="611">
        <v>42519</v>
      </c>
      <c r="Y5" s="257">
        <v>214</v>
      </c>
      <c r="Z5" s="257">
        <v>15.6</v>
      </c>
      <c r="AA5" s="379">
        <v>5</v>
      </c>
      <c r="AB5" s="257">
        <v>82</v>
      </c>
      <c r="AC5" s="314">
        <v>3</v>
      </c>
      <c r="AD5" s="382">
        <v>66.3</v>
      </c>
      <c r="AE5" s="257">
        <v>31.1</v>
      </c>
      <c r="AF5" s="257">
        <v>45.2</v>
      </c>
      <c r="AG5" s="257">
        <v>44.5</v>
      </c>
      <c r="AH5" s="257"/>
      <c r="AI5" s="375" t="s">
        <v>66</v>
      </c>
      <c r="AJ5" s="375" t="s">
        <v>66</v>
      </c>
      <c r="AK5" s="346" t="s">
        <v>66</v>
      </c>
      <c r="AL5" s="346" t="s">
        <v>66</v>
      </c>
      <c r="AM5" s="346" t="s">
        <v>66</v>
      </c>
      <c r="AN5" s="346" t="s">
        <v>66</v>
      </c>
      <c r="AO5" s="257" t="s">
        <v>66</v>
      </c>
      <c r="AP5" s="257">
        <v>1</v>
      </c>
      <c r="AQ5" s="257">
        <v>1</v>
      </c>
      <c r="AR5" s="257" t="s">
        <v>66</v>
      </c>
      <c r="AS5" s="257">
        <v>2</v>
      </c>
      <c r="AT5" s="257" t="s">
        <v>66</v>
      </c>
      <c r="AU5" s="257" t="s">
        <v>66</v>
      </c>
      <c r="AV5" s="257" t="s">
        <v>66</v>
      </c>
      <c r="AX5" s="257">
        <v>1</v>
      </c>
      <c r="AY5" s="257" t="s">
        <v>66</v>
      </c>
      <c r="AZ5" s="264" t="s">
        <v>66</v>
      </c>
      <c r="BA5" s="264" t="s">
        <v>66</v>
      </c>
      <c r="BC5" s="611" t="s">
        <v>66</v>
      </c>
      <c r="BD5" s="257">
        <v>1</v>
      </c>
      <c r="BE5" s="611" t="s">
        <v>66</v>
      </c>
      <c r="BF5" s="264" t="s">
        <v>66</v>
      </c>
      <c r="BG5" s="264" t="s">
        <v>66</v>
      </c>
      <c r="BH5" s="264" t="s">
        <v>66</v>
      </c>
      <c r="BI5" s="264" t="s">
        <v>66</v>
      </c>
      <c r="BJ5" s="264" t="s">
        <v>66</v>
      </c>
      <c r="BK5" s="264" t="s">
        <v>66</v>
      </c>
    </row>
    <row r="6" s="264" customFormat="1" ht="15" customHeight="1" spans="1:63">
      <c r="A6" s="264" t="s">
        <v>63</v>
      </c>
      <c r="B6" s="551"/>
      <c r="C6" s="257" t="s">
        <v>68</v>
      </c>
      <c r="D6" s="257">
        <v>5</v>
      </c>
      <c r="E6" s="257">
        <v>1</v>
      </c>
      <c r="F6" s="257">
        <v>5</v>
      </c>
      <c r="G6" s="257">
        <v>5</v>
      </c>
      <c r="H6" s="257">
        <v>2</v>
      </c>
      <c r="I6" s="257">
        <v>0</v>
      </c>
      <c r="J6" s="257">
        <v>1</v>
      </c>
      <c r="K6" s="257">
        <v>39.6</v>
      </c>
      <c r="L6" s="257" t="s">
        <v>66</v>
      </c>
      <c r="M6" s="382">
        <v>8.64</v>
      </c>
      <c r="N6" s="382">
        <v>8.45</v>
      </c>
      <c r="O6" s="382">
        <v>8.76</v>
      </c>
      <c r="P6" s="382">
        <f t="shared" si="0"/>
        <v>25.85</v>
      </c>
      <c r="Q6" s="257">
        <v>430.83</v>
      </c>
      <c r="R6" s="257">
        <v>1.57</v>
      </c>
      <c r="S6" s="257">
        <v>7</v>
      </c>
      <c r="T6" s="611">
        <v>42678</v>
      </c>
      <c r="U6" s="611">
        <v>42693</v>
      </c>
      <c r="V6" s="611"/>
      <c r="W6" s="611">
        <v>42483</v>
      </c>
      <c r="X6" s="611">
        <v>42523</v>
      </c>
      <c r="Y6" s="257">
        <v>213</v>
      </c>
      <c r="Z6" s="257">
        <v>15.31</v>
      </c>
      <c r="AA6" s="379">
        <v>5</v>
      </c>
      <c r="AB6" s="257">
        <v>77</v>
      </c>
      <c r="AC6" s="314">
        <v>3</v>
      </c>
      <c r="AD6" s="382">
        <v>62.17</v>
      </c>
      <c r="AE6" s="257">
        <v>30.46</v>
      </c>
      <c r="AF6" s="257">
        <v>36.42</v>
      </c>
      <c r="AG6" s="257">
        <v>39.6</v>
      </c>
      <c r="AH6" s="257"/>
      <c r="AI6" s="379">
        <v>3</v>
      </c>
      <c r="AJ6" s="379">
        <v>1</v>
      </c>
      <c r="AK6" s="347">
        <v>8</v>
      </c>
      <c r="AL6" s="347">
        <v>37.92</v>
      </c>
      <c r="AM6" s="347">
        <v>1.5</v>
      </c>
      <c r="AN6" s="347" t="s">
        <v>66</v>
      </c>
      <c r="AO6" s="257">
        <v>1.6</v>
      </c>
      <c r="AP6" s="257">
        <v>1</v>
      </c>
      <c r="AQ6" s="354" t="s">
        <v>69</v>
      </c>
      <c r="AR6" s="257">
        <v>3</v>
      </c>
      <c r="AS6" s="922" t="s">
        <v>70</v>
      </c>
      <c r="AT6" s="257">
        <v>1</v>
      </c>
      <c r="AU6" s="257">
        <v>0</v>
      </c>
      <c r="AV6" s="257">
        <v>1</v>
      </c>
      <c r="AX6" s="257">
        <v>1</v>
      </c>
      <c r="AY6" s="257">
        <v>1.9</v>
      </c>
      <c r="AZ6" s="257" t="s">
        <v>66</v>
      </c>
      <c r="BA6" s="257">
        <v>1</v>
      </c>
      <c r="BC6" s="611">
        <v>42405</v>
      </c>
      <c r="BD6" s="257">
        <v>2</v>
      </c>
      <c r="BE6" s="611">
        <v>42439</v>
      </c>
      <c r="BF6" s="257">
        <v>2</v>
      </c>
      <c r="BG6" s="257" t="s">
        <v>66</v>
      </c>
      <c r="BH6" s="257" t="s">
        <v>66</v>
      </c>
      <c r="BI6" s="257" t="s">
        <v>66</v>
      </c>
      <c r="BJ6" s="257" t="s">
        <v>66</v>
      </c>
      <c r="BK6" s="264" t="s">
        <v>66</v>
      </c>
    </row>
    <row r="7" s="264" customFormat="1" ht="15" customHeight="1" spans="1:63">
      <c r="A7" s="264" t="s">
        <v>63</v>
      </c>
      <c r="B7" s="551"/>
      <c r="C7" s="264" t="s">
        <v>71</v>
      </c>
      <c r="D7" s="257">
        <v>5</v>
      </c>
      <c r="E7" s="257">
        <v>1</v>
      </c>
      <c r="F7" s="257">
        <v>5</v>
      </c>
      <c r="G7" s="257">
        <v>5</v>
      </c>
      <c r="H7" s="257">
        <v>2</v>
      </c>
      <c r="I7" s="257">
        <v>4</v>
      </c>
      <c r="J7" s="257">
        <v>1</v>
      </c>
      <c r="K7" s="257">
        <v>36.01</v>
      </c>
      <c r="L7" s="257">
        <v>725</v>
      </c>
      <c r="M7" s="382">
        <v>11.89</v>
      </c>
      <c r="N7" s="382">
        <v>11.81</v>
      </c>
      <c r="O7" s="382">
        <v>11.78</v>
      </c>
      <c r="P7" s="382">
        <f t="shared" si="0"/>
        <v>35.48</v>
      </c>
      <c r="Q7" s="257">
        <v>591.3</v>
      </c>
      <c r="R7" s="257">
        <v>3.834</v>
      </c>
      <c r="S7" s="257">
        <v>3</v>
      </c>
      <c r="T7" s="611">
        <v>42668</v>
      </c>
      <c r="U7" s="611">
        <v>42677</v>
      </c>
      <c r="V7" s="611"/>
      <c r="W7" s="611">
        <v>42471</v>
      </c>
      <c r="X7" s="611">
        <v>42520</v>
      </c>
      <c r="Y7" s="257">
        <v>210</v>
      </c>
      <c r="Z7" s="257">
        <v>15</v>
      </c>
      <c r="AA7" s="379">
        <v>2</v>
      </c>
      <c r="AB7" s="257">
        <v>79</v>
      </c>
      <c r="AC7" s="314">
        <v>4</v>
      </c>
      <c r="AD7" s="382">
        <v>88.8</v>
      </c>
      <c r="AE7" s="257">
        <v>34.8</v>
      </c>
      <c r="AF7" s="257">
        <v>50.1</v>
      </c>
      <c r="AG7" s="257">
        <v>36.01</v>
      </c>
      <c r="AH7" s="257"/>
      <c r="AI7" s="379">
        <v>3</v>
      </c>
      <c r="AJ7" s="379">
        <v>3</v>
      </c>
      <c r="AK7" s="347">
        <v>10.4</v>
      </c>
      <c r="AL7" s="347">
        <v>19.6</v>
      </c>
      <c r="AM7" s="347">
        <v>1.3</v>
      </c>
      <c r="AN7" s="347">
        <v>1.86</v>
      </c>
      <c r="AO7" s="257">
        <v>0.78</v>
      </c>
      <c r="AP7" s="354" t="s">
        <v>72</v>
      </c>
      <c r="AQ7" s="354" t="s">
        <v>73</v>
      </c>
      <c r="AR7" s="257">
        <v>75</v>
      </c>
      <c r="AS7" s="354" t="s">
        <v>70</v>
      </c>
      <c r="AT7" s="354" t="s">
        <v>66</v>
      </c>
      <c r="AU7" s="354" t="s">
        <v>66</v>
      </c>
      <c r="AV7" s="354" t="s">
        <v>66</v>
      </c>
      <c r="AX7" s="257">
        <v>2</v>
      </c>
      <c r="AY7" s="257">
        <v>18</v>
      </c>
      <c r="AZ7" s="257">
        <v>50</v>
      </c>
      <c r="BA7" s="257">
        <v>3</v>
      </c>
      <c r="BC7" s="611">
        <v>42704</v>
      </c>
      <c r="BD7" s="354" t="s">
        <v>69</v>
      </c>
      <c r="BE7" s="611">
        <v>42436</v>
      </c>
      <c r="BF7" s="922" t="s">
        <v>70</v>
      </c>
      <c r="BG7" s="257">
        <v>0</v>
      </c>
      <c r="BH7" s="257">
        <v>0</v>
      </c>
      <c r="BI7" s="257" t="s">
        <v>66</v>
      </c>
      <c r="BJ7" s="264" t="s">
        <v>66</v>
      </c>
      <c r="BK7" s="257">
        <v>3</v>
      </c>
    </row>
    <row r="8" s="264" customFormat="1" ht="15" customHeight="1" spans="1:63">
      <c r="A8" s="264" t="s">
        <v>63</v>
      </c>
      <c r="B8" s="551"/>
      <c r="C8" s="264" t="s">
        <v>74</v>
      </c>
      <c r="D8" s="257">
        <v>5</v>
      </c>
      <c r="E8" s="257">
        <v>1</v>
      </c>
      <c r="F8" s="257">
        <v>5</v>
      </c>
      <c r="G8" s="257">
        <v>3</v>
      </c>
      <c r="H8" s="257">
        <v>1</v>
      </c>
      <c r="I8" s="257">
        <v>3</v>
      </c>
      <c r="J8" s="257">
        <v>3</v>
      </c>
      <c r="K8" s="257">
        <v>37.4</v>
      </c>
      <c r="L8" s="264" t="s">
        <v>66</v>
      </c>
      <c r="M8" s="382">
        <v>9.95</v>
      </c>
      <c r="N8" s="382">
        <v>10.5</v>
      </c>
      <c r="O8" s="382">
        <v>10.95</v>
      </c>
      <c r="P8" s="382">
        <f t="shared" si="0"/>
        <v>31.4</v>
      </c>
      <c r="Q8" s="257">
        <v>523.5</v>
      </c>
      <c r="R8" s="257">
        <v>2.15</v>
      </c>
      <c r="S8" s="257">
        <v>11</v>
      </c>
      <c r="T8" s="611">
        <v>42669</v>
      </c>
      <c r="U8" s="611">
        <v>42676</v>
      </c>
      <c r="V8" s="611"/>
      <c r="W8" s="611">
        <v>42474</v>
      </c>
      <c r="X8" s="611">
        <v>42526</v>
      </c>
      <c r="Y8" s="257">
        <v>223</v>
      </c>
      <c r="Z8" s="257">
        <v>15.29</v>
      </c>
      <c r="AA8" s="379">
        <v>5</v>
      </c>
      <c r="AB8" s="257">
        <v>77</v>
      </c>
      <c r="AC8" s="314">
        <v>3</v>
      </c>
      <c r="AD8" s="382">
        <v>75.5</v>
      </c>
      <c r="AE8" s="257">
        <v>29.29</v>
      </c>
      <c r="AF8" s="257">
        <v>49.3</v>
      </c>
      <c r="AG8" s="257">
        <v>37.4</v>
      </c>
      <c r="AH8" s="257"/>
      <c r="AI8" s="379">
        <v>3</v>
      </c>
      <c r="AJ8" s="379">
        <v>3</v>
      </c>
      <c r="AK8" s="347">
        <v>8.56</v>
      </c>
      <c r="AL8" s="347">
        <v>17.7</v>
      </c>
      <c r="AM8" s="347">
        <v>1.4</v>
      </c>
      <c r="AN8" s="347">
        <v>1.92</v>
      </c>
      <c r="AO8" s="257">
        <v>0.11</v>
      </c>
      <c r="AP8" s="257">
        <v>2</v>
      </c>
      <c r="AQ8" s="257">
        <v>1</v>
      </c>
      <c r="AR8" s="257" t="s">
        <v>66</v>
      </c>
      <c r="AS8" s="257">
        <v>2</v>
      </c>
      <c r="AT8" s="257" t="s">
        <v>66</v>
      </c>
      <c r="AU8" s="257" t="s">
        <v>66</v>
      </c>
      <c r="AV8" s="257" t="s">
        <v>66</v>
      </c>
      <c r="AX8" s="257">
        <v>1</v>
      </c>
      <c r="AY8" s="257" t="s">
        <v>66</v>
      </c>
      <c r="AZ8" s="257" t="s">
        <v>66</v>
      </c>
      <c r="BA8" s="257">
        <v>1</v>
      </c>
      <c r="BC8" s="611">
        <v>42728</v>
      </c>
      <c r="BD8" s="257">
        <v>2</v>
      </c>
      <c r="BE8" s="611">
        <v>42396</v>
      </c>
      <c r="BF8" s="257" t="s">
        <v>75</v>
      </c>
      <c r="BG8" s="257" t="s">
        <v>66</v>
      </c>
      <c r="BH8" s="257" t="s">
        <v>66</v>
      </c>
      <c r="BI8" s="264" t="s">
        <v>66</v>
      </c>
      <c r="BJ8" s="264" t="s">
        <v>66</v>
      </c>
      <c r="BK8" s="257">
        <v>3</v>
      </c>
    </row>
    <row r="9" s="271" customFormat="1" ht="15" customHeight="1" spans="1:63">
      <c r="A9" s="264" t="s">
        <v>63</v>
      </c>
      <c r="B9" s="551"/>
      <c r="C9" s="264" t="s">
        <v>76</v>
      </c>
      <c r="D9" s="257">
        <v>5</v>
      </c>
      <c r="E9" s="257">
        <v>1</v>
      </c>
      <c r="F9" s="257">
        <v>5</v>
      </c>
      <c r="G9" s="257">
        <v>1</v>
      </c>
      <c r="H9" s="257">
        <v>1</v>
      </c>
      <c r="I9" s="264">
        <v>0</v>
      </c>
      <c r="J9" s="257">
        <v>1</v>
      </c>
      <c r="K9" s="257">
        <v>41.5</v>
      </c>
      <c r="L9" s="257">
        <v>748</v>
      </c>
      <c r="M9" s="382">
        <v>9.16</v>
      </c>
      <c r="N9" s="382">
        <v>8.65</v>
      </c>
      <c r="O9" s="382">
        <v>8.82</v>
      </c>
      <c r="P9" s="382">
        <f t="shared" si="0"/>
        <v>26.63</v>
      </c>
      <c r="Q9" s="257">
        <v>443.8</v>
      </c>
      <c r="R9" s="257">
        <v>7.9</v>
      </c>
      <c r="S9" s="257">
        <v>6</v>
      </c>
      <c r="T9" s="611">
        <v>42681</v>
      </c>
      <c r="U9" s="611">
        <v>42689</v>
      </c>
      <c r="V9" s="611"/>
      <c r="W9" s="611">
        <v>42474</v>
      </c>
      <c r="X9" s="611">
        <v>42519</v>
      </c>
      <c r="Y9" s="257">
        <v>203</v>
      </c>
      <c r="Z9" s="257">
        <v>14.8</v>
      </c>
      <c r="AA9" s="379">
        <v>5</v>
      </c>
      <c r="AB9" s="257">
        <v>83</v>
      </c>
      <c r="AC9" s="314">
        <v>3</v>
      </c>
      <c r="AD9" s="382">
        <v>63.2</v>
      </c>
      <c r="AE9" s="257">
        <v>26.6</v>
      </c>
      <c r="AF9" s="257">
        <v>41.6</v>
      </c>
      <c r="AG9" s="257">
        <v>41.5</v>
      </c>
      <c r="AH9" s="257"/>
      <c r="AI9" s="379">
        <v>1</v>
      </c>
      <c r="AJ9" s="379">
        <v>3</v>
      </c>
      <c r="AK9" s="347">
        <v>8.5</v>
      </c>
      <c r="AL9" s="347">
        <v>17.2</v>
      </c>
      <c r="AM9" s="347">
        <v>1.1</v>
      </c>
      <c r="AN9" s="347" t="s">
        <v>66</v>
      </c>
      <c r="AO9" s="257">
        <v>3</v>
      </c>
      <c r="AP9" s="257">
        <v>2</v>
      </c>
      <c r="AQ9" s="257">
        <v>2</v>
      </c>
      <c r="AR9" s="257" t="s">
        <v>66</v>
      </c>
      <c r="AS9" s="257" t="s">
        <v>66</v>
      </c>
      <c r="AT9" s="257" t="s">
        <v>66</v>
      </c>
      <c r="AU9" s="257" t="s">
        <v>66</v>
      </c>
      <c r="AV9" s="257" t="s">
        <v>66</v>
      </c>
      <c r="AX9" s="257" t="s">
        <v>66</v>
      </c>
      <c r="AY9" s="257" t="s">
        <v>66</v>
      </c>
      <c r="AZ9" s="257" t="s">
        <v>66</v>
      </c>
      <c r="BA9" s="257">
        <v>1</v>
      </c>
      <c r="BC9" s="611" t="s">
        <v>66</v>
      </c>
      <c r="BD9" s="257">
        <v>1</v>
      </c>
      <c r="BE9" s="611" t="s">
        <v>66</v>
      </c>
      <c r="BF9" s="257">
        <v>2</v>
      </c>
      <c r="BG9" s="257" t="s">
        <v>66</v>
      </c>
      <c r="BH9" s="257">
        <v>2</v>
      </c>
      <c r="BI9" s="257" t="s">
        <v>66</v>
      </c>
      <c r="BJ9" s="257">
        <v>1</v>
      </c>
      <c r="BK9" s="257">
        <v>1</v>
      </c>
    </row>
    <row r="10" s="264" customFormat="1" ht="15" customHeight="1" spans="1:63">
      <c r="A10" s="264" t="s">
        <v>63</v>
      </c>
      <c r="B10" s="551"/>
      <c r="C10" s="264" t="s">
        <v>77</v>
      </c>
      <c r="D10" s="257">
        <v>5</v>
      </c>
      <c r="E10" s="257">
        <v>1</v>
      </c>
      <c r="F10" s="257">
        <v>5</v>
      </c>
      <c r="G10" s="257">
        <v>3</v>
      </c>
      <c r="H10" s="257">
        <v>1</v>
      </c>
      <c r="I10" s="257" t="s">
        <v>66</v>
      </c>
      <c r="J10" s="254" t="s">
        <v>66</v>
      </c>
      <c r="K10" s="257">
        <v>35.8</v>
      </c>
      <c r="L10" s="257" t="s">
        <v>66</v>
      </c>
      <c r="M10" s="382">
        <v>7.85</v>
      </c>
      <c r="N10" s="382">
        <v>7.81</v>
      </c>
      <c r="O10" s="382">
        <v>7.72</v>
      </c>
      <c r="P10" s="382">
        <f t="shared" si="0"/>
        <v>23.38</v>
      </c>
      <c r="Q10" s="257">
        <v>389.67</v>
      </c>
      <c r="R10" s="257">
        <v>6.52</v>
      </c>
      <c r="S10" s="257">
        <v>1</v>
      </c>
      <c r="T10" s="611">
        <v>42671</v>
      </c>
      <c r="U10" s="611">
        <v>42676</v>
      </c>
      <c r="V10" s="611"/>
      <c r="W10" s="611">
        <v>42474</v>
      </c>
      <c r="X10" s="611">
        <v>42521</v>
      </c>
      <c r="Y10" s="257">
        <v>216</v>
      </c>
      <c r="Z10" s="257">
        <v>13.6</v>
      </c>
      <c r="AA10" s="379">
        <v>5</v>
      </c>
      <c r="AB10" s="257">
        <v>86</v>
      </c>
      <c r="AC10" s="314">
        <v>3</v>
      </c>
      <c r="AD10" s="382">
        <v>56.4</v>
      </c>
      <c r="AE10" s="257">
        <v>27.4</v>
      </c>
      <c r="AF10" s="257">
        <v>39.4</v>
      </c>
      <c r="AG10" s="257">
        <v>35.8</v>
      </c>
      <c r="AH10" s="257"/>
      <c r="AI10" s="379">
        <v>1</v>
      </c>
      <c r="AJ10" s="379">
        <v>3</v>
      </c>
      <c r="AK10" s="346" t="s">
        <v>66</v>
      </c>
      <c r="AL10" s="346" t="s">
        <v>66</v>
      </c>
      <c r="AM10" s="346" t="s">
        <v>66</v>
      </c>
      <c r="AN10" s="346" t="s">
        <v>66</v>
      </c>
      <c r="AO10" s="257" t="s">
        <v>66</v>
      </c>
      <c r="AP10" s="257">
        <v>1</v>
      </c>
      <c r="AQ10" s="257">
        <v>1</v>
      </c>
      <c r="AR10" s="257">
        <v>5.3</v>
      </c>
      <c r="AS10" s="257">
        <v>2</v>
      </c>
      <c r="AT10" s="257">
        <v>1</v>
      </c>
      <c r="AU10" s="257" t="s">
        <v>66</v>
      </c>
      <c r="AV10" s="257" t="s">
        <v>66</v>
      </c>
      <c r="AX10" s="257" t="s">
        <v>66</v>
      </c>
      <c r="AY10" s="257" t="s">
        <v>66</v>
      </c>
      <c r="AZ10" s="257" t="s">
        <v>66</v>
      </c>
      <c r="BA10" s="257">
        <v>1</v>
      </c>
      <c r="BC10" s="611" t="s">
        <v>66</v>
      </c>
      <c r="BD10" s="257" t="s">
        <v>66</v>
      </c>
      <c r="BE10" s="611" t="s">
        <v>66</v>
      </c>
      <c r="BF10" s="257">
        <v>1</v>
      </c>
      <c r="BG10" s="264" t="s">
        <v>66</v>
      </c>
      <c r="BH10" s="264" t="s">
        <v>66</v>
      </c>
      <c r="BI10" s="264" t="s">
        <v>66</v>
      </c>
      <c r="BJ10" s="264" t="s">
        <v>66</v>
      </c>
      <c r="BK10" s="264" t="s">
        <v>66</v>
      </c>
    </row>
    <row r="11" s="264" customFormat="1" ht="15" customHeight="1" spans="1:63">
      <c r="A11" s="264" t="s">
        <v>63</v>
      </c>
      <c r="B11" s="551"/>
      <c r="C11" s="264" t="s">
        <v>78</v>
      </c>
      <c r="D11" s="257">
        <v>1</v>
      </c>
      <c r="E11" s="257">
        <v>1</v>
      </c>
      <c r="F11" s="257">
        <v>5</v>
      </c>
      <c r="G11" s="257" t="s">
        <v>66</v>
      </c>
      <c r="H11" s="257">
        <v>2</v>
      </c>
      <c r="I11" s="257">
        <v>1</v>
      </c>
      <c r="J11" s="257">
        <v>1</v>
      </c>
      <c r="K11" s="257">
        <v>41.6</v>
      </c>
      <c r="L11" s="257">
        <v>758.6</v>
      </c>
      <c r="M11" s="382">
        <v>11.72</v>
      </c>
      <c r="N11" s="382">
        <v>11.3</v>
      </c>
      <c r="O11" s="382">
        <v>10.84</v>
      </c>
      <c r="P11" s="382">
        <f t="shared" si="0"/>
        <v>33.86</v>
      </c>
      <c r="Q11" s="257">
        <v>564.23</v>
      </c>
      <c r="R11" s="257">
        <v>5.16</v>
      </c>
      <c r="S11" s="257">
        <v>8</v>
      </c>
      <c r="T11" s="611">
        <v>42676</v>
      </c>
      <c r="U11" s="611">
        <v>42686</v>
      </c>
      <c r="V11" s="611"/>
      <c r="W11" s="611">
        <v>42474</v>
      </c>
      <c r="X11" s="611">
        <v>42519</v>
      </c>
      <c r="Y11" s="257">
        <v>208</v>
      </c>
      <c r="Z11" s="257">
        <v>11.5</v>
      </c>
      <c r="AA11" s="379">
        <v>3</v>
      </c>
      <c r="AB11" s="257">
        <v>87.6</v>
      </c>
      <c r="AC11" s="314">
        <v>2</v>
      </c>
      <c r="AD11" s="382">
        <v>53.5</v>
      </c>
      <c r="AE11" s="257">
        <v>27.8</v>
      </c>
      <c r="AF11" s="257">
        <v>48.8</v>
      </c>
      <c r="AG11" s="257">
        <v>41.6</v>
      </c>
      <c r="AH11" s="257"/>
      <c r="AI11" s="379">
        <v>5</v>
      </c>
      <c r="AJ11" s="379">
        <v>3</v>
      </c>
      <c r="AK11" s="347">
        <v>10.7</v>
      </c>
      <c r="AL11" s="347">
        <v>20.7</v>
      </c>
      <c r="AM11" s="347">
        <v>0.9</v>
      </c>
      <c r="AN11" s="347">
        <v>2.4</v>
      </c>
      <c r="AO11" s="257">
        <v>5</v>
      </c>
      <c r="AP11" s="257">
        <v>2</v>
      </c>
      <c r="AQ11" s="257">
        <v>1</v>
      </c>
      <c r="AR11" s="257" t="s">
        <v>66</v>
      </c>
      <c r="AS11" s="257">
        <v>1</v>
      </c>
      <c r="AT11" s="257" t="s">
        <v>66</v>
      </c>
      <c r="AU11" s="257" t="s">
        <v>66</v>
      </c>
      <c r="AV11" s="257">
        <v>3</v>
      </c>
      <c r="AX11" s="257">
        <v>3</v>
      </c>
      <c r="AY11" s="257">
        <v>85</v>
      </c>
      <c r="AZ11" s="257">
        <v>40</v>
      </c>
      <c r="BA11" s="257">
        <v>3</v>
      </c>
      <c r="BC11" s="611">
        <v>42727</v>
      </c>
      <c r="BD11" s="257">
        <v>2</v>
      </c>
      <c r="BE11" s="611">
        <v>42418</v>
      </c>
      <c r="BF11" s="257">
        <v>5</v>
      </c>
      <c r="BG11" s="257" t="s">
        <v>66</v>
      </c>
      <c r="BH11" s="257" t="s">
        <v>66</v>
      </c>
      <c r="BI11" s="257" t="s">
        <v>66</v>
      </c>
      <c r="BJ11" s="257" t="s">
        <v>66</v>
      </c>
      <c r="BK11" s="257">
        <v>1</v>
      </c>
    </row>
    <row r="12" s="264" customFormat="1" ht="15" customHeight="1" spans="1:63">
      <c r="A12" s="264" t="s">
        <v>63</v>
      </c>
      <c r="B12" s="551"/>
      <c r="C12" s="264" t="s">
        <v>79</v>
      </c>
      <c r="D12" s="257">
        <v>5</v>
      </c>
      <c r="E12" s="257">
        <v>1</v>
      </c>
      <c r="F12" s="257">
        <v>5</v>
      </c>
      <c r="G12" s="257">
        <v>3</v>
      </c>
      <c r="H12" s="257">
        <v>2</v>
      </c>
      <c r="I12" s="257">
        <v>0</v>
      </c>
      <c r="J12" s="257">
        <v>1</v>
      </c>
      <c r="K12" s="257">
        <v>40.7</v>
      </c>
      <c r="L12" s="257">
        <v>704</v>
      </c>
      <c r="M12" s="382">
        <v>7.36</v>
      </c>
      <c r="N12" s="382">
        <v>7.41</v>
      </c>
      <c r="O12" s="382">
        <v>7.18</v>
      </c>
      <c r="P12" s="382">
        <f t="shared" si="0"/>
        <v>21.95</v>
      </c>
      <c r="Q12" s="257">
        <v>365.77</v>
      </c>
      <c r="R12" s="257">
        <v>3.83</v>
      </c>
      <c r="S12" s="257">
        <v>6</v>
      </c>
      <c r="T12" s="611">
        <v>42670</v>
      </c>
      <c r="U12" s="611">
        <v>42677</v>
      </c>
      <c r="V12" s="611"/>
      <c r="W12" s="611">
        <v>42468</v>
      </c>
      <c r="X12" s="611">
        <v>42515</v>
      </c>
      <c r="Y12" s="257">
        <v>211</v>
      </c>
      <c r="Z12" s="257">
        <v>14.78</v>
      </c>
      <c r="AA12" s="379">
        <v>5</v>
      </c>
      <c r="AB12" s="257">
        <v>90.3</v>
      </c>
      <c r="AC12" s="314">
        <v>3</v>
      </c>
      <c r="AD12" s="382">
        <v>64.36</v>
      </c>
      <c r="AE12" s="257">
        <v>27.32</v>
      </c>
      <c r="AF12" s="257">
        <v>34.1</v>
      </c>
      <c r="AG12" s="257">
        <v>40.7</v>
      </c>
      <c r="AH12" s="257"/>
      <c r="AI12" s="379">
        <v>5</v>
      </c>
      <c r="AJ12" s="379">
        <v>1</v>
      </c>
      <c r="AK12" s="347">
        <v>9.34</v>
      </c>
      <c r="AL12" s="347">
        <v>18.5</v>
      </c>
      <c r="AM12" s="347">
        <v>2</v>
      </c>
      <c r="AN12" s="347">
        <v>1.85</v>
      </c>
      <c r="AO12" s="257">
        <v>14.2</v>
      </c>
      <c r="AP12" s="257">
        <v>3</v>
      </c>
      <c r="AQ12" s="257">
        <v>2</v>
      </c>
      <c r="AR12" s="257" t="s">
        <v>66</v>
      </c>
      <c r="AS12" s="257" t="s">
        <v>66</v>
      </c>
      <c r="AT12" s="257">
        <v>1</v>
      </c>
      <c r="AU12" s="257">
        <v>20</v>
      </c>
      <c r="AV12" s="257">
        <v>2</v>
      </c>
      <c r="AX12" s="257" t="s">
        <v>66</v>
      </c>
      <c r="AY12" s="257" t="s">
        <v>66</v>
      </c>
      <c r="AZ12" s="257">
        <v>35</v>
      </c>
      <c r="BA12" s="257">
        <v>4</v>
      </c>
      <c r="BC12" s="611">
        <v>42732</v>
      </c>
      <c r="BD12" s="257">
        <v>1</v>
      </c>
      <c r="BE12" s="611">
        <v>42402</v>
      </c>
      <c r="BF12" s="257">
        <v>2</v>
      </c>
      <c r="BG12" s="257" t="s">
        <v>66</v>
      </c>
      <c r="BH12" s="257" t="s">
        <v>66</v>
      </c>
      <c r="BI12" s="257" t="s">
        <v>66</v>
      </c>
      <c r="BJ12" s="257" t="s">
        <v>66</v>
      </c>
      <c r="BK12" s="257">
        <v>1</v>
      </c>
    </row>
    <row r="13" s="264" customFormat="1" ht="15" customHeight="1" spans="1:63">
      <c r="A13" s="264" t="s">
        <v>63</v>
      </c>
      <c r="B13" s="551"/>
      <c r="C13" s="264" t="s">
        <v>80</v>
      </c>
      <c r="D13" s="257">
        <v>5</v>
      </c>
      <c r="E13" s="257">
        <v>5</v>
      </c>
      <c r="F13" s="257">
        <v>5</v>
      </c>
      <c r="G13" s="257" t="s">
        <v>66</v>
      </c>
      <c r="H13" s="257">
        <v>2</v>
      </c>
      <c r="I13" s="264" t="s">
        <v>66</v>
      </c>
      <c r="J13" s="257">
        <v>1</v>
      </c>
      <c r="K13" s="257">
        <v>37.36</v>
      </c>
      <c r="L13" s="257">
        <v>787.5</v>
      </c>
      <c r="M13" s="382">
        <v>10.47</v>
      </c>
      <c r="N13" s="382">
        <v>10.21</v>
      </c>
      <c r="O13" s="382">
        <v>10.72</v>
      </c>
      <c r="P13" s="382">
        <f t="shared" si="0"/>
        <v>31.4</v>
      </c>
      <c r="Q13" s="257">
        <v>523.5</v>
      </c>
      <c r="R13" s="257">
        <v>11.08</v>
      </c>
      <c r="S13" s="257">
        <v>4</v>
      </c>
      <c r="T13" s="611">
        <v>42680</v>
      </c>
      <c r="U13" s="611">
        <v>42690</v>
      </c>
      <c r="V13" s="611"/>
      <c r="W13" s="611">
        <v>42474</v>
      </c>
      <c r="X13" s="611">
        <v>42520</v>
      </c>
      <c r="Y13" s="257">
        <v>207</v>
      </c>
      <c r="Z13" s="257">
        <v>14.6</v>
      </c>
      <c r="AA13" s="379">
        <v>1</v>
      </c>
      <c r="AB13" s="257">
        <v>82.6</v>
      </c>
      <c r="AC13" s="314">
        <v>2</v>
      </c>
      <c r="AD13" s="382">
        <v>62.5</v>
      </c>
      <c r="AE13" s="257">
        <v>28.8</v>
      </c>
      <c r="AF13" s="257">
        <v>42.4</v>
      </c>
      <c r="AG13" s="257">
        <v>37.36</v>
      </c>
      <c r="AH13" s="257"/>
      <c r="AI13" s="379">
        <v>1</v>
      </c>
      <c r="AJ13" s="379">
        <v>3</v>
      </c>
      <c r="AK13" s="347">
        <v>8.68</v>
      </c>
      <c r="AL13" s="347">
        <v>17.2</v>
      </c>
      <c r="AM13" s="347">
        <v>2.2</v>
      </c>
      <c r="AN13" s="347" t="s">
        <v>66</v>
      </c>
      <c r="AO13" s="257">
        <v>24</v>
      </c>
      <c r="AP13" s="257">
        <v>2</v>
      </c>
      <c r="AQ13" s="257" t="s">
        <v>81</v>
      </c>
      <c r="AR13" s="257" t="s">
        <v>81</v>
      </c>
      <c r="AS13" s="257">
        <v>1</v>
      </c>
      <c r="AT13" s="257">
        <v>1</v>
      </c>
      <c r="AU13" s="257" t="s">
        <v>81</v>
      </c>
      <c r="AV13" s="257" t="s">
        <v>81</v>
      </c>
      <c r="AX13" s="257" t="s">
        <v>81</v>
      </c>
      <c r="AY13" s="257" t="s">
        <v>81</v>
      </c>
      <c r="AZ13" s="257">
        <v>20</v>
      </c>
      <c r="BA13" s="257" t="s">
        <v>82</v>
      </c>
      <c r="BC13" s="611">
        <v>42724</v>
      </c>
      <c r="BD13" s="257">
        <v>2</v>
      </c>
      <c r="BE13" s="611">
        <v>42420</v>
      </c>
      <c r="BF13" s="257">
        <v>2</v>
      </c>
      <c r="BG13" s="257" t="s">
        <v>66</v>
      </c>
      <c r="BH13" s="257" t="s">
        <v>66</v>
      </c>
      <c r="BI13" s="257" t="s">
        <v>66</v>
      </c>
      <c r="BJ13" s="257" t="s">
        <v>66</v>
      </c>
      <c r="BK13" s="257" t="s">
        <v>66</v>
      </c>
    </row>
    <row r="14" s="264" customFormat="1" ht="15" customHeight="1" spans="1:63">
      <c r="A14" s="264" t="s">
        <v>63</v>
      </c>
      <c r="B14" s="551"/>
      <c r="C14" s="264" t="s">
        <v>83</v>
      </c>
      <c r="D14" s="257">
        <v>5</v>
      </c>
      <c r="E14" s="257">
        <v>1</v>
      </c>
      <c r="F14" s="257">
        <v>5</v>
      </c>
      <c r="G14" s="257">
        <v>1</v>
      </c>
      <c r="H14" s="257">
        <v>2</v>
      </c>
      <c r="I14" s="257">
        <v>0.7</v>
      </c>
      <c r="J14" s="257">
        <v>1</v>
      </c>
      <c r="K14" s="257">
        <v>37.6</v>
      </c>
      <c r="L14" s="257" t="s">
        <v>66</v>
      </c>
      <c r="M14" s="382">
        <v>9.42</v>
      </c>
      <c r="N14" s="382">
        <v>8.17</v>
      </c>
      <c r="O14" s="382">
        <v>9.26</v>
      </c>
      <c r="P14" s="382">
        <f t="shared" si="0"/>
        <v>26.85</v>
      </c>
      <c r="Q14" s="257">
        <v>447.4</v>
      </c>
      <c r="R14" s="257">
        <v>12.5</v>
      </c>
      <c r="S14" s="257">
        <v>2</v>
      </c>
      <c r="T14" s="611">
        <v>42678</v>
      </c>
      <c r="U14" s="611">
        <v>42685</v>
      </c>
      <c r="V14" s="611"/>
      <c r="W14" s="611">
        <v>42471</v>
      </c>
      <c r="X14" s="611">
        <v>42520</v>
      </c>
      <c r="Y14" s="257">
        <v>207</v>
      </c>
      <c r="Z14" s="257">
        <v>15.2</v>
      </c>
      <c r="AA14" s="379">
        <v>3</v>
      </c>
      <c r="AB14" s="257">
        <v>82.2</v>
      </c>
      <c r="AC14" s="314">
        <v>3</v>
      </c>
      <c r="AD14" s="382">
        <v>47.8</v>
      </c>
      <c r="AE14" s="257">
        <v>30.5</v>
      </c>
      <c r="AF14" s="257">
        <v>38</v>
      </c>
      <c r="AG14" s="257">
        <v>37.6</v>
      </c>
      <c r="AH14" s="257"/>
      <c r="AI14" s="379">
        <v>3</v>
      </c>
      <c r="AJ14" s="379">
        <v>3</v>
      </c>
      <c r="AK14" s="347">
        <v>8.69</v>
      </c>
      <c r="AL14" s="347">
        <v>16.5</v>
      </c>
      <c r="AM14" s="347">
        <v>2</v>
      </c>
      <c r="AN14" s="347">
        <v>2</v>
      </c>
      <c r="AO14" s="257">
        <v>10</v>
      </c>
      <c r="AP14" s="257">
        <v>4</v>
      </c>
      <c r="AQ14" s="257">
        <v>3</v>
      </c>
      <c r="AR14" s="257">
        <v>0</v>
      </c>
      <c r="AS14" s="257">
        <v>1</v>
      </c>
      <c r="AT14" s="257">
        <v>1</v>
      </c>
      <c r="AU14" s="257" t="s">
        <v>66</v>
      </c>
      <c r="AV14" s="257" t="s">
        <v>66</v>
      </c>
      <c r="AX14" s="257">
        <v>4</v>
      </c>
      <c r="AY14" s="257">
        <v>70</v>
      </c>
      <c r="AZ14" s="257">
        <v>0</v>
      </c>
      <c r="BA14" s="257">
        <v>0</v>
      </c>
      <c r="BC14" s="611">
        <v>42402</v>
      </c>
      <c r="BD14" s="257">
        <v>2</v>
      </c>
      <c r="BE14" s="611">
        <v>42441</v>
      </c>
      <c r="BF14" s="257">
        <v>2</v>
      </c>
      <c r="BG14" s="611">
        <v>42420</v>
      </c>
      <c r="BH14" s="257">
        <v>1</v>
      </c>
      <c r="BI14" s="611">
        <v>42505</v>
      </c>
      <c r="BJ14" s="257">
        <v>5</v>
      </c>
      <c r="BK14" s="257">
        <v>3</v>
      </c>
    </row>
    <row r="15" s="264" customFormat="1" ht="15" customHeight="1" spans="1:63">
      <c r="A15" s="264" t="s">
        <v>63</v>
      </c>
      <c r="B15" s="551"/>
      <c r="C15" s="264" t="s">
        <v>84</v>
      </c>
      <c r="D15" s="257">
        <v>1</v>
      </c>
      <c r="E15" s="257">
        <v>1</v>
      </c>
      <c r="F15" s="257">
        <v>1</v>
      </c>
      <c r="G15" s="257">
        <v>5</v>
      </c>
      <c r="H15" s="257">
        <v>2</v>
      </c>
      <c r="I15" s="257">
        <v>0</v>
      </c>
      <c r="J15" s="257">
        <v>1</v>
      </c>
      <c r="K15" s="254" t="s">
        <v>85</v>
      </c>
      <c r="L15" s="257">
        <v>705.4</v>
      </c>
      <c r="M15" s="382">
        <v>9.1</v>
      </c>
      <c r="N15" s="382">
        <v>8.5</v>
      </c>
      <c r="O15" s="382">
        <v>8.8</v>
      </c>
      <c r="P15" s="382">
        <f t="shared" si="0"/>
        <v>26.4</v>
      </c>
      <c r="Q15" s="257">
        <v>440</v>
      </c>
      <c r="R15" s="257">
        <v>7.98</v>
      </c>
      <c r="S15" s="257">
        <v>1</v>
      </c>
      <c r="T15" s="611">
        <v>42678</v>
      </c>
      <c r="U15" s="611">
        <v>42684</v>
      </c>
      <c r="V15" s="611"/>
      <c r="W15" s="611">
        <v>42467</v>
      </c>
      <c r="X15" s="611">
        <v>42515</v>
      </c>
      <c r="Y15" s="257">
        <v>198</v>
      </c>
      <c r="Z15" s="257">
        <v>12.4</v>
      </c>
      <c r="AA15" s="379">
        <v>5</v>
      </c>
      <c r="AB15" s="257">
        <v>83.5</v>
      </c>
      <c r="AC15" s="314">
        <v>2</v>
      </c>
      <c r="AD15" s="382" t="s">
        <v>66</v>
      </c>
      <c r="AE15" s="264">
        <v>28.3</v>
      </c>
      <c r="AF15" s="264">
        <v>44.1</v>
      </c>
      <c r="AG15" s="254" t="s">
        <v>85</v>
      </c>
      <c r="AH15" s="254"/>
      <c r="AI15" s="379" t="s">
        <v>86</v>
      </c>
      <c r="AJ15" s="379" t="s">
        <v>87</v>
      </c>
      <c r="AK15" s="346" t="s">
        <v>66</v>
      </c>
      <c r="AL15" s="346" t="s">
        <v>66</v>
      </c>
      <c r="AM15" s="346" t="s">
        <v>66</v>
      </c>
      <c r="AN15" s="346" t="s">
        <v>66</v>
      </c>
      <c r="AO15" s="257">
        <v>16</v>
      </c>
      <c r="AP15" s="922" t="s">
        <v>88</v>
      </c>
      <c r="AQ15" s="257" t="s">
        <v>66</v>
      </c>
      <c r="AR15" s="257" t="s">
        <v>66</v>
      </c>
      <c r="AS15" s="257" t="s">
        <v>66</v>
      </c>
      <c r="AT15" s="257" t="s">
        <v>66</v>
      </c>
      <c r="AU15" s="257" t="s">
        <v>66</v>
      </c>
      <c r="AV15" s="257" t="s">
        <v>66</v>
      </c>
      <c r="AX15" s="257" t="s">
        <v>66</v>
      </c>
      <c r="AY15" s="257" t="s">
        <v>66</v>
      </c>
      <c r="AZ15" s="257">
        <v>0</v>
      </c>
      <c r="BA15" s="257">
        <v>1</v>
      </c>
      <c r="BC15" s="611">
        <v>42416</v>
      </c>
      <c r="BD15" s="354" t="s">
        <v>89</v>
      </c>
      <c r="BE15" s="611" t="s">
        <v>66</v>
      </c>
      <c r="BF15" s="257" t="s">
        <v>66</v>
      </c>
      <c r="BG15" s="257" t="s">
        <v>66</v>
      </c>
      <c r="BH15" s="257" t="s">
        <v>66</v>
      </c>
      <c r="BI15" s="257" t="s">
        <v>66</v>
      </c>
      <c r="BJ15" s="257" t="s">
        <v>66</v>
      </c>
      <c r="BK15" s="257">
        <v>1</v>
      </c>
    </row>
    <row r="16" s="264" customFormat="1" ht="15" customHeight="1" spans="1:63">
      <c r="A16" s="264" t="s">
        <v>63</v>
      </c>
      <c r="B16" s="548"/>
      <c r="C16" s="552" t="s">
        <v>90</v>
      </c>
      <c r="D16" s="372">
        <v>5</v>
      </c>
      <c r="E16" s="372">
        <v>1.33333333333333</v>
      </c>
      <c r="F16" s="372">
        <v>4.66666666666667</v>
      </c>
      <c r="G16" s="372">
        <v>3.4</v>
      </c>
      <c r="H16" s="372">
        <v>1.66666666666667</v>
      </c>
      <c r="I16" s="301">
        <v>0.966666666666667</v>
      </c>
      <c r="J16" s="257">
        <v>1</v>
      </c>
      <c r="K16" s="301">
        <f>AVERAGE(K4:K15)</f>
        <v>39.27</v>
      </c>
      <c r="L16" s="301">
        <v>738.083333333333</v>
      </c>
      <c r="M16" s="301">
        <v>9.89858333333333</v>
      </c>
      <c r="N16" s="301">
        <v>9.69233333333333</v>
      </c>
      <c r="O16" s="301">
        <v>9.8315</v>
      </c>
      <c r="P16" s="382">
        <f t="shared" si="0"/>
        <v>29.4224166666667</v>
      </c>
      <c r="Q16" s="301">
        <v>490.3775</v>
      </c>
      <c r="R16" s="301">
        <v>7.15589012958068</v>
      </c>
      <c r="S16" s="372">
        <v>1</v>
      </c>
      <c r="T16" s="476"/>
      <c r="U16" s="476"/>
      <c r="V16" s="476"/>
      <c r="W16" s="476"/>
      <c r="X16" s="476"/>
      <c r="Y16" s="301">
        <f>AVERAGE(Y4:Y15)</f>
        <v>209.166666666667</v>
      </c>
      <c r="Z16" s="301">
        <f>AVERAGE(Z4:Z15)</f>
        <v>14.5275</v>
      </c>
      <c r="AA16" s="372">
        <v>5</v>
      </c>
      <c r="AB16" s="301">
        <f>AVERAGE(AB4:AB15)</f>
        <v>82.85</v>
      </c>
      <c r="AC16" s="323">
        <v>3</v>
      </c>
      <c r="AD16" s="301">
        <f>AVERAGE(AD4:AD15)</f>
        <v>65.3663636363636</v>
      </c>
      <c r="AE16" s="301">
        <f t="shared" ref="AE16:AG16" si="1">AVERAGE(AE4:AE15)</f>
        <v>29.5658333333333</v>
      </c>
      <c r="AF16" s="374">
        <f t="shared" si="1"/>
        <v>42.835</v>
      </c>
      <c r="AG16" s="374">
        <f t="shared" si="1"/>
        <v>39.27</v>
      </c>
      <c r="AH16" s="374"/>
      <c r="AI16" s="372" t="s">
        <v>87</v>
      </c>
      <c r="AJ16" s="372" t="s">
        <v>87</v>
      </c>
      <c r="AK16" s="350">
        <f t="shared" ref="AK16:AN16" si="2">AVERAGE(AK4:AK15)</f>
        <v>9.10875</v>
      </c>
      <c r="AL16" s="350">
        <f t="shared" si="2"/>
        <v>20.665</v>
      </c>
      <c r="AM16" s="350">
        <f t="shared" si="2"/>
        <v>1.55</v>
      </c>
      <c r="AN16" s="350">
        <f t="shared" si="2"/>
        <v>2.006</v>
      </c>
      <c r="AO16" s="301"/>
      <c r="AP16" s="301"/>
      <c r="AQ16" s="301"/>
      <c r="AR16" s="301"/>
      <c r="AS16" s="301"/>
      <c r="AT16" s="301"/>
      <c r="AU16" s="301"/>
      <c r="AV16" s="301"/>
      <c r="AX16" s="301"/>
      <c r="AY16" s="301"/>
      <c r="AZ16" s="301"/>
      <c r="BA16" s="301"/>
      <c r="BC16" s="301"/>
      <c r="BD16" s="301"/>
      <c r="BE16" s="301"/>
      <c r="BF16" s="301"/>
      <c r="BG16" s="301"/>
      <c r="BH16" s="301"/>
      <c r="BI16" s="301"/>
      <c r="BJ16" s="301"/>
      <c r="BK16" s="301"/>
    </row>
    <row r="17" s="405" customFormat="1" ht="14.25" spans="1:63">
      <c r="A17" s="405" t="s">
        <v>91</v>
      </c>
      <c r="B17" s="553" t="s">
        <v>92</v>
      </c>
      <c r="C17" s="554" t="s">
        <v>93</v>
      </c>
      <c r="D17" s="554">
        <v>5</v>
      </c>
      <c r="E17" s="554">
        <v>1</v>
      </c>
      <c r="F17" s="554">
        <v>5</v>
      </c>
      <c r="G17" s="554">
        <v>1</v>
      </c>
      <c r="H17" s="554">
        <v>2</v>
      </c>
      <c r="I17" s="554">
        <v>0.4</v>
      </c>
      <c r="J17" s="557">
        <v>1</v>
      </c>
      <c r="K17" s="554">
        <v>33.96</v>
      </c>
      <c r="L17" s="557"/>
      <c r="M17" s="554">
        <v>8.63</v>
      </c>
      <c r="N17" s="554">
        <v>8.33</v>
      </c>
      <c r="O17" s="554">
        <v>7.79</v>
      </c>
      <c r="P17" s="554">
        <f t="shared" si="0"/>
        <v>24.75</v>
      </c>
      <c r="Q17" s="554">
        <v>412.4</v>
      </c>
      <c r="R17" s="554">
        <v>-3.8</v>
      </c>
      <c r="S17" s="220">
        <v>10</v>
      </c>
      <c r="T17" s="612">
        <v>43407</v>
      </c>
      <c r="U17" s="612">
        <v>43417</v>
      </c>
      <c r="V17" s="612">
        <v>43207</v>
      </c>
      <c r="W17" s="612">
        <v>43209</v>
      </c>
      <c r="X17" s="612">
        <v>43249</v>
      </c>
      <c r="Y17" s="557">
        <v>208</v>
      </c>
      <c r="Z17" s="557">
        <v>17</v>
      </c>
      <c r="AA17" s="554">
        <v>3</v>
      </c>
      <c r="AB17" s="554">
        <v>86</v>
      </c>
      <c r="AC17" s="557">
        <v>3</v>
      </c>
      <c r="AD17" s="554">
        <v>94.7</v>
      </c>
      <c r="AE17" s="554">
        <v>29.9</v>
      </c>
      <c r="AF17" s="554">
        <v>42.6</v>
      </c>
      <c r="AG17" s="554">
        <v>33.96</v>
      </c>
      <c r="AH17" s="613" t="s">
        <v>81</v>
      </c>
      <c r="AI17" s="557">
        <v>3</v>
      </c>
      <c r="AJ17" s="557">
        <v>3</v>
      </c>
      <c r="AK17" s="554">
        <v>9.6</v>
      </c>
      <c r="AL17" s="554">
        <v>20.3</v>
      </c>
      <c r="AM17" s="554">
        <v>2.1</v>
      </c>
      <c r="AN17" s="554">
        <v>1.76</v>
      </c>
      <c r="AO17" s="266">
        <v>0.4</v>
      </c>
      <c r="AP17" s="354" t="s">
        <v>70</v>
      </c>
      <c r="AQ17" s="257">
        <v>1</v>
      </c>
      <c r="AR17" s="257">
        <v>12</v>
      </c>
      <c r="AS17" s="354" t="s">
        <v>70</v>
      </c>
      <c r="AT17" s="257" t="s">
        <v>81</v>
      </c>
      <c r="AU17" s="257" t="s">
        <v>81</v>
      </c>
      <c r="AV17" s="257" t="s">
        <v>81</v>
      </c>
      <c r="AX17" s="266">
        <v>0.4</v>
      </c>
      <c r="AY17" s="354" t="s">
        <v>70</v>
      </c>
      <c r="AZ17" s="257">
        <v>0</v>
      </c>
      <c r="BA17" s="257">
        <v>1</v>
      </c>
      <c r="BC17" s="257">
        <v>12</v>
      </c>
      <c r="BD17" s="354" t="s">
        <v>70</v>
      </c>
      <c r="BE17" s="546" t="s">
        <v>94</v>
      </c>
      <c r="BF17" s="546" t="s">
        <v>94</v>
      </c>
      <c r="BG17" s="546" t="s">
        <v>94</v>
      </c>
      <c r="BH17" s="546" t="s">
        <v>94</v>
      </c>
      <c r="BI17" s="257" t="s">
        <v>81</v>
      </c>
      <c r="BJ17" s="257" t="s">
        <v>81</v>
      </c>
      <c r="BK17" s="257" t="s">
        <v>81</v>
      </c>
    </row>
    <row r="18" s="405" customFormat="1" ht="24" spans="1:63">
      <c r="A18" s="405" t="s">
        <v>91</v>
      </c>
      <c r="B18" s="555"/>
      <c r="C18" s="556" t="s">
        <v>84</v>
      </c>
      <c r="D18" s="78" t="s">
        <v>95</v>
      </c>
      <c r="E18" s="557">
        <v>1</v>
      </c>
      <c r="F18" s="557">
        <v>1</v>
      </c>
      <c r="G18" s="557">
        <v>5</v>
      </c>
      <c r="H18" s="558" t="s">
        <v>66</v>
      </c>
      <c r="I18" s="557">
        <v>1</v>
      </c>
      <c r="J18" s="78" t="s">
        <v>96</v>
      </c>
      <c r="K18" s="557">
        <v>42.8</v>
      </c>
      <c r="L18" s="78"/>
      <c r="M18" s="557">
        <v>7.78</v>
      </c>
      <c r="N18" s="557">
        <v>7.95</v>
      </c>
      <c r="O18" s="557">
        <v>7.71</v>
      </c>
      <c r="P18" s="557">
        <v>23.44</v>
      </c>
      <c r="Q18" s="557">
        <v>390.6</v>
      </c>
      <c r="R18" s="557">
        <v>-4.94</v>
      </c>
      <c r="S18" s="557">
        <v>13</v>
      </c>
      <c r="T18" s="612">
        <v>43409</v>
      </c>
      <c r="U18" s="612">
        <v>43419</v>
      </c>
      <c r="V18" s="612">
        <v>43199</v>
      </c>
      <c r="W18" s="613" t="s">
        <v>81</v>
      </c>
      <c r="X18" s="612">
        <v>43245</v>
      </c>
      <c r="Y18" s="613" t="s">
        <v>81</v>
      </c>
      <c r="Z18" s="557">
        <v>15.3</v>
      </c>
      <c r="AA18" s="557">
        <v>5</v>
      </c>
      <c r="AB18" s="557">
        <v>82.1</v>
      </c>
      <c r="AC18" s="633">
        <v>43102</v>
      </c>
      <c r="AD18" s="557">
        <v>46.6</v>
      </c>
      <c r="AE18" s="557">
        <v>25.5</v>
      </c>
      <c r="AF18" s="557">
        <v>36.9</v>
      </c>
      <c r="AG18" s="557">
        <v>42.8</v>
      </c>
      <c r="AH18" s="557">
        <v>54.8</v>
      </c>
      <c r="AI18" s="640" t="s">
        <v>97</v>
      </c>
      <c r="AJ18" s="557">
        <v>1</v>
      </c>
      <c r="AK18" s="557" t="s">
        <v>81</v>
      </c>
      <c r="AL18" s="613" t="s">
        <v>81</v>
      </c>
      <c r="AM18" s="613" t="s">
        <v>81</v>
      </c>
      <c r="AN18" s="613" t="s">
        <v>81</v>
      </c>
      <c r="AO18" s="257">
        <v>0</v>
      </c>
      <c r="AP18" s="257">
        <v>1</v>
      </c>
      <c r="AQ18" s="257">
        <v>0</v>
      </c>
      <c r="AR18" s="257">
        <v>0</v>
      </c>
      <c r="AS18" s="257">
        <v>1</v>
      </c>
      <c r="AT18" s="257" t="s">
        <v>81</v>
      </c>
      <c r="AU18" s="257" t="s">
        <v>81</v>
      </c>
      <c r="AV18" s="257" t="s">
        <v>81</v>
      </c>
      <c r="AX18" s="257">
        <v>0</v>
      </c>
      <c r="AY18" s="257">
        <v>0</v>
      </c>
      <c r="AZ18" s="257">
        <v>4</v>
      </c>
      <c r="BA18" s="257">
        <v>5</v>
      </c>
      <c r="BC18" s="257" t="s">
        <v>81</v>
      </c>
      <c r="BD18" s="257">
        <v>3</v>
      </c>
      <c r="BE18" s="257" t="s">
        <v>81</v>
      </c>
      <c r="BF18" s="257">
        <v>1</v>
      </c>
      <c r="BG18" s="257" t="s">
        <v>81</v>
      </c>
      <c r="BH18" s="257">
        <v>1</v>
      </c>
      <c r="BI18" s="257" t="s">
        <v>81</v>
      </c>
      <c r="BJ18" s="257">
        <v>1</v>
      </c>
      <c r="BK18" s="257">
        <v>1</v>
      </c>
    </row>
    <row r="19" s="405" customFormat="1" ht="14.25" spans="1:63">
      <c r="A19" s="405" t="s">
        <v>91</v>
      </c>
      <c r="B19" s="555"/>
      <c r="C19" s="556" t="s">
        <v>74</v>
      </c>
      <c r="D19" s="557">
        <v>5</v>
      </c>
      <c r="E19" s="557">
        <v>1</v>
      </c>
      <c r="F19" s="557">
        <v>5</v>
      </c>
      <c r="G19" s="557">
        <v>5</v>
      </c>
      <c r="H19" s="557">
        <v>2</v>
      </c>
      <c r="I19" s="557">
        <v>4</v>
      </c>
      <c r="J19" s="557">
        <v>3</v>
      </c>
      <c r="K19" s="557">
        <v>38.1</v>
      </c>
      <c r="L19" s="557"/>
      <c r="M19" s="557">
        <v>8.5</v>
      </c>
      <c r="N19" s="557">
        <v>9</v>
      </c>
      <c r="O19" s="557">
        <v>9.5</v>
      </c>
      <c r="P19" s="554">
        <f t="shared" ref="P19:P22" si="3">SUM(M19:O19)</f>
        <v>27</v>
      </c>
      <c r="Q19" s="557">
        <v>450</v>
      </c>
      <c r="R19" s="557">
        <v>2.27</v>
      </c>
      <c r="S19" s="78">
        <v>13</v>
      </c>
      <c r="T19" s="612">
        <v>43407</v>
      </c>
      <c r="U19" s="612">
        <v>43419</v>
      </c>
      <c r="V19" s="612">
        <v>43209</v>
      </c>
      <c r="W19" s="612">
        <v>43211</v>
      </c>
      <c r="X19" s="612">
        <v>43253</v>
      </c>
      <c r="Y19" s="557">
        <v>211</v>
      </c>
      <c r="Z19" s="557">
        <v>14.03</v>
      </c>
      <c r="AA19" s="557">
        <v>5</v>
      </c>
      <c r="AB19" s="557">
        <v>84</v>
      </c>
      <c r="AC19" s="557">
        <v>3</v>
      </c>
      <c r="AD19" s="557">
        <v>86.93</v>
      </c>
      <c r="AE19" s="557">
        <v>30.27</v>
      </c>
      <c r="AF19" s="557">
        <v>41.33</v>
      </c>
      <c r="AG19" s="557">
        <v>38.1</v>
      </c>
      <c r="AH19" s="557">
        <v>34.82</v>
      </c>
      <c r="AI19" s="557">
        <v>1</v>
      </c>
      <c r="AJ19" s="557">
        <v>1</v>
      </c>
      <c r="AK19" s="557">
        <v>8.74</v>
      </c>
      <c r="AL19" s="557">
        <v>20.33</v>
      </c>
      <c r="AM19" s="557">
        <v>1.93</v>
      </c>
      <c r="AN19" s="557">
        <v>2.16</v>
      </c>
      <c r="AO19" s="257">
        <v>0.08</v>
      </c>
      <c r="AP19" s="257">
        <v>2</v>
      </c>
      <c r="AQ19" s="257">
        <v>1</v>
      </c>
      <c r="AR19" s="257" t="s">
        <v>81</v>
      </c>
      <c r="AS19" s="257">
        <v>2</v>
      </c>
      <c r="AT19" s="257" t="s">
        <v>81</v>
      </c>
      <c r="AU19" s="257" t="s">
        <v>81</v>
      </c>
      <c r="AV19" s="257" t="s">
        <v>81</v>
      </c>
      <c r="AX19" s="257" t="s">
        <v>66</v>
      </c>
      <c r="AY19" s="257" t="s">
        <v>81</v>
      </c>
      <c r="AZ19" s="257">
        <v>0</v>
      </c>
      <c r="BA19" s="257"/>
      <c r="BC19" s="257" t="s">
        <v>81</v>
      </c>
      <c r="BD19" s="257" t="s">
        <v>81</v>
      </c>
      <c r="BE19" s="257" t="s">
        <v>81</v>
      </c>
      <c r="BF19" s="257" t="s">
        <v>81</v>
      </c>
      <c r="BG19" s="257" t="s">
        <v>81</v>
      </c>
      <c r="BH19" s="257" t="s">
        <v>81</v>
      </c>
      <c r="BI19" s="257" t="s">
        <v>81</v>
      </c>
      <c r="BJ19" s="257" t="s">
        <v>81</v>
      </c>
      <c r="BK19" s="257">
        <v>0</v>
      </c>
    </row>
    <row r="20" s="405" customFormat="1" ht="24" spans="1:63">
      <c r="A20" s="405" t="s">
        <v>91</v>
      </c>
      <c r="B20" s="555"/>
      <c r="C20" s="556" t="s">
        <v>78</v>
      </c>
      <c r="D20" s="220" t="s">
        <v>98</v>
      </c>
      <c r="E20" s="554">
        <v>1</v>
      </c>
      <c r="F20" s="554">
        <v>5</v>
      </c>
      <c r="G20" s="554">
        <v>3</v>
      </c>
      <c r="H20" s="558" t="s">
        <v>66</v>
      </c>
      <c r="I20" s="558" t="s">
        <v>66</v>
      </c>
      <c r="J20" s="220" t="s">
        <v>96</v>
      </c>
      <c r="K20" s="554">
        <v>38</v>
      </c>
      <c r="L20" s="220"/>
      <c r="M20" s="554">
        <v>8.4</v>
      </c>
      <c r="N20" s="554">
        <v>8.9</v>
      </c>
      <c r="O20" s="554">
        <v>9</v>
      </c>
      <c r="P20" s="554">
        <f t="shared" si="3"/>
        <v>26.3</v>
      </c>
      <c r="Q20" s="554">
        <v>437.4</v>
      </c>
      <c r="R20" s="554">
        <v>5.6</v>
      </c>
      <c r="S20" s="554">
        <v>9</v>
      </c>
      <c r="T20" s="612">
        <v>43404</v>
      </c>
      <c r="U20" s="612">
        <v>43417</v>
      </c>
      <c r="V20" s="612">
        <v>43202</v>
      </c>
      <c r="W20" s="612" t="s">
        <v>81</v>
      </c>
      <c r="X20" s="612">
        <v>43246</v>
      </c>
      <c r="Y20" s="554">
        <v>207</v>
      </c>
      <c r="Z20" s="554">
        <v>10.8</v>
      </c>
      <c r="AA20" s="554">
        <v>3</v>
      </c>
      <c r="AB20" s="554">
        <v>84.5</v>
      </c>
      <c r="AC20" s="554">
        <v>3</v>
      </c>
      <c r="AD20" s="554">
        <v>62.8</v>
      </c>
      <c r="AE20" s="554">
        <v>29.6</v>
      </c>
      <c r="AF20" s="554">
        <v>48.5</v>
      </c>
      <c r="AG20" s="554">
        <v>38</v>
      </c>
      <c r="AH20" s="554">
        <v>47.1</v>
      </c>
      <c r="AI20" s="554">
        <v>1</v>
      </c>
      <c r="AJ20" s="554">
        <v>3</v>
      </c>
      <c r="AK20" s="554">
        <v>8.5</v>
      </c>
      <c r="AL20" s="613" t="s">
        <v>81</v>
      </c>
      <c r="AM20" s="613" t="s">
        <v>81</v>
      </c>
      <c r="AN20" s="613" t="s">
        <v>81</v>
      </c>
      <c r="AO20" s="266">
        <v>5</v>
      </c>
      <c r="AP20" s="266">
        <v>2</v>
      </c>
      <c r="AQ20" s="266">
        <v>1</v>
      </c>
      <c r="AR20" s="266">
        <v>0</v>
      </c>
      <c r="AS20" s="266">
        <v>1</v>
      </c>
      <c r="AT20" s="257" t="s">
        <v>81</v>
      </c>
      <c r="AU20" s="257" t="s">
        <v>81</v>
      </c>
      <c r="AV20" s="257" t="s">
        <v>81</v>
      </c>
      <c r="AX20" s="266">
        <v>0</v>
      </c>
      <c r="AY20" s="266">
        <v>0</v>
      </c>
      <c r="AZ20" s="266">
        <v>2</v>
      </c>
      <c r="BA20" s="266">
        <v>3</v>
      </c>
      <c r="BC20" s="257" t="s">
        <v>81</v>
      </c>
      <c r="BD20" s="266">
        <v>1</v>
      </c>
      <c r="BE20" s="257" t="s">
        <v>81</v>
      </c>
      <c r="BF20" s="266">
        <v>1</v>
      </c>
      <c r="BG20" s="257" t="s">
        <v>81</v>
      </c>
      <c r="BH20" s="266">
        <v>1</v>
      </c>
      <c r="BI20" s="257" t="s">
        <v>81</v>
      </c>
      <c r="BJ20" s="266">
        <v>1</v>
      </c>
      <c r="BK20" s="266">
        <v>1</v>
      </c>
    </row>
    <row r="21" s="405" customFormat="1" ht="14.25" spans="1:63">
      <c r="A21" s="405" t="s">
        <v>91</v>
      </c>
      <c r="B21" s="555"/>
      <c r="C21" s="556" t="s">
        <v>99</v>
      </c>
      <c r="D21" s="559">
        <v>5</v>
      </c>
      <c r="E21" s="559">
        <v>1</v>
      </c>
      <c r="F21" s="559">
        <v>5</v>
      </c>
      <c r="G21" s="559">
        <v>3</v>
      </c>
      <c r="H21" s="558" t="s">
        <v>66</v>
      </c>
      <c r="I21" s="559">
        <v>1</v>
      </c>
      <c r="J21" s="559">
        <v>1</v>
      </c>
      <c r="K21" s="557">
        <v>38.03</v>
      </c>
      <c r="L21" s="559"/>
      <c r="M21" s="559">
        <v>9.57</v>
      </c>
      <c r="N21" s="559">
        <v>9.48</v>
      </c>
      <c r="O21" s="559">
        <v>9.19</v>
      </c>
      <c r="P21" s="554">
        <f t="shared" si="3"/>
        <v>28.24</v>
      </c>
      <c r="Q21" s="559">
        <v>470.7</v>
      </c>
      <c r="R21" s="559">
        <v>6.09</v>
      </c>
      <c r="S21" s="559">
        <v>6</v>
      </c>
      <c r="T21" s="612">
        <v>43404</v>
      </c>
      <c r="U21" s="612">
        <v>43415</v>
      </c>
      <c r="V21" s="613" t="s">
        <v>81</v>
      </c>
      <c r="W21" s="612">
        <v>43117</v>
      </c>
      <c r="X21" s="612">
        <v>43252</v>
      </c>
      <c r="Y21" s="557">
        <v>213</v>
      </c>
      <c r="Z21" s="557">
        <v>15.29</v>
      </c>
      <c r="AA21" s="557">
        <v>5</v>
      </c>
      <c r="AB21" s="557">
        <v>87.5</v>
      </c>
      <c r="AC21" s="557">
        <v>3</v>
      </c>
      <c r="AD21" s="557">
        <v>65.76</v>
      </c>
      <c r="AE21" s="557">
        <v>33.02</v>
      </c>
      <c r="AF21" s="554">
        <v>40.2</v>
      </c>
      <c r="AG21" s="557">
        <v>38.03</v>
      </c>
      <c r="AH21" s="557">
        <v>50.21</v>
      </c>
      <c r="AI21" s="557">
        <v>1</v>
      </c>
      <c r="AJ21" s="557">
        <v>1</v>
      </c>
      <c r="AK21" s="557">
        <v>8.36</v>
      </c>
      <c r="AL21" s="613" t="s">
        <v>81</v>
      </c>
      <c r="AM21" s="613" t="s">
        <v>81</v>
      </c>
      <c r="AN21" s="613" t="s">
        <v>81</v>
      </c>
      <c r="AO21" s="656">
        <v>3.5</v>
      </c>
      <c r="AP21" s="546">
        <v>2</v>
      </c>
      <c r="AQ21" s="546">
        <v>0</v>
      </c>
      <c r="AR21" s="546">
        <v>0</v>
      </c>
      <c r="AS21" s="546">
        <v>1</v>
      </c>
      <c r="AT21" s="257" t="s">
        <v>81</v>
      </c>
      <c r="AU21" s="257" t="s">
        <v>81</v>
      </c>
      <c r="AV21" s="257" t="s">
        <v>81</v>
      </c>
      <c r="AX21" s="546">
        <v>0</v>
      </c>
      <c r="AY21" s="546">
        <v>0</v>
      </c>
      <c r="AZ21" s="656">
        <v>47</v>
      </c>
      <c r="BA21" s="656">
        <v>2</v>
      </c>
      <c r="BC21" s="427" t="s">
        <v>94</v>
      </c>
      <c r="BD21" s="427" t="s">
        <v>94</v>
      </c>
      <c r="BE21" s="427" t="s">
        <v>94</v>
      </c>
      <c r="BF21" s="427" t="s">
        <v>94</v>
      </c>
      <c r="BG21" s="427" t="s">
        <v>94</v>
      </c>
      <c r="BH21" s="427" t="s">
        <v>94</v>
      </c>
      <c r="BI21" s="427" t="s">
        <v>94</v>
      </c>
      <c r="BJ21" s="427" t="s">
        <v>94</v>
      </c>
      <c r="BK21" s="546">
        <v>1</v>
      </c>
    </row>
    <row r="22" s="405" customFormat="1" ht="14.25" spans="1:63">
      <c r="A22" s="405" t="s">
        <v>91</v>
      </c>
      <c r="B22" s="555"/>
      <c r="C22" s="556" t="s">
        <v>100</v>
      </c>
      <c r="D22" s="557">
        <v>5</v>
      </c>
      <c r="E22" s="557">
        <v>1</v>
      </c>
      <c r="F22" s="557">
        <v>5</v>
      </c>
      <c r="G22" s="557">
        <v>1</v>
      </c>
      <c r="H22" s="557">
        <v>2</v>
      </c>
      <c r="I22" s="557">
        <v>0</v>
      </c>
      <c r="J22" s="557">
        <v>3</v>
      </c>
      <c r="K22" s="557">
        <v>43.35</v>
      </c>
      <c r="L22" s="557"/>
      <c r="M22" s="557">
        <v>9.14</v>
      </c>
      <c r="N22" s="557">
        <v>8.92</v>
      </c>
      <c r="O22" s="557">
        <v>10.5</v>
      </c>
      <c r="P22" s="554">
        <f t="shared" si="3"/>
        <v>28.56</v>
      </c>
      <c r="Q22" s="557">
        <v>476</v>
      </c>
      <c r="R22" s="557">
        <v>11.09</v>
      </c>
      <c r="S22" s="557">
        <v>1</v>
      </c>
      <c r="T22" s="612">
        <v>43408</v>
      </c>
      <c r="U22" s="612">
        <v>43422</v>
      </c>
      <c r="V22" s="612">
        <v>43208</v>
      </c>
      <c r="W22" s="612">
        <v>43212</v>
      </c>
      <c r="X22" s="612">
        <v>43253</v>
      </c>
      <c r="Y22" s="557">
        <v>211</v>
      </c>
      <c r="Z22" s="557">
        <v>17.2</v>
      </c>
      <c r="AA22" s="557">
        <v>5</v>
      </c>
      <c r="AB22" s="557">
        <v>70.5</v>
      </c>
      <c r="AC22" s="557">
        <v>5</v>
      </c>
      <c r="AD22" s="557">
        <v>63.1</v>
      </c>
      <c r="AE22" s="557">
        <v>32.71</v>
      </c>
      <c r="AF22" s="557">
        <v>35.91</v>
      </c>
      <c r="AG22" s="557">
        <v>43.35</v>
      </c>
      <c r="AH22" s="613" t="s">
        <v>81</v>
      </c>
      <c r="AI22" s="557">
        <v>1</v>
      </c>
      <c r="AJ22" s="557">
        <v>1</v>
      </c>
      <c r="AK22" s="557">
        <v>8.6</v>
      </c>
      <c r="AL22" s="557">
        <v>17.2</v>
      </c>
      <c r="AM22" s="557">
        <v>1</v>
      </c>
      <c r="AN22" s="557">
        <v>1.9</v>
      </c>
      <c r="AO22" s="257" t="s">
        <v>81</v>
      </c>
      <c r="AP22" s="546">
        <v>2</v>
      </c>
      <c r="AQ22" s="546">
        <v>2</v>
      </c>
      <c r="AR22" s="257" t="s">
        <v>81</v>
      </c>
      <c r="AS22" s="546">
        <v>3</v>
      </c>
      <c r="AT22" s="546">
        <v>1</v>
      </c>
      <c r="AU22" s="257" t="s">
        <v>81</v>
      </c>
      <c r="AV22" s="546">
        <v>1</v>
      </c>
      <c r="AX22" s="257" t="s">
        <v>81</v>
      </c>
      <c r="AY22" s="546">
        <v>1</v>
      </c>
      <c r="AZ22" s="546"/>
      <c r="BA22" s="546">
        <v>1</v>
      </c>
      <c r="BC22" s="257" t="s">
        <v>81</v>
      </c>
      <c r="BD22" s="257">
        <v>1</v>
      </c>
      <c r="BE22" s="257" t="s">
        <v>81</v>
      </c>
      <c r="BF22" s="257">
        <v>1</v>
      </c>
      <c r="BG22" s="257" t="s">
        <v>81</v>
      </c>
      <c r="BH22" s="257">
        <v>1</v>
      </c>
      <c r="BI22" s="257" t="s">
        <v>81</v>
      </c>
      <c r="BJ22" s="257">
        <v>1</v>
      </c>
      <c r="BK22" s="257">
        <v>1</v>
      </c>
    </row>
    <row r="23" s="405" customFormat="1" ht="14.25" spans="1:63">
      <c r="A23" s="405" t="s">
        <v>91</v>
      </c>
      <c r="B23" s="555"/>
      <c r="C23" s="556" t="s">
        <v>101</v>
      </c>
      <c r="D23" s="559">
        <v>5</v>
      </c>
      <c r="E23" s="559">
        <v>1</v>
      </c>
      <c r="F23" s="559">
        <v>5</v>
      </c>
      <c r="G23" s="559">
        <v>5</v>
      </c>
      <c r="H23" s="558" t="s">
        <v>66</v>
      </c>
      <c r="I23" s="78" t="s">
        <v>94</v>
      </c>
      <c r="J23" s="584">
        <v>3</v>
      </c>
      <c r="K23" s="554">
        <v>37.3</v>
      </c>
      <c r="L23" s="584"/>
      <c r="M23" s="584">
        <v>10.44</v>
      </c>
      <c r="N23" s="584">
        <v>11.2</v>
      </c>
      <c r="O23" s="584">
        <v>9.83</v>
      </c>
      <c r="P23" s="584">
        <v>31.47</v>
      </c>
      <c r="Q23" s="584">
        <v>524.5</v>
      </c>
      <c r="R23" s="584">
        <v>13.1</v>
      </c>
      <c r="S23" s="584">
        <v>1</v>
      </c>
      <c r="T23" s="612">
        <v>43405</v>
      </c>
      <c r="U23" s="612">
        <v>43412</v>
      </c>
      <c r="V23" s="613" t="s">
        <v>81</v>
      </c>
      <c r="W23" s="612">
        <v>43200</v>
      </c>
      <c r="X23" s="612">
        <v>43243</v>
      </c>
      <c r="Y23" s="557">
        <v>196</v>
      </c>
      <c r="Z23" s="554">
        <v>15.83</v>
      </c>
      <c r="AA23" s="557">
        <v>3</v>
      </c>
      <c r="AB23" s="554">
        <v>80</v>
      </c>
      <c r="AC23" s="554">
        <v>3</v>
      </c>
      <c r="AD23" s="554">
        <v>68.75</v>
      </c>
      <c r="AE23" s="554">
        <v>31.58</v>
      </c>
      <c r="AF23" s="554">
        <v>51</v>
      </c>
      <c r="AG23" s="554">
        <v>37.3</v>
      </c>
      <c r="AH23" s="554">
        <v>45.93</v>
      </c>
      <c r="AI23" s="554">
        <v>3</v>
      </c>
      <c r="AJ23" s="554">
        <v>1</v>
      </c>
      <c r="AK23" s="613" t="s">
        <v>81</v>
      </c>
      <c r="AL23" s="613" t="s">
        <v>81</v>
      </c>
      <c r="AM23" s="613" t="s">
        <v>81</v>
      </c>
      <c r="AN23" s="613" t="s">
        <v>81</v>
      </c>
      <c r="AO23" s="546">
        <v>1</v>
      </c>
      <c r="AP23" s="657">
        <v>2</v>
      </c>
      <c r="AQ23" s="657">
        <v>1</v>
      </c>
      <c r="AR23" s="546" t="s">
        <v>94</v>
      </c>
      <c r="AS23" s="546">
        <v>2</v>
      </c>
      <c r="AT23" s="546" t="s">
        <v>94</v>
      </c>
      <c r="AU23" s="546" t="s">
        <v>94</v>
      </c>
      <c r="AV23" s="546" t="s">
        <v>94</v>
      </c>
      <c r="AX23" s="546" t="s">
        <v>94</v>
      </c>
      <c r="AY23" s="546" t="s">
        <v>94</v>
      </c>
      <c r="AZ23" s="657">
        <v>17</v>
      </c>
      <c r="BA23" s="657">
        <v>2</v>
      </c>
      <c r="BC23" s="313">
        <v>43115</v>
      </c>
      <c r="BD23" s="656">
        <v>2</v>
      </c>
      <c r="BE23" s="546" t="s">
        <v>94</v>
      </c>
      <c r="BF23" s="546" t="s">
        <v>94</v>
      </c>
      <c r="BG23" s="546" t="s">
        <v>94</v>
      </c>
      <c r="BH23" s="546" t="s">
        <v>94</v>
      </c>
      <c r="BI23" s="546" t="s">
        <v>94</v>
      </c>
      <c r="BJ23" s="546" t="s">
        <v>94</v>
      </c>
      <c r="BK23" s="684" t="s">
        <v>97</v>
      </c>
    </row>
    <row r="24" s="405" customFormat="1" ht="14.25" spans="1:63">
      <c r="A24" s="405" t="s">
        <v>91</v>
      </c>
      <c r="B24" s="555"/>
      <c r="C24" s="556" t="s">
        <v>102</v>
      </c>
      <c r="D24" s="559">
        <v>5</v>
      </c>
      <c r="E24" s="559">
        <v>1</v>
      </c>
      <c r="F24" s="559">
        <v>5</v>
      </c>
      <c r="G24" s="559">
        <v>3</v>
      </c>
      <c r="H24" s="558" t="s">
        <v>66</v>
      </c>
      <c r="I24" s="559">
        <v>1</v>
      </c>
      <c r="J24" s="559">
        <v>1</v>
      </c>
      <c r="K24" s="557">
        <v>39.5</v>
      </c>
      <c r="L24" s="559"/>
      <c r="M24" s="585">
        <v>9.45</v>
      </c>
      <c r="N24" s="585">
        <v>8.15</v>
      </c>
      <c r="O24" s="585">
        <v>8.2</v>
      </c>
      <c r="P24" s="554">
        <f>SUM(M24:O24)</f>
        <v>25.8</v>
      </c>
      <c r="Q24" s="557">
        <v>430</v>
      </c>
      <c r="R24" s="559">
        <v>0.58</v>
      </c>
      <c r="S24" s="585">
        <v>10</v>
      </c>
      <c r="T24" s="612">
        <v>43036</v>
      </c>
      <c r="U24" s="612">
        <v>43060</v>
      </c>
      <c r="V24" s="612" t="s">
        <v>81</v>
      </c>
      <c r="W24" s="612">
        <v>43203</v>
      </c>
      <c r="X24" s="612">
        <v>43250</v>
      </c>
      <c r="Y24" s="557">
        <f>X24-T24</f>
        <v>214</v>
      </c>
      <c r="Z24" s="557">
        <v>13.3</v>
      </c>
      <c r="AA24" s="557">
        <v>5</v>
      </c>
      <c r="AB24" s="557">
        <v>92</v>
      </c>
      <c r="AC24" s="557">
        <v>3</v>
      </c>
      <c r="AD24" s="557">
        <v>76.69</v>
      </c>
      <c r="AE24" s="557">
        <v>36.8</v>
      </c>
      <c r="AF24" s="557">
        <v>46.8</v>
      </c>
      <c r="AG24" s="557">
        <v>39.5</v>
      </c>
      <c r="AH24" s="557">
        <v>48</v>
      </c>
      <c r="AI24" s="557">
        <v>5</v>
      </c>
      <c r="AJ24" s="557">
        <v>3</v>
      </c>
      <c r="AK24" s="557">
        <v>9.29</v>
      </c>
      <c r="AL24" s="613" t="s">
        <v>81</v>
      </c>
      <c r="AM24" s="613" t="s">
        <v>81</v>
      </c>
      <c r="AN24" s="613" t="s">
        <v>81</v>
      </c>
      <c r="AO24" s="546">
        <v>1.5</v>
      </c>
      <c r="AP24" s="546">
        <v>3</v>
      </c>
      <c r="AQ24" s="546">
        <v>2</v>
      </c>
      <c r="AR24" s="546">
        <v>20</v>
      </c>
      <c r="AS24" s="546">
        <v>2</v>
      </c>
      <c r="AT24" s="546">
        <v>0</v>
      </c>
      <c r="AU24" s="546">
        <v>0</v>
      </c>
      <c r="AV24" s="257" t="s">
        <v>81</v>
      </c>
      <c r="AX24" s="257" t="s">
        <v>81</v>
      </c>
      <c r="AY24" s="546" t="s">
        <v>94</v>
      </c>
      <c r="AZ24" s="546">
        <v>4</v>
      </c>
      <c r="BA24" s="546">
        <v>20</v>
      </c>
      <c r="BC24" s="257" t="s">
        <v>81</v>
      </c>
      <c r="BD24" s="656">
        <v>2</v>
      </c>
      <c r="BE24" s="257" t="s">
        <v>81</v>
      </c>
      <c r="BF24" s="546">
        <v>1</v>
      </c>
      <c r="BG24" s="257" t="s">
        <v>81</v>
      </c>
      <c r="BH24" s="546">
        <v>1</v>
      </c>
      <c r="BI24" s="257" t="s">
        <v>81</v>
      </c>
      <c r="BJ24" s="546">
        <v>1</v>
      </c>
      <c r="BK24" s="546">
        <v>1</v>
      </c>
    </row>
    <row r="25" s="405" customFormat="1" ht="15.75" spans="1:63">
      <c r="A25" s="405" t="s">
        <v>91</v>
      </c>
      <c r="B25" s="555"/>
      <c r="C25" s="556" t="s">
        <v>83</v>
      </c>
      <c r="D25" s="559">
        <v>5</v>
      </c>
      <c r="E25" s="559">
        <v>1</v>
      </c>
      <c r="F25" s="559">
        <v>5</v>
      </c>
      <c r="G25" s="559">
        <v>3</v>
      </c>
      <c r="H25" s="558" t="s">
        <v>66</v>
      </c>
      <c r="I25" s="559">
        <v>1</v>
      </c>
      <c r="J25" s="586">
        <v>1</v>
      </c>
      <c r="K25" s="557">
        <v>43.7</v>
      </c>
      <c r="L25" s="586"/>
      <c r="M25" s="559">
        <v>10.7</v>
      </c>
      <c r="N25" s="559">
        <v>10.9</v>
      </c>
      <c r="O25" s="559">
        <v>10.8</v>
      </c>
      <c r="P25" s="559">
        <v>32.4</v>
      </c>
      <c r="Q25" s="559">
        <v>540</v>
      </c>
      <c r="R25" s="559">
        <v>0.8</v>
      </c>
      <c r="S25" s="559">
        <v>9</v>
      </c>
      <c r="T25" s="612">
        <v>43408</v>
      </c>
      <c r="U25" s="612">
        <v>43419</v>
      </c>
      <c r="V25" s="613" t="s">
        <v>81</v>
      </c>
      <c r="W25" s="612">
        <v>43200</v>
      </c>
      <c r="X25" s="612">
        <v>43249</v>
      </c>
      <c r="Y25" s="557">
        <v>206</v>
      </c>
      <c r="Z25" s="557">
        <v>15.67</v>
      </c>
      <c r="AA25" s="557">
        <v>3</v>
      </c>
      <c r="AB25" s="557">
        <v>79.9</v>
      </c>
      <c r="AC25" s="557">
        <v>3</v>
      </c>
      <c r="AD25" s="557">
        <v>74.7</v>
      </c>
      <c r="AE25" s="557">
        <v>27.3</v>
      </c>
      <c r="AF25" s="557">
        <v>44.5</v>
      </c>
      <c r="AG25" s="557">
        <v>43.7</v>
      </c>
      <c r="AH25" s="557">
        <v>36.5</v>
      </c>
      <c r="AI25" s="613" t="s">
        <v>81</v>
      </c>
      <c r="AJ25" s="613" t="s">
        <v>81</v>
      </c>
      <c r="AK25" s="613" t="s">
        <v>81</v>
      </c>
      <c r="AL25" s="613" t="s">
        <v>81</v>
      </c>
      <c r="AM25" s="613" t="s">
        <v>81</v>
      </c>
      <c r="AN25" s="613" t="s">
        <v>81</v>
      </c>
      <c r="AO25" s="546">
        <v>1.5</v>
      </c>
      <c r="AP25" s="546">
        <v>3</v>
      </c>
      <c r="AQ25" s="546">
        <v>2</v>
      </c>
      <c r="AR25" s="546">
        <v>0</v>
      </c>
      <c r="AS25" s="546">
        <v>2</v>
      </c>
      <c r="AT25" s="257" t="s">
        <v>81</v>
      </c>
      <c r="AU25" s="257" t="s">
        <v>81</v>
      </c>
      <c r="AV25" s="257" t="s">
        <v>81</v>
      </c>
      <c r="AX25" s="257" t="s">
        <v>81</v>
      </c>
      <c r="AY25" s="257" t="s">
        <v>81</v>
      </c>
      <c r="AZ25" s="546">
        <v>0</v>
      </c>
      <c r="BA25" s="546">
        <v>1</v>
      </c>
      <c r="BC25" s="257" t="s">
        <v>81</v>
      </c>
      <c r="BD25" s="656">
        <v>2</v>
      </c>
      <c r="BE25" s="257" t="s">
        <v>81</v>
      </c>
      <c r="BF25" s="546">
        <v>1</v>
      </c>
      <c r="BG25" s="257" t="s">
        <v>81</v>
      </c>
      <c r="BH25" s="257" t="s">
        <v>81</v>
      </c>
      <c r="BI25" s="257" t="s">
        <v>81</v>
      </c>
      <c r="BJ25" s="257" t="s">
        <v>81</v>
      </c>
      <c r="BK25" s="257" t="s">
        <v>81</v>
      </c>
    </row>
    <row r="26" s="405" customFormat="1" ht="14.25" spans="1:63">
      <c r="A26" s="405" t="s">
        <v>91</v>
      </c>
      <c r="B26" s="555"/>
      <c r="C26" s="556" t="s">
        <v>67</v>
      </c>
      <c r="D26" s="559">
        <v>5</v>
      </c>
      <c r="E26" s="559">
        <v>1</v>
      </c>
      <c r="F26" s="559">
        <v>5</v>
      </c>
      <c r="G26" s="559">
        <v>3</v>
      </c>
      <c r="H26" s="558" t="s">
        <v>66</v>
      </c>
      <c r="I26" s="558" t="s">
        <v>66</v>
      </c>
      <c r="J26" s="559">
        <v>3</v>
      </c>
      <c r="K26" s="557">
        <v>41.5</v>
      </c>
      <c r="L26" s="559"/>
      <c r="M26" s="559">
        <v>10.45</v>
      </c>
      <c r="N26" s="559">
        <v>9.75</v>
      </c>
      <c r="O26" s="559">
        <v>10.15</v>
      </c>
      <c r="P26" s="559">
        <v>30.35</v>
      </c>
      <c r="Q26" s="559">
        <v>505.83</v>
      </c>
      <c r="R26" s="559">
        <v>4.47</v>
      </c>
      <c r="S26" s="559">
        <v>11</v>
      </c>
      <c r="T26" s="612">
        <v>43397</v>
      </c>
      <c r="U26" s="612">
        <v>43403</v>
      </c>
      <c r="V26" s="612">
        <v>43194</v>
      </c>
      <c r="W26" s="612">
        <v>43198</v>
      </c>
      <c r="X26" s="612">
        <v>43248</v>
      </c>
      <c r="Y26" s="557">
        <v>216</v>
      </c>
      <c r="Z26" s="557">
        <v>15.51</v>
      </c>
      <c r="AA26" s="557">
        <v>5</v>
      </c>
      <c r="AB26" s="557">
        <v>82</v>
      </c>
      <c r="AC26" s="557">
        <v>3</v>
      </c>
      <c r="AD26" s="557">
        <v>60.57</v>
      </c>
      <c r="AE26" s="557">
        <v>29.56</v>
      </c>
      <c r="AF26" s="557">
        <v>41.8</v>
      </c>
      <c r="AG26" s="557">
        <v>41.5</v>
      </c>
      <c r="AH26" s="557">
        <v>48.8</v>
      </c>
      <c r="AI26" s="557">
        <v>1</v>
      </c>
      <c r="AJ26" s="557">
        <v>1</v>
      </c>
      <c r="AK26" s="557">
        <v>10.2</v>
      </c>
      <c r="AL26" s="613" t="s">
        <v>81</v>
      </c>
      <c r="AM26" s="613" t="s">
        <v>81</v>
      </c>
      <c r="AN26" s="613" t="s">
        <v>81</v>
      </c>
      <c r="AO26" s="546">
        <v>0</v>
      </c>
      <c r="AP26" s="546">
        <v>1</v>
      </c>
      <c r="AQ26" s="546">
        <v>2</v>
      </c>
      <c r="AR26" s="257" t="s">
        <v>81</v>
      </c>
      <c r="AS26" s="546">
        <v>2</v>
      </c>
      <c r="AT26" s="257" t="s">
        <v>81</v>
      </c>
      <c r="AU26" s="257" t="s">
        <v>81</v>
      </c>
      <c r="AV26" s="257" t="s">
        <v>81</v>
      </c>
      <c r="AX26" s="257" t="s">
        <v>81</v>
      </c>
      <c r="AY26" s="257" t="s">
        <v>81</v>
      </c>
      <c r="AZ26" s="546">
        <v>0</v>
      </c>
      <c r="BA26" s="656">
        <v>1</v>
      </c>
      <c r="BC26" s="257" t="s">
        <v>81</v>
      </c>
      <c r="BD26" s="656">
        <v>1</v>
      </c>
      <c r="BE26" s="257" t="s">
        <v>81</v>
      </c>
      <c r="BF26" s="656">
        <v>1</v>
      </c>
      <c r="BG26" s="257" t="s">
        <v>81</v>
      </c>
      <c r="BH26" s="656">
        <v>1</v>
      </c>
      <c r="BI26" s="257" t="s">
        <v>81</v>
      </c>
      <c r="BJ26" s="656">
        <v>1</v>
      </c>
      <c r="BK26" s="656">
        <v>1</v>
      </c>
    </row>
    <row r="27" s="405" customFormat="1" ht="24" spans="1:63">
      <c r="A27" s="405" t="s">
        <v>91</v>
      </c>
      <c r="B27" s="555"/>
      <c r="C27" s="556" t="s">
        <v>79</v>
      </c>
      <c r="D27" s="78">
        <v>5</v>
      </c>
      <c r="E27" s="78">
        <v>1</v>
      </c>
      <c r="F27" s="78">
        <v>5</v>
      </c>
      <c r="G27" s="78">
        <v>3</v>
      </c>
      <c r="H27" s="558" t="s">
        <v>66</v>
      </c>
      <c r="I27" s="78">
        <v>0</v>
      </c>
      <c r="J27" s="78" t="s">
        <v>103</v>
      </c>
      <c r="K27" s="557">
        <v>39</v>
      </c>
      <c r="L27" s="78"/>
      <c r="M27" s="557">
        <v>8.71</v>
      </c>
      <c r="N27" s="557">
        <v>8.86</v>
      </c>
      <c r="O27" s="557">
        <v>8.76</v>
      </c>
      <c r="P27" s="554">
        <f>SUM(M27:O27)</f>
        <v>26.33</v>
      </c>
      <c r="Q27" s="557">
        <v>439.33</v>
      </c>
      <c r="R27" s="557">
        <v>7.86</v>
      </c>
      <c r="S27" s="554">
        <v>4</v>
      </c>
      <c r="T27" s="612">
        <v>43403</v>
      </c>
      <c r="U27" s="612">
        <v>43414</v>
      </c>
      <c r="V27" s="612">
        <v>43204</v>
      </c>
      <c r="W27" s="612">
        <v>43210</v>
      </c>
      <c r="X27" s="612">
        <v>43248</v>
      </c>
      <c r="Y27" s="557">
        <v>210</v>
      </c>
      <c r="Z27" s="557">
        <v>15.1</v>
      </c>
      <c r="AA27" s="557">
        <v>5</v>
      </c>
      <c r="AB27" s="554">
        <v>83</v>
      </c>
      <c r="AC27" s="557">
        <v>3</v>
      </c>
      <c r="AD27" s="557">
        <v>72.71</v>
      </c>
      <c r="AE27" s="554">
        <v>26.67</v>
      </c>
      <c r="AF27" s="557">
        <v>37.5</v>
      </c>
      <c r="AG27" s="557">
        <v>39</v>
      </c>
      <c r="AH27" s="613" t="s">
        <v>81</v>
      </c>
      <c r="AI27" s="557">
        <v>1</v>
      </c>
      <c r="AJ27" s="557">
        <v>1</v>
      </c>
      <c r="AK27" s="557">
        <v>9</v>
      </c>
      <c r="AL27" s="557">
        <v>20.8</v>
      </c>
      <c r="AM27" s="557">
        <v>3.8</v>
      </c>
      <c r="AN27" s="557">
        <v>1.77</v>
      </c>
      <c r="AO27" s="546">
        <v>20</v>
      </c>
      <c r="AP27" s="546">
        <v>3</v>
      </c>
      <c r="AQ27" s="546">
        <v>1</v>
      </c>
      <c r="AR27" s="257" t="s">
        <v>81</v>
      </c>
      <c r="AS27" s="257" t="s">
        <v>81</v>
      </c>
      <c r="AT27" s="546">
        <v>1</v>
      </c>
      <c r="AU27" s="257" t="s">
        <v>81</v>
      </c>
      <c r="AV27" s="257" t="s">
        <v>81</v>
      </c>
      <c r="AX27" s="546">
        <v>95</v>
      </c>
      <c r="AY27" s="546">
        <v>5</v>
      </c>
      <c r="AZ27" s="546">
        <v>0</v>
      </c>
      <c r="BA27" s="546">
        <v>1</v>
      </c>
      <c r="BC27" s="257" t="s">
        <v>81</v>
      </c>
      <c r="BD27" s="257" t="s">
        <v>81</v>
      </c>
      <c r="BE27" s="257" t="s">
        <v>81</v>
      </c>
      <c r="BF27" s="257" t="s">
        <v>81</v>
      </c>
      <c r="BG27" s="257" t="s">
        <v>81</v>
      </c>
      <c r="BH27" s="257" t="s">
        <v>81</v>
      </c>
      <c r="BI27" s="257" t="s">
        <v>81</v>
      </c>
      <c r="BJ27" s="257" t="s">
        <v>81</v>
      </c>
      <c r="BK27" s="546">
        <v>1</v>
      </c>
    </row>
    <row r="28" s="405" customFormat="1" ht="14.25" spans="1:63">
      <c r="A28" s="405" t="s">
        <v>91</v>
      </c>
      <c r="B28" s="560"/>
      <c r="C28" s="561" t="s">
        <v>104</v>
      </c>
      <c r="D28" s="76"/>
      <c r="E28" s="76"/>
      <c r="F28" s="76"/>
      <c r="G28" s="76"/>
      <c r="H28" s="562"/>
      <c r="I28" s="76"/>
      <c r="J28" s="76"/>
      <c r="K28" s="587">
        <f t="shared" ref="K28:Q28" si="4">AVERAGE(K17:K27)</f>
        <v>39.5672727272727</v>
      </c>
      <c r="L28" s="76"/>
      <c r="M28" s="587">
        <f t="shared" si="4"/>
        <v>9.25181818181818</v>
      </c>
      <c r="N28" s="587">
        <f t="shared" si="4"/>
        <v>9.22181818181818</v>
      </c>
      <c r="O28" s="587">
        <f t="shared" si="4"/>
        <v>9.22090909090909</v>
      </c>
      <c r="P28" s="587">
        <f t="shared" si="4"/>
        <v>27.6945454545455</v>
      </c>
      <c r="Q28" s="587">
        <f t="shared" si="4"/>
        <v>461.523636363636</v>
      </c>
      <c r="R28" s="587">
        <f>(Q28-444.02)/444.02*100</f>
        <v>3.94208287095996</v>
      </c>
      <c r="S28" s="614">
        <v>10</v>
      </c>
      <c r="T28" s="615" t="s">
        <v>66</v>
      </c>
      <c r="U28" s="615" t="s">
        <v>66</v>
      </c>
      <c r="V28" s="615" t="s">
        <v>66</v>
      </c>
      <c r="W28" s="615" t="s">
        <v>66</v>
      </c>
      <c r="X28" s="615" t="s">
        <v>66</v>
      </c>
      <c r="Y28" s="587">
        <f t="shared" ref="Y28:AB28" si="5">AVERAGE(Y17:Y27)</f>
        <v>209.2</v>
      </c>
      <c r="Z28" s="587">
        <f t="shared" si="5"/>
        <v>15.0027272727273</v>
      </c>
      <c r="AA28" s="615" t="s">
        <v>66</v>
      </c>
      <c r="AB28" s="587">
        <f t="shared" si="5"/>
        <v>82.8636363636364</v>
      </c>
      <c r="AC28" s="615" t="s">
        <v>66</v>
      </c>
      <c r="AD28" s="587">
        <f t="shared" ref="AD28:AI28" si="6">AVERAGE(AD17:AD27)</f>
        <v>70.3009090909091</v>
      </c>
      <c r="AE28" s="587">
        <f t="shared" si="6"/>
        <v>30.2645454545455</v>
      </c>
      <c r="AF28" s="587">
        <f t="shared" si="6"/>
        <v>42.4581818181818</v>
      </c>
      <c r="AG28" s="587">
        <f t="shared" si="6"/>
        <v>39.5672727272727</v>
      </c>
      <c r="AH28" s="587">
        <f t="shared" si="6"/>
        <v>45.77</v>
      </c>
      <c r="AI28" s="615">
        <f t="shared" si="6"/>
        <v>1.88888888888889</v>
      </c>
      <c r="AJ28" s="615" t="s">
        <v>66</v>
      </c>
      <c r="AK28" s="587">
        <f t="shared" ref="AK28:AN28" si="7">AVERAGE(AK17:AK27)</f>
        <v>9.03625</v>
      </c>
      <c r="AL28" s="587">
        <f t="shared" si="7"/>
        <v>19.6575</v>
      </c>
      <c r="AM28" s="587">
        <f t="shared" si="7"/>
        <v>2.2075</v>
      </c>
      <c r="AN28" s="587">
        <f t="shared" si="7"/>
        <v>1.8975</v>
      </c>
      <c r="AO28" s="546"/>
      <c r="AP28" s="546"/>
      <c r="AQ28" s="546"/>
      <c r="AR28" s="257"/>
      <c r="AS28" s="257"/>
      <c r="AT28" s="546"/>
      <c r="AU28" s="257"/>
      <c r="AV28" s="257"/>
      <c r="AX28" s="546"/>
      <c r="AY28" s="546"/>
      <c r="AZ28" s="546"/>
      <c r="BA28" s="546"/>
      <c r="BC28" s="257"/>
      <c r="BD28" s="257"/>
      <c r="BE28" s="257"/>
      <c r="BF28" s="257"/>
      <c r="BG28" s="257"/>
      <c r="BH28" s="257"/>
      <c r="BI28" s="257"/>
      <c r="BJ28" s="257"/>
      <c r="BK28" s="546"/>
    </row>
    <row r="29" s="540" customFormat="1" ht="12.75" spans="1:63">
      <c r="A29" s="540" t="s">
        <v>105</v>
      </c>
      <c r="B29" s="563" t="s">
        <v>106</v>
      </c>
      <c r="C29" s="564" t="s">
        <v>107</v>
      </c>
      <c r="D29" s="565">
        <v>1</v>
      </c>
      <c r="E29" s="566">
        <v>5</v>
      </c>
      <c r="F29" s="567" t="s">
        <v>97</v>
      </c>
      <c r="G29" s="567" t="s">
        <v>108</v>
      </c>
      <c r="H29" s="567" t="s">
        <v>108</v>
      </c>
      <c r="I29" s="588"/>
      <c r="J29" s="566">
        <v>1</v>
      </c>
      <c r="K29" s="589">
        <v>45.9</v>
      </c>
      <c r="L29" s="590"/>
      <c r="M29" s="591">
        <v>95.4</v>
      </c>
      <c r="N29" s="591">
        <v>95.8</v>
      </c>
      <c r="P29" s="591">
        <v>191.2</v>
      </c>
      <c r="Q29" s="616">
        <v>499.5</v>
      </c>
      <c r="R29" s="591">
        <v>6.97</v>
      </c>
      <c r="S29" s="617">
        <v>1</v>
      </c>
      <c r="T29" s="618" t="s">
        <v>109</v>
      </c>
      <c r="U29" s="618" t="s">
        <v>110</v>
      </c>
      <c r="V29" s="618" t="s">
        <v>111</v>
      </c>
      <c r="W29" s="618" t="s">
        <v>112</v>
      </c>
      <c r="X29" s="618" t="s">
        <v>113</v>
      </c>
      <c r="Y29" s="634">
        <v>201</v>
      </c>
      <c r="Z29" s="589">
        <v>15.45</v>
      </c>
      <c r="AA29" s="566">
        <v>5</v>
      </c>
      <c r="AB29" s="635">
        <v>90.45</v>
      </c>
      <c r="AC29" s="566">
        <v>2</v>
      </c>
      <c r="AD29" s="589">
        <v>57.05</v>
      </c>
      <c r="AE29" s="589">
        <v>27.2</v>
      </c>
      <c r="AF29" s="635">
        <v>45.45</v>
      </c>
      <c r="AG29" s="589">
        <v>45.9</v>
      </c>
      <c r="AH29" s="635">
        <v>47.65</v>
      </c>
      <c r="AI29" s="566">
        <v>5</v>
      </c>
      <c r="AJ29" s="563" t="s">
        <v>108</v>
      </c>
      <c r="AK29" s="641">
        <v>9.15</v>
      </c>
      <c r="AL29" s="642">
        <v>16.87</v>
      </c>
      <c r="AM29" s="642">
        <v>1.23</v>
      </c>
      <c r="AN29" s="617"/>
      <c r="AO29" s="658">
        <v>0</v>
      </c>
      <c r="AP29" s="658">
        <v>1</v>
      </c>
      <c r="AQ29" s="658" t="s">
        <v>108</v>
      </c>
      <c r="AR29" s="659" t="s">
        <v>114</v>
      </c>
      <c r="AS29" s="658" t="s">
        <v>108</v>
      </c>
      <c r="AT29" s="660" t="s">
        <v>108</v>
      </c>
      <c r="AU29" s="661"/>
      <c r="AV29" s="661"/>
      <c r="AW29" s="660" t="s">
        <v>108</v>
      </c>
      <c r="AX29" s="660" t="s">
        <v>114</v>
      </c>
      <c r="AY29" s="567" t="s">
        <v>114</v>
      </c>
      <c r="AZ29" s="660" t="s">
        <v>114</v>
      </c>
      <c r="BA29" s="660" t="s">
        <v>108</v>
      </c>
      <c r="BB29" s="635"/>
      <c r="BC29" s="679" t="s">
        <v>115</v>
      </c>
      <c r="BD29" s="658" t="s">
        <v>108</v>
      </c>
      <c r="BE29" s="679" t="s">
        <v>116</v>
      </c>
      <c r="BF29" s="660" t="s">
        <v>108</v>
      </c>
      <c r="BG29" s="660"/>
      <c r="BH29" s="660" t="s">
        <v>108</v>
      </c>
      <c r="BI29" s="660"/>
      <c r="BJ29" s="563" t="s">
        <v>108</v>
      </c>
      <c r="BK29" s="569">
        <v>0</v>
      </c>
    </row>
    <row r="30" s="540" customFormat="1" ht="12.75" spans="1:63">
      <c r="A30" s="540" t="s">
        <v>105</v>
      </c>
      <c r="B30" s="563"/>
      <c r="C30" s="568" t="s">
        <v>117</v>
      </c>
      <c r="D30" s="569">
        <v>1</v>
      </c>
      <c r="E30" s="569">
        <v>5</v>
      </c>
      <c r="F30" s="570">
        <v>5</v>
      </c>
      <c r="G30" s="570">
        <v>5</v>
      </c>
      <c r="H30" s="570">
        <v>1</v>
      </c>
      <c r="I30" s="592"/>
      <c r="J30" s="569">
        <v>3</v>
      </c>
      <c r="K30" s="591">
        <v>39.1</v>
      </c>
      <c r="L30" s="593"/>
      <c r="M30" s="594">
        <v>130.8</v>
      </c>
      <c r="N30" s="594">
        <v>129.8</v>
      </c>
      <c r="P30" s="595">
        <v>260.6</v>
      </c>
      <c r="Q30" s="619">
        <v>434.333333333333</v>
      </c>
      <c r="R30" s="620">
        <v>10.3769589157137</v>
      </c>
      <c r="S30" s="570">
        <v>1</v>
      </c>
      <c r="T30" s="618">
        <v>43799</v>
      </c>
      <c r="U30" s="618">
        <v>43817</v>
      </c>
      <c r="V30" s="618"/>
      <c r="W30" s="618">
        <v>43603</v>
      </c>
      <c r="X30" s="618">
        <v>43613</v>
      </c>
      <c r="Y30" s="636">
        <v>187</v>
      </c>
      <c r="Z30" s="591">
        <v>22.3</v>
      </c>
      <c r="AA30" s="569">
        <v>3</v>
      </c>
      <c r="AB30" s="616">
        <v>78.1</v>
      </c>
      <c r="AC30" s="569">
        <v>1</v>
      </c>
      <c r="AD30" s="591">
        <v>75.8</v>
      </c>
      <c r="AE30" s="591">
        <v>24.9</v>
      </c>
      <c r="AF30" s="637">
        <v>44.7</v>
      </c>
      <c r="AG30" s="591">
        <v>39.1</v>
      </c>
      <c r="AH30" s="643">
        <v>32.8588040329768</v>
      </c>
      <c r="AI30" s="569">
        <v>1</v>
      </c>
      <c r="AJ30" s="569" t="s">
        <v>108</v>
      </c>
      <c r="AK30" s="644">
        <v>8.1</v>
      </c>
      <c r="AL30" s="642">
        <v>14.4</v>
      </c>
      <c r="AM30" s="642">
        <v>1.8</v>
      </c>
      <c r="AN30" s="570"/>
      <c r="AO30" s="563"/>
      <c r="AP30" s="662"/>
      <c r="AQ30" s="662"/>
      <c r="AR30" s="663"/>
      <c r="AS30" s="664"/>
      <c r="AT30" s="665"/>
      <c r="AU30" s="661"/>
      <c r="AV30" s="661"/>
      <c r="AW30" s="665"/>
      <c r="AX30" s="566"/>
      <c r="AY30" s="635"/>
      <c r="AZ30" s="665"/>
      <c r="BA30" s="566"/>
      <c r="BB30" s="635"/>
      <c r="BC30" s="608"/>
      <c r="BD30" s="662"/>
      <c r="BE30" s="608"/>
      <c r="BF30" s="680"/>
      <c r="BG30" s="665"/>
      <c r="BH30" s="566"/>
      <c r="BI30" s="635"/>
      <c r="BJ30" s="665"/>
      <c r="BK30" s="685"/>
    </row>
    <row r="31" s="540" customFormat="1" ht="12.75" spans="1:63">
      <c r="A31" s="540" t="s">
        <v>105</v>
      </c>
      <c r="B31" s="563"/>
      <c r="C31" s="568" t="s">
        <v>77</v>
      </c>
      <c r="D31" s="565">
        <v>1</v>
      </c>
      <c r="E31" s="571">
        <v>5</v>
      </c>
      <c r="F31" s="572">
        <v>5</v>
      </c>
      <c r="G31" s="572">
        <v>3</v>
      </c>
      <c r="H31" s="572">
        <v>1</v>
      </c>
      <c r="I31" s="596"/>
      <c r="J31" s="571" t="s">
        <v>108</v>
      </c>
      <c r="K31" s="589">
        <v>41.22</v>
      </c>
      <c r="L31" s="597"/>
      <c r="M31" s="598">
        <v>151.66</v>
      </c>
      <c r="N31" s="598">
        <v>158</v>
      </c>
      <c r="P31" s="598">
        <v>309.66</v>
      </c>
      <c r="Q31" s="621">
        <v>452.6</v>
      </c>
      <c r="R31" s="598">
        <v>3.68</v>
      </c>
      <c r="S31" s="572">
        <v>3</v>
      </c>
      <c r="T31" s="608">
        <v>43404</v>
      </c>
      <c r="U31" s="608">
        <v>43414</v>
      </c>
      <c r="V31" s="622">
        <v>43523</v>
      </c>
      <c r="W31" s="622">
        <v>43562</v>
      </c>
      <c r="X31" s="622">
        <v>43609</v>
      </c>
      <c r="Y31" s="634">
        <v>206</v>
      </c>
      <c r="Z31" s="589">
        <v>18.2</v>
      </c>
      <c r="AA31" s="565">
        <v>3</v>
      </c>
      <c r="AB31" s="635">
        <v>84.1</v>
      </c>
      <c r="AC31" s="566">
        <v>2</v>
      </c>
      <c r="AD31" s="589">
        <v>63.8</v>
      </c>
      <c r="AE31" s="589">
        <v>31.24</v>
      </c>
      <c r="AF31" s="635">
        <v>36.09</v>
      </c>
      <c r="AG31" s="589">
        <v>41.22</v>
      </c>
      <c r="AH31" s="635">
        <v>48.97</v>
      </c>
      <c r="AI31" s="565">
        <v>1</v>
      </c>
      <c r="AJ31" s="563" t="s">
        <v>108</v>
      </c>
      <c r="AK31" s="644">
        <v>8.35</v>
      </c>
      <c r="AL31" s="621">
        <v>20.04</v>
      </c>
      <c r="AM31" s="621">
        <v>1.6</v>
      </c>
      <c r="AN31" s="572"/>
      <c r="AO31" s="563"/>
      <c r="AP31" s="664"/>
      <c r="AQ31" s="662"/>
      <c r="AR31" s="663"/>
      <c r="AS31" s="664">
        <v>1</v>
      </c>
      <c r="AT31" s="665"/>
      <c r="AU31" s="661"/>
      <c r="AV31" s="661"/>
      <c r="AW31" s="665"/>
      <c r="AX31" s="680"/>
      <c r="AY31" s="635"/>
      <c r="AZ31" s="665"/>
      <c r="BA31" s="566"/>
      <c r="BB31" s="635"/>
      <c r="BC31" s="608"/>
      <c r="BD31" s="680"/>
      <c r="BE31" s="608"/>
      <c r="BF31" s="680"/>
      <c r="BG31" s="665"/>
      <c r="BH31" s="680"/>
      <c r="BI31" s="635"/>
      <c r="BJ31" s="665"/>
      <c r="BK31" s="686">
        <v>0</v>
      </c>
    </row>
    <row r="32" s="541" customFormat="1" ht="12.75" spans="1:63">
      <c r="A32" s="541" t="s">
        <v>105</v>
      </c>
      <c r="B32" s="92"/>
      <c r="C32" s="573" t="s">
        <v>118</v>
      </c>
      <c r="D32" s="90">
        <v>1</v>
      </c>
      <c r="E32" s="574">
        <v>5</v>
      </c>
      <c r="F32" s="187">
        <v>5</v>
      </c>
      <c r="G32" s="187">
        <v>3</v>
      </c>
      <c r="H32" s="187">
        <v>2</v>
      </c>
      <c r="I32" s="228"/>
      <c r="J32" s="574">
        <v>3</v>
      </c>
      <c r="K32" s="79">
        <v>42.1</v>
      </c>
      <c r="L32" s="599"/>
      <c r="M32" s="192">
        <v>172.5</v>
      </c>
      <c r="N32" s="192">
        <v>163.3</v>
      </c>
      <c r="P32" s="192">
        <v>335.8</v>
      </c>
      <c r="Q32" s="204">
        <v>466.39</v>
      </c>
      <c r="R32" s="192">
        <v>5.73</v>
      </c>
      <c r="S32" s="187">
        <v>3</v>
      </c>
      <c r="T32" s="623">
        <v>43765</v>
      </c>
      <c r="U32" s="623">
        <v>43772</v>
      </c>
      <c r="V32" s="623">
        <v>43532</v>
      </c>
      <c r="W32" s="623">
        <v>43565</v>
      </c>
      <c r="X32" s="623">
        <v>43612</v>
      </c>
      <c r="Y32" s="90">
        <v>212</v>
      </c>
      <c r="Z32" s="79">
        <v>16.5</v>
      </c>
      <c r="AA32" s="90">
        <v>5</v>
      </c>
      <c r="AB32" s="91">
        <v>78</v>
      </c>
      <c r="AC32" s="574">
        <v>3</v>
      </c>
      <c r="AD32" s="79">
        <v>58.1</v>
      </c>
      <c r="AE32" s="79">
        <v>32.8</v>
      </c>
      <c r="AF32" s="91">
        <v>39.4</v>
      </c>
      <c r="AG32" s="79">
        <v>42.1</v>
      </c>
      <c r="AH32" s="91">
        <v>56.5</v>
      </c>
      <c r="AI32" s="90">
        <v>1</v>
      </c>
      <c r="AJ32" s="90">
        <v>2</v>
      </c>
      <c r="AK32" s="645">
        <v>8.4</v>
      </c>
      <c r="AL32" s="204">
        <v>18.3</v>
      </c>
      <c r="AM32" s="204">
        <v>1.7</v>
      </c>
      <c r="AN32" s="187"/>
      <c r="AO32" s="92"/>
      <c r="AP32" s="666"/>
      <c r="AQ32" s="92" t="s">
        <v>108</v>
      </c>
      <c r="AR32" s="233">
        <v>20.1</v>
      </c>
      <c r="AS32" s="92">
        <v>1</v>
      </c>
      <c r="AT32" s="90">
        <v>0</v>
      </c>
      <c r="AU32" s="667"/>
      <c r="AV32" s="667"/>
      <c r="AW32" s="681"/>
      <c r="AX32" s="184"/>
      <c r="AY32" s="91"/>
      <c r="AZ32" s="681"/>
      <c r="BA32" s="574"/>
      <c r="BB32" s="91"/>
      <c r="BC32" s="624"/>
      <c r="BD32" s="59"/>
      <c r="BE32" s="682"/>
      <c r="BF32" s="184"/>
      <c r="BG32" s="681"/>
      <c r="BH32" s="184"/>
      <c r="BI32" s="91"/>
      <c r="BJ32" s="681"/>
      <c r="BK32" s="600"/>
    </row>
    <row r="33" s="541" customFormat="1" ht="12.75" spans="1:63">
      <c r="A33" s="541" t="s">
        <v>105</v>
      </c>
      <c r="B33" s="92"/>
      <c r="C33" s="573" t="s">
        <v>119</v>
      </c>
      <c r="D33" s="62">
        <v>5</v>
      </c>
      <c r="E33" s="574">
        <v>5</v>
      </c>
      <c r="F33" s="62">
        <v>5</v>
      </c>
      <c r="G33" s="62">
        <v>1</v>
      </c>
      <c r="H33" s="62">
        <v>1</v>
      </c>
      <c r="I33" s="233"/>
      <c r="J33" s="600">
        <v>3</v>
      </c>
      <c r="K33" s="192">
        <v>39.16</v>
      </c>
      <c r="L33" s="601">
        <v>776</v>
      </c>
      <c r="M33" s="192">
        <v>104.7</v>
      </c>
      <c r="N33" s="192">
        <v>105.46</v>
      </c>
      <c r="P33" s="79">
        <v>210.16</v>
      </c>
      <c r="Q33" s="91">
        <v>461.72</v>
      </c>
      <c r="R33" s="192">
        <v>5.11</v>
      </c>
      <c r="S33" s="187">
        <v>3</v>
      </c>
      <c r="T33" s="624">
        <v>43773</v>
      </c>
      <c r="U33" s="624">
        <v>43781</v>
      </c>
      <c r="V33" s="623">
        <v>43533</v>
      </c>
      <c r="W33" s="625">
        <v>43560</v>
      </c>
      <c r="X33" s="625" t="s">
        <v>120</v>
      </c>
      <c r="Y33" s="203">
        <v>208</v>
      </c>
      <c r="Z33" s="192">
        <v>17.8</v>
      </c>
      <c r="AA33" s="90">
        <v>2</v>
      </c>
      <c r="AB33" s="204">
        <v>86</v>
      </c>
      <c r="AC33" s="574">
        <v>3</v>
      </c>
      <c r="AD33" s="192">
        <v>52.5</v>
      </c>
      <c r="AE33" s="192">
        <v>32.1</v>
      </c>
      <c r="AF33" s="204">
        <v>45.5</v>
      </c>
      <c r="AG33" s="192">
        <v>39.16</v>
      </c>
      <c r="AH33" s="91">
        <v>61.1</v>
      </c>
      <c r="AI33" s="62">
        <v>1</v>
      </c>
      <c r="AJ33" s="187">
        <v>1</v>
      </c>
      <c r="AK33" s="645">
        <v>8.28666666666667</v>
      </c>
      <c r="AL33" s="91">
        <v>15.4</v>
      </c>
      <c r="AM33" s="91">
        <v>1.2</v>
      </c>
      <c r="AN33" s="62"/>
      <c r="AO33" s="92"/>
      <c r="AP33" s="92">
        <v>1</v>
      </c>
      <c r="AQ33" s="92">
        <v>1</v>
      </c>
      <c r="AR33" s="233"/>
      <c r="AS33" s="92">
        <v>1</v>
      </c>
      <c r="AT33" s="90">
        <v>0</v>
      </c>
      <c r="AU33" s="667"/>
      <c r="AV33" s="667"/>
      <c r="AW33" s="90">
        <v>1</v>
      </c>
      <c r="AX33" s="91"/>
      <c r="AY33" s="91"/>
      <c r="AZ33" s="90">
        <v>30</v>
      </c>
      <c r="BA33" s="90">
        <v>3</v>
      </c>
      <c r="BB33" s="91" t="s">
        <v>121</v>
      </c>
      <c r="BC33" s="623"/>
      <c r="BD33" s="90">
        <v>1</v>
      </c>
      <c r="BE33" s="623"/>
      <c r="BF33" s="90">
        <v>1</v>
      </c>
      <c r="BG33" s="91"/>
      <c r="BH33" s="90">
        <v>1</v>
      </c>
      <c r="BI33" s="92"/>
      <c r="BJ33" s="90">
        <v>1</v>
      </c>
      <c r="BK33" s="574">
        <v>0</v>
      </c>
    </row>
    <row r="34" s="541" customFormat="1" ht="12.75" spans="1:63">
      <c r="A34" s="541" t="s">
        <v>105</v>
      </c>
      <c r="B34" s="92"/>
      <c r="C34" s="573" t="s">
        <v>122</v>
      </c>
      <c r="D34" s="62">
        <v>1</v>
      </c>
      <c r="E34" s="574">
        <v>5</v>
      </c>
      <c r="F34" s="62">
        <v>5</v>
      </c>
      <c r="G34" s="62">
        <v>5</v>
      </c>
      <c r="H34" s="62">
        <v>1</v>
      </c>
      <c r="I34" s="233">
        <v>1</v>
      </c>
      <c r="J34" s="574" t="s">
        <v>87</v>
      </c>
      <c r="K34" s="79">
        <v>43.9</v>
      </c>
      <c r="L34" s="601"/>
      <c r="M34" s="192">
        <v>123.2</v>
      </c>
      <c r="N34" s="192">
        <v>120.4</v>
      </c>
      <c r="P34" s="79">
        <v>243.6</v>
      </c>
      <c r="Q34" s="204">
        <v>483.6</v>
      </c>
      <c r="R34" s="192">
        <v>1.04</v>
      </c>
      <c r="S34" s="626">
        <v>3</v>
      </c>
      <c r="T34" s="623">
        <v>43418</v>
      </c>
      <c r="U34" s="623">
        <v>43431</v>
      </c>
      <c r="V34" s="623"/>
      <c r="W34" s="623">
        <v>43573</v>
      </c>
      <c r="X34" s="623">
        <v>43616</v>
      </c>
      <c r="Y34" s="90">
        <v>199</v>
      </c>
      <c r="Z34" s="79">
        <v>16.49</v>
      </c>
      <c r="AA34" s="601">
        <v>3</v>
      </c>
      <c r="AB34" s="91">
        <v>84</v>
      </c>
      <c r="AC34" s="574">
        <v>3</v>
      </c>
      <c r="AD34" s="79">
        <v>88.38</v>
      </c>
      <c r="AE34" s="79">
        <v>32.95</v>
      </c>
      <c r="AF34" s="91">
        <v>35.11</v>
      </c>
      <c r="AG34" s="79">
        <v>43.9</v>
      </c>
      <c r="AH34" s="91">
        <v>37.28</v>
      </c>
      <c r="AI34" s="62">
        <v>1</v>
      </c>
      <c r="AJ34" s="601">
        <v>1</v>
      </c>
      <c r="AK34" s="646">
        <v>8.24</v>
      </c>
      <c r="AL34" s="91">
        <v>16.1</v>
      </c>
      <c r="AM34" s="91">
        <v>2.79</v>
      </c>
      <c r="AN34" s="62"/>
      <c r="AO34" s="92" t="s">
        <v>89</v>
      </c>
      <c r="AP34" s="92" t="s">
        <v>89</v>
      </c>
      <c r="AQ34" s="92" t="s">
        <v>89</v>
      </c>
      <c r="AR34" s="233">
        <v>2</v>
      </c>
      <c r="AS34" s="92">
        <v>2</v>
      </c>
      <c r="AT34" s="184"/>
      <c r="AU34" s="667"/>
      <c r="AV34" s="667"/>
      <c r="AW34" s="184"/>
      <c r="AX34" s="184">
        <v>2</v>
      </c>
      <c r="AY34" s="184">
        <v>5</v>
      </c>
      <c r="AZ34" s="184">
        <v>0</v>
      </c>
      <c r="BA34" s="184">
        <v>1</v>
      </c>
      <c r="BB34" s="187"/>
      <c r="BC34" s="625"/>
      <c r="BD34" s="59">
        <v>1</v>
      </c>
      <c r="BE34" s="624"/>
      <c r="BF34" s="184">
        <v>1</v>
      </c>
      <c r="BG34" s="184"/>
      <c r="BH34" s="184">
        <v>1</v>
      </c>
      <c r="BI34" s="184"/>
      <c r="BJ34" s="92" t="s">
        <v>108</v>
      </c>
      <c r="BK34" s="574">
        <v>0</v>
      </c>
    </row>
    <row r="35" s="541" customFormat="1" ht="12.75" spans="1:63">
      <c r="A35" s="541" t="s">
        <v>105</v>
      </c>
      <c r="B35" s="92"/>
      <c r="C35" s="573" t="s">
        <v>123</v>
      </c>
      <c r="D35" s="62">
        <v>1</v>
      </c>
      <c r="E35" s="574">
        <v>5</v>
      </c>
      <c r="F35" s="187">
        <v>5</v>
      </c>
      <c r="G35" s="187">
        <v>3</v>
      </c>
      <c r="H35" s="187">
        <v>1</v>
      </c>
      <c r="I35" s="228">
        <v>2</v>
      </c>
      <c r="J35" s="574" t="s">
        <v>108</v>
      </c>
      <c r="K35" s="79">
        <v>41.2</v>
      </c>
      <c r="L35" s="599">
        <v>802</v>
      </c>
      <c r="M35" s="192">
        <v>129.55</v>
      </c>
      <c r="N35" s="192">
        <v>117.21</v>
      </c>
      <c r="P35" s="79">
        <v>246.76</v>
      </c>
      <c r="Q35" s="204">
        <v>548.629733333333</v>
      </c>
      <c r="R35" s="192">
        <v>8.01015495053838</v>
      </c>
      <c r="S35" s="187">
        <v>1</v>
      </c>
      <c r="T35" s="624" t="s">
        <v>124</v>
      </c>
      <c r="U35" s="624" t="s">
        <v>125</v>
      </c>
      <c r="V35" s="624" t="s">
        <v>126</v>
      </c>
      <c r="W35" s="624" t="s">
        <v>127</v>
      </c>
      <c r="X35" s="623" t="s">
        <v>128</v>
      </c>
      <c r="Y35" s="90">
        <v>213</v>
      </c>
      <c r="Z35" s="79">
        <v>16.4</v>
      </c>
      <c r="AA35" s="62">
        <v>5</v>
      </c>
      <c r="AB35" s="91">
        <v>91</v>
      </c>
      <c r="AC35" s="574">
        <v>5</v>
      </c>
      <c r="AD35" s="79">
        <v>60.7</v>
      </c>
      <c r="AE35" s="79">
        <v>34.7</v>
      </c>
      <c r="AF35" s="91">
        <v>45.2</v>
      </c>
      <c r="AG35" s="79">
        <v>41.2</v>
      </c>
      <c r="AH35" s="91">
        <v>57.166392092257</v>
      </c>
      <c r="AI35" s="62">
        <v>1</v>
      </c>
      <c r="AJ35" s="92" t="s">
        <v>108</v>
      </c>
      <c r="AK35" s="645">
        <v>9.7</v>
      </c>
      <c r="AL35" s="204">
        <v>17.2</v>
      </c>
      <c r="AM35" s="204">
        <v>1.6</v>
      </c>
      <c r="AN35" s="187"/>
      <c r="AO35" s="668">
        <v>0.002</v>
      </c>
      <c r="AP35" s="107">
        <v>2</v>
      </c>
      <c r="AQ35" s="107">
        <v>2</v>
      </c>
      <c r="AR35" s="218"/>
      <c r="AS35" s="65">
        <v>1</v>
      </c>
      <c r="AT35" s="184">
        <v>1</v>
      </c>
      <c r="AU35" s="667"/>
      <c r="AV35" s="667"/>
      <c r="AW35" s="184">
        <v>1</v>
      </c>
      <c r="AX35" s="184">
        <v>1</v>
      </c>
      <c r="AY35" s="92" t="s">
        <v>114</v>
      </c>
      <c r="AZ35" s="90">
        <v>0</v>
      </c>
      <c r="BA35" s="90">
        <v>1</v>
      </c>
      <c r="BB35" s="91" t="s">
        <v>121</v>
      </c>
      <c r="BC35" s="624"/>
      <c r="BD35" s="59"/>
      <c r="BE35" s="624" t="s">
        <v>116</v>
      </c>
      <c r="BF35" s="184">
        <v>2</v>
      </c>
      <c r="BG35" s="184"/>
      <c r="BH35" s="184">
        <v>1</v>
      </c>
      <c r="BI35" s="184"/>
      <c r="BJ35" s="92" t="s">
        <v>108</v>
      </c>
      <c r="BK35" s="600">
        <v>0</v>
      </c>
    </row>
    <row r="36" s="541" customFormat="1" ht="12.75" spans="1:63">
      <c r="A36" s="541" t="s">
        <v>105</v>
      </c>
      <c r="B36" s="92"/>
      <c r="C36" s="573" t="s">
        <v>129</v>
      </c>
      <c r="D36" s="62">
        <v>1</v>
      </c>
      <c r="E36" s="574">
        <v>5</v>
      </c>
      <c r="F36" s="187">
        <v>5</v>
      </c>
      <c r="G36" s="187">
        <v>1</v>
      </c>
      <c r="H36" s="187">
        <v>2</v>
      </c>
      <c r="I36" s="228"/>
      <c r="J36" s="574" t="s">
        <v>130</v>
      </c>
      <c r="K36" s="79">
        <v>42</v>
      </c>
      <c r="L36" s="599">
        <v>815.5</v>
      </c>
      <c r="M36" s="192">
        <v>140.5</v>
      </c>
      <c r="N36" s="192">
        <v>143.66</v>
      </c>
      <c r="P36" s="192">
        <v>284.16</v>
      </c>
      <c r="Q36" s="204">
        <v>631.5</v>
      </c>
      <c r="R36" s="192">
        <v>3.44</v>
      </c>
      <c r="S36" s="187">
        <v>2</v>
      </c>
      <c r="T36" s="623">
        <v>43402</v>
      </c>
      <c r="U36" s="623">
        <v>43410</v>
      </c>
      <c r="V36" s="623">
        <v>43522</v>
      </c>
      <c r="W36" s="623">
        <v>43566</v>
      </c>
      <c r="X36" s="623">
        <v>43619</v>
      </c>
      <c r="Y36" s="90">
        <v>218</v>
      </c>
      <c r="Z36" s="79">
        <v>18.43</v>
      </c>
      <c r="AA36" s="62">
        <v>5</v>
      </c>
      <c r="AB36" s="91">
        <v>80.5</v>
      </c>
      <c r="AC36" s="574">
        <v>3</v>
      </c>
      <c r="AD36" s="79">
        <v>67.15</v>
      </c>
      <c r="AE36" s="79">
        <v>37.57</v>
      </c>
      <c r="AF36" s="91">
        <v>40.2</v>
      </c>
      <c r="AG36" s="79">
        <v>42</v>
      </c>
      <c r="AH36" s="91">
        <v>55.95</v>
      </c>
      <c r="AI36" s="62">
        <v>1</v>
      </c>
      <c r="AJ36" s="62">
        <v>1</v>
      </c>
      <c r="AK36" s="645">
        <v>7.9</v>
      </c>
      <c r="AL36" s="204">
        <v>15.9</v>
      </c>
      <c r="AM36" s="204">
        <v>2.3</v>
      </c>
      <c r="AN36" s="187"/>
      <c r="AO36" s="92" t="s">
        <v>131</v>
      </c>
      <c r="AP36" s="92" t="s">
        <v>89</v>
      </c>
      <c r="AQ36" s="81">
        <v>1</v>
      </c>
      <c r="AR36" s="218">
        <v>0.16</v>
      </c>
      <c r="AS36" s="65">
        <v>3</v>
      </c>
      <c r="AT36" s="81">
        <v>0</v>
      </c>
      <c r="AU36" s="667"/>
      <c r="AV36" s="667"/>
      <c r="AW36" s="91"/>
      <c r="AX36" s="81">
        <v>1</v>
      </c>
      <c r="AY36" s="91"/>
      <c r="AZ36" s="91"/>
      <c r="BA36" s="81">
        <v>1</v>
      </c>
      <c r="BB36" s="91" t="s">
        <v>121</v>
      </c>
      <c r="BC36" s="623">
        <v>43487</v>
      </c>
      <c r="BD36" s="184">
        <v>2</v>
      </c>
      <c r="BE36" s="623">
        <v>43546</v>
      </c>
      <c r="BF36" s="184">
        <v>2</v>
      </c>
      <c r="BG36" s="91"/>
      <c r="BH36" s="92" t="s">
        <v>108</v>
      </c>
      <c r="BI36" s="92"/>
      <c r="BJ36" s="92" t="s">
        <v>108</v>
      </c>
      <c r="BK36" s="600">
        <v>0</v>
      </c>
    </row>
    <row r="37" s="541" customFormat="1" ht="12.75" spans="1:63">
      <c r="A37" s="541" t="s">
        <v>105</v>
      </c>
      <c r="B37" s="92"/>
      <c r="C37" s="573" t="s">
        <v>132</v>
      </c>
      <c r="D37" s="62">
        <v>1</v>
      </c>
      <c r="E37" s="574">
        <v>5</v>
      </c>
      <c r="F37" s="62">
        <v>5</v>
      </c>
      <c r="G37" s="62">
        <v>1</v>
      </c>
      <c r="H37" s="62">
        <v>1</v>
      </c>
      <c r="I37" s="233">
        <v>0.88</v>
      </c>
      <c r="J37" s="574">
        <v>1</v>
      </c>
      <c r="K37" s="602">
        <v>46.2</v>
      </c>
      <c r="L37" s="601"/>
      <c r="M37" s="79">
        <v>140.23</v>
      </c>
      <c r="N37" s="79">
        <v>143.1</v>
      </c>
      <c r="P37" s="79">
        <v>283.33</v>
      </c>
      <c r="Q37" s="91">
        <v>630.41</v>
      </c>
      <c r="R37" s="79">
        <v>5.45</v>
      </c>
      <c r="S37" s="62">
        <v>1</v>
      </c>
      <c r="T37" s="623">
        <v>43398</v>
      </c>
      <c r="U37" s="623">
        <v>43408</v>
      </c>
      <c r="V37" s="623">
        <v>43525</v>
      </c>
      <c r="W37" s="623">
        <v>43563</v>
      </c>
      <c r="X37" s="623">
        <v>43615</v>
      </c>
      <c r="Y37" s="90">
        <v>217</v>
      </c>
      <c r="Z37" s="602">
        <v>17.51</v>
      </c>
      <c r="AA37" s="62">
        <v>5</v>
      </c>
      <c r="AB37" s="638">
        <v>75.3</v>
      </c>
      <c r="AC37" s="574">
        <v>2</v>
      </c>
      <c r="AD37" s="602">
        <v>60.88</v>
      </c>
      <c r="AE37" s="602">
        <v>34.8</v>
      </c>
      <c r="AF37" s="638">
        <v>40.2</v>
      </c>
      <c r="AG37" s="602">
        <v>46.2</v>
      </c>
      <c r="AH37" s="638">
        <v>57.16</v>
      </c>
      <c r="AI37" s="62">
        <v>1</v>
      </c>
      <c r="AJ37" s="62">
        <v>1</v>
      </c>
      <c r="AK37" s="645">
        <v>7.53</v>
      </c>
      <c r="AL37" s="216">
        <v>40.2</v>
      </c>
      <c r="AM37" s="216">
        <v>1.6</v>
      </c>
      <c r="AN37" s="62"/>
      <c r="AO37" s="669">
        <v>0.055</v>
      </c>
      <c r="AP37" s="59">
        <v>2</v>
      </c>
      <c r="AQ37" s="59">
        <v>2</v>
      </c>
      <c r="AR37" s="218"/>
      <c r="AS37" s="65" t="s">
        <v>70</v>
      </c>
      <c r="AT37" s="59">
        <v>1</v>
      </c>
      <c r="AU37" s="667"/>
      <c r="AV37" s="667"/>
      <c r="AW37" s="184"/>
      <c r="AX37" s="65" t="s">
        <v>70</v>
      </c>
      <c r="AY37" s="218">
        <v>0.55</v>
      </c>
      <c r="AZ37" s="59">
        <v>0</v>
      </c>
      <c r="BA37" s="59">
        <v>1</v>
      </c>
      <c r="BB37" s="59" t="s">
        <v>121</v>
      </c>
      <c r="BC37" s="682">
        <v>43505</v>
      </c>
      <c r="BD37" s="59">
        <v>2</v>
      </c>
      <c r="BE37" s="682">
        <v>43544</v>
      </c>
      <c r="BF37" s="59">
        <v>2</v>
      </c>
      <c r="BG37" s="81"/>
      <c r="BH37" s="59"/>
      <c r="BI37" s="91"/>
      <c r="BJ37" s="81"/>
      <c r="BK37" s="574"/>
    </row>
    <row r="38" s="541" customFormat="1" ht="12.75" spans="1:63">
      <c r="A38" s="541" t="s">
        <v>105</v>
      </c>
      <c r="B38" s="92"/>
      <c r="C38" s="575" t="s">
        <v>133</v>
      </c>
      <c r="D38" s="62">
        <v>1</v>
      </c>
      <c r="E38" s="574">
        <v>5</v>
      </c>
      <c r="F38" s="62">
        <v>5</v>
      </c>
      <c r="G38" s="62">
        <v>3</v>
      </c>
      <c r="H38" s="62">
        <v>1</v>
      </c>
      <c r="I38" s="233"/>
      <c r="J38" s="574">
        <v>1</v>
      </c>
      <c r="K38" s="79">
        <v>43.1</v>
      </c>
      <c r="L38" s="601">
        <v>742.96</v>
      </c>
      <c r="M38" s="79">
        <v>148.217666584706</v>
      </c>
      <c r="N38" s="79">
        <v>141.450939906224</v>
      </c>
      <c r="P38" s="79">
        <v>289.668606490931</v>
      </c>
      <c r="Q38" s="91">
        <v>579.337212981861</v>
      </c>
      <c r="R38" s="79">
        <v>2.66569558552123</v>
      </c>
      <c r="S38" s="62">
        <v>3</v>
      </c>
      <c r="T38" s="623" t="s">
        <v>134</v>
      </c>
      <c r="U38" s="623" t="s">
        <v>135</v>
      </c>
      <c r="V38" s="623" t="s">
        <v>136</v>
      </c>
      <c r="W38" s="623" t="s">
        <v>137</v>
      </c>
      <c r="X38" s="623" t="s">
        <v>138</v>
      </c>
      <c r="Y38" s="90">
        <v>194</v>
      </c>
      <c r="Z38" s="79">
        <v>20.7</v>
      </c>
      <c r="AA38" s="62">
        <v>3</v>
      </c>
      <c r="AB38" s="91">
        <v>82.6</v>
      </c>
      <c r="AC38" s="574">
        <v>3</v>
      </c>
      <c r="AD38" s="79">
        <v>66.9668</v>
      </c>
      <c r="AE38" s="79">
        <v>40.8204</v>
      </c>
      <c r="AF38" s="91">
        <v>41.8</v>
      </c>
      <c r="AG38" s="79">
        <v>43.1</v>
      </c>
      <c r="AH38" s="91">
        <v>60.9561752988048</v>
      </c>
      <c r="AI38" s="62">
        <v>3</v>
      </c>
      <c r="AJ38" s="62">
        <v>1</v>
      </c>
      <c r="AK38" s="645">
        <v>7.21</v>
      </c>
      <c r="AL38" s="91">
        <v>16.1</v>
      </c>
      <c r="AM38" s="91">
        <v>1.7</v>
      </c>
      <c r="AN38" s="62"/>
      <c r="AO38" s="92">
        <v>0</v>
      </c>
      <c r="AP38" s="92">
        <v>1</v>
      </c>
      <c r="AQ38" s="92">
        <v>1</v>
      </c>
      <c r="AR38" s="233">
        <v>2</v>
      </c>
      <c r="AS38" s="92">
        <v>2</v>
      </c>
      <c r="AT38" s="92">
        <v>1</v>
      </c>
      <c r="AU38" s="667"/>
      <c r="AV38" s="667"/>
      <c r="AW38" s="92">
        <v>1</v>
      </c>
      <c r="AX38" s="92">
        <v>1</v>
      </c>
      <c r="AY38" s="92">
        <v>0</v>
      </c>
      <c r="AZ38" s="92">
        <v>0</v>
      </c>
      <c r="BA38" s="92"/>
      <c r="BB38" s="92" t="s">
        <v>121</v>
      </c>
      <c r="BC38" s="623" t="s">
        <v>139</v>
      </c>
      <c r="BD38" s="92" t="s">
        <v>89</v>
      </c>
      <c r="BE38" s="623" t="s">
        <v>140</v>
      </c>
      <c r="BF38" s="92">
        <v>2</v>
      </c>
      <c r="BG38" s="92"/>
      <c r="BH38" s="92">
        <v>0</v>
      </c>
      <c r="BI38" s="92"/>
      <c r="BJ38" s="92">
        <v>0</v>
      </c>
      <c r="BK38" s="574">
        <v>0</v>
      </c>
    </row>
    <row r="39" s="541" customFormat="1" ht="12.75" spans="1:63">
      <c r="A39" s="541" t="s">
        <v>105</v>
      </c>
      <c r="B39" s="92"/>
      <c r="C39" s="573" t="s">
        <v>141</v>
      </c>
      <c r="D39" s="62" t="s">
        <v>108</v>
      </c>
      <c r="E39" s="574">
        <v>5</v>
      </c>
      <c r="F39" s="62">
        <v>5</v>
      </c>
      <c r="G39" s="62">
        <v>5</v>
      </c>
      <c r="H39" s="62">
        <v>1</v>
      </c>
      <c r="I39" s="233">
        <v>0.5</v>
      </c>
      <c r="J39" s="574" t="s">
        <v>87</v>
      </c>
      <c r="K39" s="79">
        <v>46.2</v>
      </c>
      <c r="L39" s="601"/>
      <c r="M39" s="79">
        <v>137.34</v>
      </c>
      <c r="N39" s="79">
        <v>138.89</v>
      </c>
      <c r="P39" s="79">
        <v>276.23</v>
      </c>
      <c r="Q39" s="91">
        <v>614.15</v>
      </c>
      <c r="R39" s="79">
        <v>5.59</v>
      </c>
      <c r="S39" s="62">
        <v>2</v>
      </c>
      <c r="T39" s="623">
        <v>43401</v>
      </c>
      <c r="U39" s="623">
        <v>43408</v>
      </c>
      <c r="V39" s="623">
        <v>43524</v>
      </c>
      <c r="W39" s="623">
        <v>43565</v>
      </c>
      <c r="X39" s="623">
        <v>43617</v>
      </c>
      <c r="Y39" s="90">
        <v>216</v>
      </c>
      <c r="Z39" s="79">
        <v>18.05</v>
      </c>
      <c r="AA39" s="62">
        <v>5</v>
      </c>
      <c r="AB39" s="91">
        <v>83</v>
      </c>
      <c r="AC39" s="574">
        <v>3</v>
      </c>
      <c r="AD39" s="79">
        <v>78.8</v>
      </c>
      <c r="AE39" s="79">
        <v>29.61</v>
      </c>
      <c r="AF39" s="91">
        <v>50.5</v>
      </c>
      <c r="AG39" s="79">
        <v>46.2</v>
      </c>
      <c r="AH39" s="91">
        <v>37.6</v>
      </c>
      <c r="AI39" s="62">
        <v>3</v>
      </c>
      <c r="AJ39" s="62" t="s">
        <v>108</v>
      </c>
      <c r="AK39" s="645">
        <v>8.4</v>
      </c>
      <c r="AL39" s="91">
        <v>18</v>
      </c>
      <c r="AM39" s="91">
        <v>1.5</v>
      </c>
      <c r="AN39" s="62"/>
      <c r="AO39" s="601">
        <v>0</v>
      </c>
      <c r="AP39" s="601">
        <v>1</v>
      </c>
      <c r="AQ39" s="92" t="s">
        <v>108</v>
      </c>
      <c r="AR39" s="233"/>
      <c r="AS39" s="92">
        <v>1</v>
      </c>
      <c r="AT39" s="601">
        <v>0</v>
      </c>
      <c r="AU39" s="667"/>
      <c r="AV39" s="667"/>
      <c r="AW39" s="601">
        <v>1</v>
      </c>
      <c r="AX39" s="601">
        <v>0</v>
      </c>
      <c r="AY39" s="601">
        <v>0</v>
      </c>
      <c r="AZ39" s="601">
        <v>0</v>
      </c>
      <c r="BA39" s="601"/>
      <c r="BB39" s="601" t="s">
        <v>121</v>
      </c>
      <c r="BC39" s="623"/>
      <c r="BD39" s="601">
        <v>2</v>
      </c>
      <c r="BE39" s="623"/>
      <c r="BF39" s="601"/>
      <c r="BG39" s="601"/>
      <c r="BH39" s="601" t="s">
        <v>108</v>
      </c>
      <c r="BI39" s="601"/>
      <c r="BJ39" s="601">
        <v>1</v>
      </c>
      <c r="BK39" s="574">
        <v>0</v>
      </c>
    </row>
    <row r="40" s="541" customFormat="1" ht="12.75" spans="1:63">
      <c r="A40" s="541" t="s">
        <v>105</v>
      </c>
      <c r="B40" s="92"/>
      <c r="C40" s="573" t="s">
        <v>142</v>
      </c>
      <c r="D40" s="574">
        <v>1</v>
      </c>
      <c r="E40" s="574">
        <v>5</v>
      </c>
      <c r="F40" s="184">
        <v>5</v>
      </c>
      <c r="G40" s="184">
        <v>1</v>
      </c>
      <c r="H40" s="184">
        <v>1</v>
      </c>
      <c r="I40" s="230">
        <v>5</v>
      </c>
      <c r="J40" s="574">
        <v>1</v>
      </c>
      <c r="K40" s="192">
        <v>48.25</v>
      </c>
      <c r="L40" s="603">
        <v>777</v>
      </c>
      <c r="M40" s="185">
        <v>147.62</v>
      </c>
      <c r="N40" s="185">
        <v>150.16</v>
      </c>
      <c r="P40" s="185">
        <v>297.78</v>
      </c>
      <c r="Q40" s="216">
        <v>496.324815</v>
      </c>
      <c r="R40" s="185">
        <v>1.34</v>
      </c>
      <c r="S40" s="184">
        <v>4</v>
      </c>
      <c r="T40" s="623">
        <v>43771</v>
      </c>
      <c r="U40" s="623">
        <v>43779</v>
      </c>
      <c r="V40" s="623">
        <v>43547</v>
      </c>
      <c r="W40" s="623" t="s">
        <v>143</v>
      </c>
      <c r="X40" s="623">
        <v>43619</v>
      </c>
      <c r="Y40" s="90">
        <v>213</v>
      </c>
      <c r="Z40" s="79">
        <v>19</v>
      </c>
      <c r="AA40" s="62">
        <v>1</v>
      </c>
      <c r="AB40" s="91">
        <v>81.8</v>
      </c>
      <c r="AC40" s="574">
        <v>3</v>
      </c>
      <c r="AD40" s="79">
        <v>125.67</v>
      </c>
      <c r="AE40" s="79">
        <v>44.17</v>
      </c>
      <c r="AF40" s="216">
        <v>35.3</v>
      </c>
      <c r="AG40" s="192">
        <v>48.25</v>
      </c>
      <c r="AH40" s="91">
        <v>35.15</v>
      </c>
      <c r="AI40" s="62">
        <v>3</v>
      </c>
      <c r="AJ40" s="574">
        <v>1</v>
      </c>
      <c r="AK40" s="645">
        <v>8</v>
      </c>
      <c r="AL40" s="216">
        <v>18.7</v>
      </c>
      <c r="AM40" s="216">
        <v>1.7</v>
      </c>
      <c r="AN40" s="184"/>
      <c r="AO40" s="92" t="s">
        <v>114</v>
      </c>
      <c r="AP40" s="92" t="s">
        <v>108</v>
      </c>
      <c r="AQ40" s="92" t="s">
        <v>89</v>
      </c>
      <c r="AR40" s="228">
        <v>33</v>
      </c>
      <c r="AS40" s="92">
        <v>2</v>
      </c>
      <c r="AT40" s="90">
        <v>0</v>
      </c>
      <c r="AU40" s="667"/>
      <c r="AV40" s="667"/>
      <c r="AW40" s="90">
        <v>2</v>
      </c>
      <c r="AX40" s="90">
        <v>0</v>
      </c>
      <c r="AY40" s="90">
        <v>0</v>
      </c>
      <c r="AZ40" s="90">
        <v>0</v>
      </c>
      <c r="BA40" s="90">
        <v>1</v>
      </c>
      <c r="BB40" s="91" t="s">
        <v>121</v>
      </c>
      <c r="BC40" s="623">
        <v>43495</v>
      </c>
      <c r="BD40" s="90">
        <v>2</v>
      </c>
      <c r="BE40" s="623">
        <v>43522</v>
      </c>
      <c r="BF40" s="90">
        <v>1</v>
      </c>
      <c r="BG40" s="623">
        <v>43611</v>
      </c>
      <c r="BH40" s="92" t="s">
        <v>108</v>
      </c>
      <c r="BI40" s="92" t="s">
        <v>138</v>
      </c>
      <c r="BJ40" s="90">
        <v>1</v>
      </c>
      <c r="BK40" s="687">
        <v>0</v>
      </c>
    </row>
    <row r="41" s="542" customFormat="1" ht="12.75" spans="1:64">
      <c r="A41" s="540" t="s">
        <v>105</v>
      </c>
      <c r="B41" s="563"/>
      <c r="C41" s="576" t="s">
        <v>144</v>
      </c>
      <c r="D41" s="577"/>
      <c r="E41" s="577"/>
      <c r="F41" s="578"/>
      <c r="G41" s="578"/>
      <c r="H41" s="578"/>
      <c r="I41" s="578">
        <f>AVERAGE(I29:I40)</f>
        <v>1.876</v>
      </c>
      <c r="J41" s="577"/>
      <c r="K41" s="604">
        <f>AVERAGE(K29:K40)</f>
        <v>43.1941666666667</v>
      </c>
      <c r="L41" s="605">
        <f>AVERAGE(L29:L40)</f>
        <v>782.692</v>
      </c>
      <c r="M41" s="604">
        <f>AVERAGE(M29:M40)</f>
        <v>135.143138882059</v>
      </c>
      <c r="N41" s="604">
        <f>AVERAGE(N29:N40)</f>
        <v>133.935911658852</v>
      </c>
      <c r="P41" s="604">
        <f>AVERAGE(P29:P40)</f>
        <v>269.079050540911</v>
      </c>
      <c r="Q41" s="627">
        <f>AVERAGE(Q29:Q40)</f>
        <v>524.874591220711</v>
      </c>
      <c r="R41" s="604">
        <v>4.84</v>
      </c>
      <c r="S41" s="628">
        <v>1</v>
      </c>
      <c r="T41" s="629"/>
      <c r="U41" s="629"/>
      <c r="V41" s="629"/>
      <c r="W41" s="629"/>
      <c r="X41" s="629"/>
      <c r="Y41" s="577">
        <f>AVERAGE(Y29:Y40)</f>
        <v>207</v>
      </c>
      <c r="Z41" s="604">
        <f>AVERAGE(Z29:Z40)</f>
        <v>18.0691666666667</v>
      </c>
      <c r="AA41" s="577"/>
      <c r="AB41" s="627">
        <f>AVERAGE(AB29:AB40)</f>
        <v>82.9041666666667</v>
      </c>
      <c r="AC41" s="577"/>
      <c r="AD41" s="604">
        <f>AVERAGE(AD29:AD40)</f>
        <v>71.3164</v>
      </c>
      <c r="AE41" s="604">
        <f>AVERAGE(AE29:AE40)</f>
        <v>33.5717</v>
      </c>
      <c r="AF41" s="627">
        <f>AVERAGE(AF29:AF40)</f>
        <v>41.6208333333333</v>
      </c>
      <c r="AG41" s="604">
        <f>AVERAGE(AG29:AG40)</f>
        <v>43.1941666666667</v>
      </c>
      <c r="AH41" s="627">
        <v>47.1</v>
      </c>
      <c r="AI41" s="577"/>
      <c r="AJ41" s="577"/>
      <c r="AK41" s="578">
        <f t="shared" ref="AK41:AM41" si="8">AVERAGE(AK29:AK40)</f>
        <v>8.27222222222222</v>
      </c>
      <c r="AL41" s="627">
        <f t="shared" si="8"/>
        <v>18.9341666666667</v>
      </c>
      <c r="AM41" s="627">
        <f t="shared" si="8"/>
        <v>1.72666666666667</v>
      </c>
      <c r="AN41" s="578"/>
      <c r="AO41" s="563"/>
      <c r="AP41" s="662"/>
      <c r="AQ41" s="662"/>
      <c r="AR41" s="670"/>
      <c r="AS41" s="664"/>
      <c r="AT41" s="671"/>
      <c r="AU41" s="672"/>
      <c r="AV41" s="672"/>
      <c r="AW41" s="671"/>
      <c r="AX41" s="680"/>
      <c r="AY41" s="635"/>
      <c r="AZ41" s="671"/>
      <c r="BA41" s="566"/>
      <c r="BB41" s="635"/>
      <c r="BC41" s="608"/>
      <c r="BD41" s="680"/>
      <c r="BE41" s="608"/>
      <c r="BF41" s="688"/>
      <c r="BG41" s="671"/>
      <c r="BH41" s="680"/>
      <c r="BI41" s="635"/>
      <c r="BJ41" s="671"/>
      <c r="BK41" s="578"/>
      <c r="BL41" s="540"/>
    </row>
    <row r="42" s="543" customFormat="1" spans="1:63">
      <c r="A42" s="264" t="s">
        <v>145</v>
      </c>
      <c r="B42" s="550" t="s">
        <v>146</v>
      </c>
      <c r="C42" s="254" t="s">
        <v>76</v>
      </c>
      <c r="D42" s="257">
        <v>5</v>
      </c>
      <c r="E42" s="257">
        <v>1</v>
      </c>
      <c r="F42" s="257">
        <v>5</v>
      </c>
      <c r="G42" s="257">
        <v>1</v>
      </c>
      <c r="H42" s="257">
        <v>1</v>
      </c>
      <c r="I42" s="257">
        <v>2</v>
      </c>
      <c r="J42" s="257">
        <v>1</v>
      </c>
      <c r="K42" s="257">
        <v>43.7</v>
      </c>
      <c r="L42" s="257">
        <v>785</v>
      </c>
      <c r="M42" s="257">
        <v>11.52</v>
      </c>
      <c r="N42" s="257">
        <v>10.3</v>
      </c>
      <c r="O42" s="257">
        <v>10.84</v>
      </c>
      <c r="P42" s="382">
        <f t="shared" ref="P42:P54" si="9">SUM(M42:O42)</f>
        <v>32.66</v>
      </c>
      <c r="Q42" s="257">
        <v>485.4</v>
      </c>
      <c r="R42" s="257">
        <v>12.58</v>
      </c>
      <c r="S42" s="257">
        <v>1</v>
      </c>
      <c r="T42" s="630">
        <v>43051</v>
      </c>
      <c r="U42" s="630">
        <v>43059</v>
      </c>
      <c r="V42" s="630"/>
      <c r="W42" s="630">
        <v>42839</v>
      </c>
      <c r="X42" s="630">
        <v>42882</v>
      </c>
      <c r="Y42" s="257">
        <v>196</v>
      </c>
      <c r="Z42" s="257">
        <v>16.2</v>
      </c>
      <c r="AA42" s="257">
        <v>5</v>
      </c>
      <c r="AB42" s="257">
        <v>80</v>
      </c>
      <c r="AC42" s="257">
        <v>3</v>
      </c>
      <c r="AD42" s="257">
        <v>52.4</v>
      </c>
      <c r="AE42" s="257">
        <v>28.6</v>
      </c>
      <c r="AF42" s="257">
        <v>39.1</v>
      </c>
      <c r="AG42" s="647">
        <v>43.7</v>
      </c>
      <c r="AH42" s="647"/>
      <c r="AI42" s="257">
        <v>1</v>
      </c>
      <c r="AJ42" s="257">
        <v>1</v>
      </c>
      <c r="AK42" s="257">
        <v>7.6</v>
      </c>
      <c r="AL42" s="257">
        <v>17.1</v>
      </c>
      <c r="AM42" s="257">
        <v>1.6</v>
      </c>
      <c r="AN42" s="257">
        <v>1.8</v>
      </c>
      <c r="AO42" s="257">
        <v>2</v>
      </c>
      <c r="AP42" s="257">
        <v>2</v>
      </c>
      <c r="AQ42" s="257">
        <v>2</v>
      </c>
      <c r="AR42" s="257" t="s">
        <v>66</v>
      </c>
      <c r="AS42" s="257" t="s">
        <v>66</v>
      </c>
      <c r="AT42" s="257" t="s">
        <v>66</v>
      </c>
      <c r="AU42" s="257" t="s">
        <v>66</v>
      </c>
      <c r="AV42" s="257" t="s">
        <v>66</v>
      </c>
      <c r="AX42" s="257" t="s">
        <v>66</v>
      </c>
      <c r="AY42" s="257" t="s">
        <v>66</v>
      </c>
      <c r="AZ42" s="257" t="s">
        <v>66</v>
      </c>
      <c r="BA42" s="257">
        <v>1</v>
      </c>
      <c r="BC42" s="257" t="s">
        <v>66</v>
      </c>
      <c r="BD42" s="257">
        <v>1</v>
      </c>
      <c r="BE42" s="257"/>
      <c r="BF42" s="257">
        <v>1</v>
      </c>
      <c r="BG42" s="257"/>
      <c r="BH42" s="257">
        <v>1</v>
      </c>
      <c r="BI42" s="257" t="s">
        <v>66</v>
      </c>
      <c r="BJ42" s="257" t="s">
        <v>66</v>
      </c>
      <c r="BK42" s="257" t="s">
        <v>66</v>
      </c>
    </row>
    <row r="43" s="543" customFormat="1" ht="15" spans="1:63">
      <c r="A43" s="264" t="s">
        <v>145</v>
      </c>
      <c r="B43" s="551"/>
      <c r="C43" s="254" t="s">
        <v>71</v>
      </c>
      <c r="D43" s="257">
        <v>5</v>
      </c>
      <c r="E43" s="257">
        <v>1</v>
      </c>
      <c r="F43" s="257">
        <v>5</v>
      </c>
      <c r="G43" s="257">
        <v>1</v>
      </c>
      <c r="H43" s="257">
        <v>1</v>
      </c>
      <c r="I43" s="257">
        <v>1.5</v>
      </c>
      <c r="J43" s="257">
        <v>5</v>
      </c>
      <c r="K43" s="257">
        <v>45.6</v>
      </c>
      <c r="L43" s="257">
        <v>807</v>
      </c>
      <c r="M43" s="257">
        <v>12.7</v>
      </c>
      <c r="N43" s="257">
        <v>12.8</v>
      </c>
      <c r="O43" s="257">
        <v>12.9</v>
      </c>
      <c r="P43" s="382">
        <f t="shared" si="9"/>
        <v>38.4</v>
      </c>
      <c r="Q43" s="257">
        <v>636.8</v>
      </c>
      <c r="R43" s="257">
        <v>3.2</v>
      </c>
      <c r="S43" s="257">
        <v>5</v>
      </c>
      <c r="T43" s="630">
        <v>43046</v>
      </c>
      <c r="U43" s="630">
        <v>43056</v>
      </c>
      <c r="V43" s="630"/>
      <c r="W43" s="630">
        <v>42840</v>
      </c>
      <c r="X43" s="630">
        <v>42882</v>
      </c>
      <c r="Y43" s="257">
        <v>192</v>
      </c>
      <c r="Z43" s="257">
        <v>20</v>
      </c>
      <c r="AA43" s="257">
        <v>2</v>
      </c>
      <c r="AB43" s="257">
        <v>80</v>
      </c>
      <c r="AC43" s="257">
        <v>2</v>
      </c>
      <c r="AD43" s="257">
        <v>92.8</v>
      </c>
      <c r="AE43" s="257">
        <v>37.5</v>
      </c>
      <c r="AF43" s="257">
        <v>34.6</v>
      </c>
      <c r="AG43" s="648">
        <v>45.6</v>
      </c>
      <c r="AH43" s="648"/>
      <c r="AI43" s="257">
        <v>3</v>
      </c>
      <c r="AJ43" s="257">
        <v>1</v>
      </c>
      <c r="AK43" s="257">
        <v>8.4</v>
      </c>
      <c r="AL43" s="257">
        <v>20.5</v>
      </c>
      <c r="AM43" s="257">
        <v>5</v>
      </c>
      <c r="AN43" s="257">
        <v>1.88</v>
      </c>
      <c r="AO43" s="257">
        <v>0</v>
      </c>
      <c r="AP43" s="257">
        <v>1</v>
      </c>
      <c r="AQ43" s="257">
        <v>1</v>
      </c>
      <c r="AR43" s="257">
        <v>45.3</v>
      </c>
      <c r="AS43" s="354" t="s">
        <v>70</v>
      </c>
      <c r="AT43" s="257" t="s">
        <v>66</v>
      </c>
      <c r="AU43" s="257" t="s">
        <v>66</v>
      </c>
      <c r="AV43" s="257" t="s">
        <v>66</v>
      </c>
      <c r="AX43" s="257">
        <v>1</v>
      </c>
      <c r="AY43" s="257">
        <v>0</v>
      </c>
      <c r="AZ43" s="257">
        <v>0</v>
      </c>
      <c r="BA43" s="257">
        <v>1</v>
      </c>
      <c r="BC43" s="630">
        <v>43097</v>
      </c>
      <c r="BD43" s="354" t="s">
        <v>70</v>
      </c>
      <c r="BE43" s="257"/>
      <c r="BF43" s="257">
        <v>1</v>
      </c>
      <c r="BG43" s="257"/>
      <c r="BH43" s="257">
        <v>1</v>
      </c>
      <c r="BI43" s="257" t="s">
        <v>66</v>
      </c>
      <c r="BJ43" s="257" t="s">
        <v>66</v>
      </c>
      <c r="BK43" s="257" t="s">
        <v>66</v>
      </c>
    </row>
    <row r="44" s="543" customFormat="1" ht="15" spans="1:63">
      <c r="A44" s="264" t="s">
        <v>145</v>
      </c>
      <c r="B44" s="551"/>
      <c r="C44" s="254" t="s">
        <v>65</v>
      </c>
      <c r="D44" s="257">
        <v>5</v>
      </c>
      <c r="E44" s="257">
        <v>1</v>
      </c>
      <c r="F44" s="257">
        <v>5</v>
      </c>
      <c r="G44" s="257">
        <v>1</v>
      </c>
      <c r="H44" s="257">
        <v>1</v>
      </c>
      <c r="I44" s="257">
        <v>0</v>
      </c>
      <c r="J44" s="257">
        <v>1</v>
      </c>
      <c r="K44" s="257">
        <v>50.43</v>
      </c>
      <c r="L44" s="257" t="s">
        <v>66</v>
      </c>
      <c r="M44" s="257">
        <v>9.247</v>
      </c>
      <c r="N44" s="257">
        <v>8.686</v>
      </c>
      <c r="O44" s="257">
        <v>9.166</v>
      </c>
      <c r="P44" s="382">
        <f t="shared" si="9"/>
        <v>27.099</v>
      </c>
      <c r="Q44" s="257">
        <v>451.657</v>
      </c>
      <c r="R44" s="257">
        <v>-4.022</v>
      </c>
      <c r="S44" s="257">
        <v>11</v>
      </c>
      <c r="T44" s="630">
        <v>43054</v>
      </c>
      <c r="U44" s="630">
        <v>43063</v>
      </c>
      <c r="V44" s="630"/>
      <c r="W44" s="630">
        <v>42838</v>
      </c>
      <c r="X44" s="630">
        <v>42879</v>
      </c>
      <c r="Y44" s="257">
        <v>175</v>
      </c>
      <c r="Z44" s="257">
        <v>16.5</v>
      </c>
      <c r="AA44" s="257">
        <v>5</v>
      </c>
      <c r="AB44" s="257">
        <v>71</v>
      </c>
      <c r="AC44" s="257">
        <v>1</v>
      </c>
      <c r="AD44" s="257">
        <v>50.75</v>
      </c>
      <c r="AE44" s="257">
        <v>26.5</v>
      </c>
      <c r="AF44" s="257">
        <v>36.9</v>
      </c>
      <c r="AG44" s="648">
        <v>50.43</v>
      </c>
      <c r="AH44" s="648"/>
      <c r="AI44" s="257">
        <v>3</v>
      </c>
      <c r="AJ44" s="257">
        <v>3</v>
      </c>
      <c r="AK44" s="257" t="s">
        <v>66</v>
      </c>
      <c r="AL44" s="257" t="s">
        <v>66</v>
      </c>
      <c r="AM44" s="257" t="s">
        <v>66</v>
      </c>
      <c r="AN44" s="257" t="s">
        <v>66</v>
      </c>
      <c r="AO44" s="257" t="s">
        <v>66</v>
      </c>
      <c r="AP44" s="257">
        <v>1</v>
      </c>
      <c r="AQ44" s="257">
        <v>4</v>
      </c>
      <c r="AR44" s="257" t="s">
        <v>66</v>
      </c>
      <c r="AS44" s="257" t="s">
        <v>66</v>
      </c>
      <c r="AT44" s="257" t="s">
        <v>147</v>
      </c>
      <c r="AU44" s="257" t="s">
        <v>147</v>
      </c>
      <c r="AV44" s="257" t="s">
        <v>147</v>
      </c>
      <c r="AX44" s="257" t="s">
        <v>147</v>
      </c>
      <c r="AY44" s="257" t="s">
        <v>147</v>
      </c>
      <c r="AZ44" s="257" t="s">
        <v>66</v>
      </c>
      <c r="BA44" s="257">
        <v>1</v>
      </c>
      <c r="BC44" s="257" t="s">
        <v>66</v>
      </c>
      <c r="BD44" s="257" t="s">
        <v>147</v>
      </c>
      <c r="BE44" s="257" t="s">
        <v>66</v>
      </c>
      <c r="BF44" s="257" t="s">
        <v>147</v>
      </c>
      <c r="BG44" s="257" t="s">
        <v>66</v>
      </c>
      <c r="BH44" s="257" t="s">
        <v>66</v>
      </c>
      <c r="BI44" s="264"/>
      <c r="BJ44" s="264"/>
      <c r="BK44" s="264"/>
    </row>
    <row r="45" s="543" customFormat="1" ht="15.75" spans="1:63">
      <c r="A45" s="264" t="s">
        <v>145</v>
      </c>
      <c r="B45" s="551"/>
      <c r="C45" s="254" t="s">
        <v>74</v>
      </c>
      <c r="D45" s="257">
        <v>5</v>
      </c>
      <c r="E45" s="257">
        <v>1</v>
      </c>
      <c r="F45" s="257">
        <v>5</v>
      </c>
      <c r="G45" s="257">
        <v>1</v>
      </c>
      <c r="H45" s="257">
        <v>2</v>
      </c>
      <c r="I45" s="257">
        <v>2</v>
      </c>
      <c r="J45" s="257">
        <v>3</v>
      </c>
      <c r="K45" s="257">
        <v>45.4</v>
      </c>
      <c r="L45" s="257" t="s">
        <v>66</v>
      </c>
      <c r="M45" s="257">
        <v>11</v>
      </c>
      <c r="N45" s="257">
        <v>12</v>
      </c>
      <c r="O45" s="257">
        <v>11.95</v>
      </c>
      <c r="P45" s="382">
        <f t="shared" si="9"/>
        <v>34.95</v>
      </c>
      <c r="Q45" s="257">
        <v>582.5</v>
      </c>
      <c r="R45" s="257">
        <v>6.39</v>
      </c>
      <c r="S45" s="257">
        <v>5</v>
      </c>
      <c r="T45" s="630">
        <v>43052</v>
      </c>
      <c r="U45" s="630">
        <v>43068</v>
      </c>
      <c r="V45" s="630"/>
      <c r="W45" s="630">
        <v>42843</v>
      </c>
      <c r="X45" s="630">
        <v>42885</v>
      </c>
      <c r="Y45" s="257">
        <v>198</v>
      </c>
      <c r="Z45" s="257">
        <v>21.04</v>
      </c>
      <c r="AA45" s="257">
        <v>5</v>
      </c>
      <c r="AB45" s="257">
        <v>79</v>
      </c>
      <c r="AC45" s="257">
        <v>2</v>
      </c>
      <c r="AD45" s="257">
        <v>98.3</v>
      </c>
      <c r="AE45" s="257">
        <v>33.19</v>
      </c>
      <c r="AF45" s="257">
        <v>39.4</v>
      </c>
      <c r="AG45" s="649">
        <v>45.4</v>
      </c>
      <c r="AH45" s="649"/>
      <c r="AI45" s="257">
        <v>3</v>
      </c>
      <c r="AJ45" s="257">
        <v>1</v>
      </c>
      <c r="AK45" s="257">
        <v>8.64</v>
      </c>
      <c r="AL45" s="257">
        <v>18.8</v>
      </c>
      <c r="AM45" s="257">
        <v>2.34</v>
      </c>
      <c r="AN45" s="257">
        <v>1.58</v>
      </c>
      <c r="AO45" s="257">
        <v>0.21</v>
      </c>
      <c r="AP45" s="257">
        <v>2</v>
      </c>
      <c r="AQ45" s="257" t="s">
        <v>66</v>
      </c>
      <c r="AR45" s="257" t="s">
        <v>66</v>
      </c>
      <c r="AS45" s="257">
        <v>3</v>
      </c>
      <c r="AT45" s="257" t="s">
        <v>66</v>
      </c>
      <c r="AU45" s="257" t="s">
        <v>66</v>
      </c>
      <c r="AV45" s="257" t="s">
        <v>66</v>
      </c>
      <c r="AX45" s="257" t="s">
        <v>66</v>
      </c>
      <c r="AY45" s="257" t="s">
        <v>66</v>
      </c>
      <c r="AZ45" s="257" t="s">
        <v>66</v>
      </c>
      <c r="BA45" s="257" t="s">
        <v>66</v>
      </c>
      <c r="BC45" s="257" t="s">
        <v>66</v>
      </c>
      <c r="BD45" s="257" t="s">
        <v>66</v>
      </c>
      <c r="BE45" s="257" t="s">
        <v>66</v>
      </c>
      <c r="BF45" s="257" t="s">
        <v>66</v>
      </c>
      <c r="BG45" s="257" t="s">
        <v>66</v>
      </c>
      <c r="BH45" s="257" t="s">
        <v>66</v>
      </c>
      <c r="BI45" s="257" t="s">
        <v>66</v>
      </c>
      <c r="BJ45" s="257" t="s">
        <v>66</v>
      </c>
      <c r="BK45" s="257" t="s">
        <v>66</v>
      </c>
    </row>
    <row r="46" s="543" customFormat="1" spans="1:63">
      <c r="A46" s="264" t="s">
        <v>145</v>
      </c>
      <c r="B46" s="551"/>
      <c r="C46" s="254" t="s">
        <v>67</v>
      </c>
      <c r="D46" s="257">
        <v>5</v>
      </c>
      <c r="E46" s="257">
        <v>1</v>
      </c>
      <c r="F46" s="257">
        <v>5</v>
      </c>
      <c r="G46" s="257">
        <v>3</v>
      </c>
      <c r="H46" s="257">
        <v>2</v>
      </c>
      <c r="I46" s="257" t="s">
        <v>66</v>
      </c>
      <c r="J46" s="257">
        <v>1</v>
      </c>
      <c r="K46" s="257">
        <v>43.2</v>
      </c>
      <c r="L46" s="257">
        <v>775</v>
      </c>
      <c r="M46" s="257">
        <v>10.6</v>
      </c>
      <c r="N46" s="257">
        <v>10.3</v>
      </c>
      <c r="O46" s="257">
        <v>10.9</v>
      </c>
      <c r="P46" s="382">
        <f t="shared" si="9"/>
        <v>31.8</v>
      </c>
      <c r="Q46" s="257">
        <v>530</v>
      </c>
      <c r="R46" s="257">
        <v>11.19</v>
      </c>
      <c r="S46" s="257">
        <v>1</v>
      </c>
      <c r="T46" s="630">
        <v>43051</v>
      </c>
      <c r="U46" s="630">
        <v>43058</v>
      </c>
      <c r="V46" s="630"/>
      <c r="W46" s="630">
        <v>42842</v>
      </c>
      <c r="X46" s="630">
        <v>42881</v>
      </c>
      <c r="Y46" s="257">
        <v>195</v>
      </c>
      <c r="Z46" s="257">
        <v>15.08</v>
      </c>
      <c r="AA46" s="257">
        <v>5</v>
      </c>
      <c r="AB46" s="257">
        <v>84</v>
      </c>
      <c r="AC46" s="257">
        <v>3</v>
      </c>
      <c r="AD46" s="257">
        <v>63.27</v>
      </c>
      <c r="AE46" s="257">
        <v>29.34</v>
      </c>
      <c r="AF46" s="257">
        <v>46.37</v>
      </c>
      <c r="AG46" s="647">
        <v>43.2</v>
      </c>
      <c r="AH46" s="647"/>
      <c r="AI46" s="257">
        <v>1</v>
      </c>
      <c r="AJ46" s="257">
        <v>1</v>
      </c>
      <c r="AK46" s="257">
        <v>9.2</v>
      </c>
      <c r="AL46" s="257">
        <v>18.9</v>
      </c>
      <c r="AM46" s="257">
        <v>1.4</v>
      </c>
      <c r="AN46" s="257">
        <v>1.95</v>
      </c>
      <c r="AO46" s="257" t="s">
        <v>66</v>
      </c>
      <c r="AP46" s="257">
        <v>1</v>
      </c>
      <c r="AQ46" s="257">
        <v>2</v>
      </c>
      <c r="AR46" s="257" t="s">
        <v>66</v>
      </c>
      <c r="AS46" s="257">
        <v>2</v>
      </c>
      <c r="AT46" s="257" t="s">
        <v>66</v>
      </c>
      <c r="AU46" s="257" t="s">
        <v>66</v>
      </c>
      <c r="AV46" s="257" t="s">
        <v>66</v>
      </c>
      <c r="AX46" s="257" t="s">
        <v>66</v>
      </c>
      <c r="AY46" s="257" t="s">
        <v>66</v>
      </c>
      <c r="AZ46" s="257" t="s">
        <v>66</v>
      </c>
      <c r="BA46" s="257" t="s">
        <v>66</v>
      </c>
      <c r="BC46" s="257" t="s">
        <v>66</v>
      </c>
      <c r="BD46" s="257" t="s">
        <v>66</v>
      </c>
      <c r="BE46" s="257" t="s">
        <v>66</v>
      </c>
      <c r="BF46" s="257" t="s">
        <v>66</v>
      </c>
      <c r="BG46" s="257" t="s">
        <v>66</v>
      </c>
      <c r="BH46" s="257" t="s">
        <v>66</v>
      </c>
      <c r="BI46" s="264" t="s">
        <v>66</v>
      </c>
      <c r="BJ46" s="264" t="s">
        <v>66</v>
      </c>
      <c r="BK46" s="264" t="s">
        <v>66</v>
      </c>
    </row>
    <row r="47" s="543" customFormat="1" ht="15" spans="1:63">
      <c r="A47" s="264" t="s">
        <v>145</v>
      </c>
      <c r="B47" s="551"/>
      <c r="C47" s="254" t="s">
        <v>84</v>
      </c>
      <c r="D47" s="257" t="s">
        <v>148</v>
      </c>
      <c r="E47" s="257">
        <v>1</v>
      </c>
      <c r="F47" s="257">
        <v>1</v>
      </c>
      <c r="G47" s="257">
        <v>1</v>
      </c>
      <c r="H47" s="257">
        <v>2</v>
      </c>
      <c r="I47" s="257">
        <v>1</v>
      </c>
      <c r="J47" s="257">
        <v>1</v>
      </c>
      <c r="K47" s="257">
        <v>49</v>
      </c>
      <c r="L47" s="257">
        <v>834.9</v>
      </c>
      <c r="M47" s="257">
        <v>8.43</v>
      </c>
      <c r="N47" s="257">
        <v>8.23</v>
      </c>
      <c r="O47" s="257">
        <v>7.84</v>
      </c>
      <c r="P47" s="382">
        <f t="shared" si="9"/>
        <v>24.5</v>
      </c>
      <c r="Q47" s="257">
        <v>408.3</v>
      </c>
      <c r="R47" s="257">
        <v>-11.35</v>
      </c>
      <c r="S47" s="257">
        <v>12</v>
      </c>
      <c r="T47" s="630">
        <v>43049</v>
      </c>
      <c r="U47" s="630">
        <v>43056</v>
      </c>
      <c r="V47" s="630"/>
      <c r="W47" s="630">
        <v>42830</v>
      </c>
      <c r="X47" s="630">
        <v>42881</v>
      </c>
      <c r="Y47" s="257">
        <v>191</v>
      </c>
      <c r="Z47" s="257">
        <v>15.6</v>
      </c>
      <c r="AA47" s="257">
        <v>5</v>
      </c>
      <c r="AB47" s="257">
        <v>86</v>
      </c>
      <c r="AC47" s="257">
        <v>1</v>
      </c>
      <c r="AD47" s="257">
        <v>63.6</v>
      </c>
      <c r="AE47" s="257">
        <v>30.2</v>
      </c>
      <c r="AF47" s="257">
        <v>28.1</v>
      </c>
      <c r="AG47" s="648">
        <v>49</v>
      </c>
      <c r="AH47" s="648"/>
      <c r="AI47" s="257">
        <v>3</v>
      </c>
      <c r="AJ47" s="354" t="s">
        <v>97</v>
      </c>
      <c r="AK47" s="257">
        <v>8.51</v>
      </c>
      <c r="AL47" s="257">
        <v>18.71</v>
      </c>
      <c r="AM47" s="257">
        <v>3.36</v>
      </c>
      <c r="AN47" s="257">
        <v>1.94</v>
      </c>
      <c r="AO47" s="257">
        <v>1</v>
      </c>
      <c r="AP47" s="354" t="s">
        <v>70</v>
      </c>
      <c r="AQ47" s="257" t="s">
        <v>66</v>
      </c>
      <c r="AR47" s="257" t="s">
        <v>66</v>
      </c>
      <c r="AS47" s="257" t="s">
        <v>66</v>
      </c>
      <c r="AT47" s="257" t="s">
        <v>66</v>
      </c>
      <c r="AU47" s="257" t="s">
        <v>66</v>
      </c>
      <c r="AV47" s="257" t="s">
        <v>66</v>
      </c>
      <c r="AX47" s="257" t="s">
        <v>66</v>
      </c>
      <c r="AY47" s="257" t="s">
        <v>66</v>
      </c>
      <c r="AZ47" s="257">
        <v>0</v>
      </c>
      <c r="BA47" s="257">
        <v>1</v>
      </c>
      <c r="BC47" s="257" t="s">
        <v>66</v>
      </c>
      <c r="BD47" s="257" t="s">
        <v>66</v>
      </c>
      <c r="BE47" s="257" t="s">
        <v>66</v>
      </c>
      <c r="BF47" s="257" t="s">
        <v>66</v>
      </c>
      <c r="BG47" s="257" t="s">
        <v>66</v>
      </c>
      <c r="BH47" s="257" t="s">
        <v>66</v>
      </c>
      <c r="BI47" s="257" t="s">
        <v>66</v>
      </c>
      <c r="BJ47" s="257" t="s">
        <v>66</v>
      </c>
      <c r="BK47" s="257" t="s">
        <v>66</v>
      </c>
    </row>
    <row r="48" s="543" customFormat="1" ht="15.75" spans="1:63">
      <c r="A48" s="264" t="s">
        <v>145</v>
      </c>
      <c r="B48" s="551"/>
      <c r="C48" s="254" t="s">
        <v>68</v>
      </c>
      <c r="D48" s="257">
        <v>5</v>
      </c>
      <c r="E48" s="257">
        <v>1</v>
      </c>
      <c r="F48" s="257">
        <v>5</v>
      </c>
      <c r="G48" s="257">
        <v>1</v>
      </c>
      <c r="H48" s="257">
        <v>1</v>
      </c>
      <c r="I48" s="257">
        <v>0.9</v>
      </c>
      <c r="J48" s="257">
        <v>1</v>
      </c>
      <c r="K48" s="257">
        <v>42</v>
      </c>
      <c r="L48" s="257" t="s">
        <v>66</v>
      </c>
      <c r="M48" s="257">
        <v>8.78</v>
      </c>
      <c r="N48" s="257">
        <v>9.2</v>
      </c>
      <c r="O48" s="257">
        <v>9</v>
      </c>
      <c r="P48" s="382">
        <f t="shared" si="9"/>
        <v>26.98</v>
      </c>
      <c r="Q48" s="257">
        <v>449.67</v>
      </c>
      <c r="R48" s="257">
        <v>7.96</v>
      </c>
      <c r="S48" s="257">
        <v>2</v>
      </c>
      <c r="T48" s="630">
        <v>43056</v>
      </c>
      <c r="U48" s="630">
        <v>43071</v>
      </c>
      <c r="V48" s="630"/>
      <c r="W48" s="630">
        <v>42845</v>
      </c>
      <c r="X48" s="630">
        <v>42885</v>
      </c>
      <c r="Y48" s="257">
        <v>201</v>
      </c>
      <c r="Z48" s="257">
        <v>17.52</v>
      </c>
      <c r="AA48" s="257">
        <v>5</v>
      </c>
      <c r="AB48" s="257">
        <v>80.5</v>
      </c>
      <c r="AC48" s="257">
        <v>2</v>
      </c>
      <c r="AD48" s="257">
        <v>70.63</v>
      </c>
      <c r="AE48" s="257">
        <v>36.49</v>
      </c>
      <c r="AF48" s="257">
        <v>31.6</v>
      </c>
      <c r="AG48" s="649">
        <v>42</v>
      </c>
      <c r="AH48" s="649"/>
      <c r="AI48" s="257">
        <v>3</v>
      </c>
      <c r="AJ48" s="257">
        <v>1</v>
      </c>
      <c r="AK48" s="257">
        <v>6.8</v>
      </c>
      <c r="AL48" s="257">
        <v>32.79</v>
      </c>
      <c r="AM48" s="257">
        <v>1.19</v>
      </c>
      <c r="AN48" s="257" t="s">
        <v>66</v>
      </c>
      <c r="AO48" s="257">
        <v>0</v>
      </c>
      <c r="AP48" s="257">
        <v>1</v>
      </c>
      <c r="AQ48" s="257">
        <v>3</v>
      </c>
      <c r="AR48" s="257">
        <v>0.002</v>
      </c>
      <c r="AS48" s="354" t="s">
        <v>70</v>
      </c>
      <c r="AT48" s="257">
        <v>1</v>
      </c>
      <c r="AU48" s="257">
        <v>0</v>
      </c>
      <c r="AV48" s="257">
        <v>1</v>
      </c>
      <c r="AX48" s="257">
        <v>1</v>
      </c>
      <c r="AY48" s="257">
        <v>1.2</v>
      </c>
      <c r="AZ48" s="257" t="s">
        <v>66</v>
      </c>
      <c r="BA48" s="257">
        <v>1</v>
      </c>
      <c r="BC48" s="630">
        <v>42767</v>
      </c>
      <c r="BD48" s="257">
        <v>2</v>
      </c>
      <c r="BE48" s="630">
        <v>42823</v>
      </c>
      <c r="BF48" s="257">
        <v>1</v>
      </c>
      <c r="BG48" s="257" t="s">
        <v>66</v>
      </c>
      <c r="BH48" s="257" t="s">
        <v>66</v>
      </c>
      <c r="BI48" s="257"/>
      <c r="BJ48" s="257"/>
      <c r="BK48" s="264"/>
    </row>
    <row r="49" s="543" customFormat="1" spans="1:63">
      <c r="A49" s="264" t="s">
        <v>145</v>
      </c>
      <c r="B49" s="551"/>
      <c r="C49" s="254" t="s">
        <v>79</v>
      </c>
      <c r="D49" s="257">
        <v>5</v>
      </c>
      <c r="E49" s="257">
        <v>1</v>
      </c>
      <c r="F49" s="257">
        <v>5</v>
      </c>
      <c r="G49" s="257">
        <v>1</v>
      </c>
      <c r="H49" s="257">
        <v>1</v>
      </c>
      <c r="I49" s="257">
        <v>0</v>
      </c>
      <c r="J49" s="257">
        <v>1</v>
      </c>
      <c r="K49" s="257">
        <v>43.2</v>
      </c>
      <c r="L49" s="257" t="s">
        <v>66</v>
      </c>
      <c r="M49" s="257">
        <v>8.02</v>
      </c>
      <c r="N49" s="257">
        <v>7.97</v>
      </c>
      <c r="O49" s="257">
        <v>7.95</v>
      </c>
      <c r="P49" s="382">
        <f t="shared" si="9"/>
        <v>23.94</v>
      </c>
      <c r="Q49" s="257">
        <v>399.18</v>
      </c>
      <c r="R49" s="257">
        <v>6.31</v>
      </c>
      <c r="S49" s="257">
        <v>4</v>
      </c>
      <c r="T49" s="630">
        <v>43054</v>
      </c>
      <c r="U49" s="630">
        <v>43067</v>
      </c>
      <c r="V49" s="630"/>
      <c r="W49" s="630">
        <v>42841</v>
      </c>
      <c r="X49" s="630">
        <v>42880</v>
      </c>
      <c r="Y49" s="257">
        <v>191</v>
      </c>
      <c r="Z49" s="257">
        <v>14.52</v>
      </c>
      <c r="AA49" s="257">
        <v>5</v>
      </c>
      <c r="AB49" s="257">
        <v>79</v>
      </c>
      <c r="AC49" s="257">
        <v>3</v>
      </c>
      <c r="AD49" s="257">
        <v>56.7</v>
      </c>
      <c r="AE49" s="257">
        <v>28.11</v>
      </c>
      <c r="AF49" s="257">
        <v>34.1</v>
      </c>
      <c r="AG49" s="647">
        <v>43.2</v>
      </c>
      <c r="AH49" s="647"/>
      <c r="AI49" s="257">
        <v>1</v>
      </c>
      <c r="AJ49" s="257">
        <v>1</v>
      </c>
      <c r="AK49" s="257">
        <v>9.5</v>
      </c>
      <c r="AL49" s="257">
        <v>19.1</v>
      </c>
      <c r="AM49" s="257">
        <v>2.3</v>
      </c>
      <c r="AN49" s="257">
        <v>1.94</v>
      </c>
      <c r="AO49" s="257">
        <v>2</v>
      </c>
      <c r="AP49" s="257">
        <v>2</v>
      </c>
      <c r="AQ49" s="257">
        <v>3</v>
      </c>
      <c r="AR49" s="257" t="s">
        <v>66</v>
      </c>
      <c r="AS49" s="257" t="s">
        <v>66</v>
      </c>
      <c r="AT49" s="257">
        <v>1</v>
      </c>
      <c r="AU49" s="257" t="s">
        <v>66</v>
      </c>
      <c r="AV49" s="257" t="s">
        <v>66</v>
      </c>
      <c r="AX49" s="257">
        <v>2</v>
      </c>
      <c r="AY49" s="257">
        <v>15</v>
      </c>
      <c r="AZ49" s="257">
        <v>0</v>
      </c>
      <c r="BA49" s="257">
        <v>1</v>
      </c>
      <c r="BC49" s="257" t="s">
        <v>66</v>
      </c>
      <c r="BD49" s="257" t="s">
        <v>66</v>
      </c>
      <c r="BE49" s="257" t="s">
        <v>66</v>
      </c>
      <c r="BF49" s="257" t="s">
        <v>66</v>
      </c>
      <c r="BG49" s="257" t="s">
        <v>66</v>
      </c>
      <c r="BH49" s="257" t="s">
        <v>66</v>
      </c>
      <c r="BI49" s="257" t="s">
        <v>66</v>
      </c>
      <c r="BJ49" s="257" t="s">
        <v>66</v>
      </c>
      <c r="BK49" s="257" t="s">
        <v>66</v>
      </c>
    </row>
    <row r="50" s="543" customFormat="1" spans="1:63">
      <c r="A50" s="264" t="s">
        <v>145</v>
      </c>
      <c r="B50" s="551"/>
      <c r="C50" s="579" t="s">
        <v>149</v>
      </c>
      <c r="D50" s="257">
        <v>5</v>
      </c>
      <c r="E50" s="257">
        <v>1</v>
      </c>
      <c r="F50" s="257">
        <v>5</v>
      </c>
      <c r="G50" s="257" t="s">
        <v>66</v>
      </c>
      <c r="H50" s="257">
        <v>2</v>
      </c>
      <c r="I50" s="257" t="s">
        <v>66</v>
      </c>
      <c r="J50" s="257">
        <v>1</v>
      </c>
      <c r="K50" s="257">
        <v>42.7</v>
      </c>
      <c r="L50" s="257" t="s">
        <v>66</v>
      </c>
      <c r="M50" s="257">
        <v>9.39</v>
      </c>
      <c r="N50" s="257">
        <v>9.22</v>
      </c>
      <c r="O50" s="257">
        <v>9.05</v>
      </c>
      <c r="P50" s="382">
        <f t="shared" si="9"/>
        <v>27.66</v>
      </c>
      <c r="Q50" s="257">
        <v>461</v>
      </c>
      <c r="R50" s="257">
        <v>3.36</v>
      </c>
      <c r="S50" s="257">
        <v>6</v>
      </c>
      <c r="T50" s="630">
        <v>43070</v>
      </c>
      <c r="U50" s="630">
        <v>43089</v>
      </c>
      <c r="V50" s="630"/>
      <c r="W50" s="630">
        <v>42843</v>
      </c>
      <c r="X50" s="630">
        <v>42883</v>
      </c>
      <c r="Y50" s="257">
        <v>179</v>
      </c>
      <c r="Z50" s="257">
        <v>21</v>
      </c>
      <c r="AA50" s="257">
        <v>3</v>
      </c>
      <c r="AB50" s="257">
        <v>75.8</v>
      </c>
      <c r="AC50" s="257">
        <v>3</v>
      </c>
      <c r="AD50" s="257">
        <v>68.6</v>
      </c>
      <c r="AE50" s="257">
        <v>37.5</v>
      </c>
      <c r="AF50" s="257">
        <v>36.1</v>
      </c>
      <c r="AG50" s="647">
        <v>42.7</v>
      </c>
      <c r="AH50" s="647"/>
      <c r="AI50" s="257">
        <v>3</v>
      </c>
      <c r="AJ50" s="257">
        <v>3</v>
      </c>
      <c r="AK50" s="257">
        <v>8</v>
      </c>
      <c r="AL50" s="257">
        <v>17.6</v>
      </c>
      <c r="AM50" s="257">
        <v>1</v>
      </c>
      <c r="AN50" s="257">
        <v>1.79</v>
      </c>
      <c r="AO50" s="257">
        <v>7</v>
      </c>
      <c r="AP50" s="257">
        <v>3</v>
      </c>
      <c r="AQ50" s="257">
        <v>2</v>
      </c>
      <c r="AR50" s="257" t="s">
        <v>66</v>
      </c>
      <c r="AS50" s="257" t="s">
        <v>66</v>
      </c>
      <c r="AT50" s="257" t="s">
        <v>66</v>
      </c>
      <c r="AU50" s="257" t="s">
        <v>66</v>
      </c>
      <c r="AV50" s="257" t="s">
        <v>66</v>
      </c>
      <c r="AX50" s="257">
        <v>4</v>
      </c>
      <c r="AY50" s="257">
        <v>90</v>
      </c>
      <c r="AZ50" s="257">
        <v>0</v>
      </c>
      <c r="BA50" s="257">
        <v>1</v>
      </c>
      <c r="BC50" s="630">
        <v>42745</v>
      </c>
      <c r="BD50" s="257">
        <v>2</v>
      </c>
      <c r="BE50" s="630">
        <v>42781</v>
      </c>
      <c r="BF50" s="257">
        <v>2</v>
      </c>
      <c r="BG50" s="257" t="s">
        <v>66</v>
      </c>
      <c r="BH50" s="257" t="s">
        <v>66</v>
      </c>
      <c r="BI50" s="257" t="s">
        <v>66</v>
      </c>
      <c r="BJ50" s="257" t="s">
        <v>66</v>
      </c>
      <c r="BK50" s="257" t="s">
        <v>66</v>
      </c>
    </row>
    <row r="51" s="543" customFormat="1" ht="15.75" spans="1:63">
      <c r="A51" s="264" t="s">
        <v>145</v>
      </c>
      <c r="B51" s="551"/>
      <c r="C51" s="254" t="s">
        <v>83</v>
      </c>
      <c r="D51" s="257">
        <v>5</v>
      </c>
      <c r="E51" s="257">
        <v>1</v>
      </c>
      <c r="F51" s="257">
        <v>5</v>
      </c>
      <c r="G51" s="257">
        <v>3</v>
      </c>
      <c r="H51" s="257">
        <v>1</v>
      </c>
      <c r="I51" s="257">
        <v>1.2</v>
      </c>
      <c r="J51" s="257">
        <v>5</v>
      </c>
      <c r="K51" s="257">
        <v>48.3</v>
      </c>
      <c r="L51" s="264" t="s">
        <v>66</v>
      </c>
      <c r="M51" s="257">
        <v>12.2</v>
      </c>
      <c r="N51" s="257">
        <v>12.41</v>
      </c>
      <c r="O51" s="257">
        <v>12.6</v>
      </c>
      <c r="P51" s="382">
        <f t="shared" si="9"/>
        <v>37.21</v>
      </c>
      <c r="Q51" s="257">
        <v>620.17</v>
      </c>
      <c r="R51" s="257">
        <v>3.9</v>
      </c>
      <c r="S51" s="257">
        <v>2</v>
      </c>
      <c r="T51" s="630">
        <v>43051</v>
      </c>
      <c r="U51" s="630">
        <v>43058</v>
      </c>
      <c r="V51" s="630"/>
      <c r="W51" s="630">
        <v>42833</v>
      </c>
      <c r="X51" s="630">
        <v>42880</v>
      </c>
      <c r="Y51" s="257">
        <v>194</v>
      </c>
      <c r="Z51" s="257">
        <v>16.01</v>
      </c>
      <c r="AA51" s="257">
        <v>3</v>
      </c>
      <c r="AB51" s="257">
        <v>83.7</v>
      </c>
      <c r="AC51" s="257">
        <v>3</v>
      </c>
      <c r="AD51" s="257">
        <v>62.5</v>
      </c>
      <c r="AE51" s="257">
        <v>36.5</v>
      </c>
      <c r="AF51" s="257">
        <v>31.7</v>
      </c>
      <c r="AG51" s="649">
        <v>48.3</v>
      </c>
      <c r="AH51" s="649"/>
      <c r="AI51" s="257">
        <v>1</v>
      </c>
      <c r="AJ51" s="257">
        <v>1</v>
      </c>
      <c r="AK51" s="257">
        <v>7.97</v>
      </c>
      <c r="AL51" s="257">
        <v>16.9</v>
      </c>
      <c r="AM51" s="257">
        <v>2.5</v>
      </c>
      <c r="AN51" s="257">
        <v>2.3</v>
      </c>
      <c r="AO51" s="257">
        <v>0.5</v>
      </c>
      <c r="AP51" s="257">
        <v>2</v>
      </c>
      <c r="AQ51" s="257">
        <v>1</v>
      </c>
      <c r="AR51" s="257">
        <v>0</v>
      </c>
      <c r="AS51" s="257">
        <v>0</v>
      </c>
      <c r="AT51" s="257">
        <v>0</v>
      </c>
      <c r="AU51" s="257" t="s">
        <v>66</v>
      </c>
      <c r="AV51" s="257" t="s">
        <v>66</v>
      </c>
      <c r="AX51" s="257">
        <v>0</v>
      </c>
      <c r="AY51" s="257">
        <v>0</v>
      </c>
      <c r="AZ51" s="257">
        <v>0</v>
      </c>
      <c r="BA51" s="257">
        <v>0</v>
      </c>
      <c r="BC51" s="630">
        <v>42755</v>
      </c>
      <c r="BD51" s="257">
        <v>2</v>
      </c>
      <c r="BE51" s="630">
        <v>42794</v>
      </c>
      <c r="BF51" s="257">
        <v>3</v>
      </c>
      <c r="BG51" s="630">
        <v>42827</v>
      </c>
      <c r="BH51" s="257">
        <v>1</v>
      </c>
      <c r="BI51" s="257" t="s">
        <v>66</v>
      </c>
      <c r="BJ51" s="257" t="s">
        <v>66</v>
      </c>
      <c r="BK51" s="257" t="s">
        <v>66</v>
      </c>
    </row>
    <row r="52" s="543" customFormat="1" ht="15.75" spans="1:63">
      <c r="A52" s="264" t="s">
        <v>145</v>
      </c>
      <c r="B52" s="551"/>
      <c r="C52" s="254" t="s">
        <v>150</v>
      </c>
      <c r="D52" s="257">
        <v>1</v>
      </c>
      <c r="E52" s="257">
        <v>5</v>
      </c>
      <c r="F52" s="257">
        <v>5</v>
      </c>
      <c r="G52" s="257">
        <v>1</v>
      </c>
      <c r="H52" s="257">
        <v>2</v>
      </c>
      <c r="I52" s="257">
        <v>0</v>
      </c>
      <c r="J52" s="257">
        <v>5</v>
      </c>
      <c r="K52" s="257">
        <v>45.8</v>
      </c>
      <c r="L52" s="257">
        <v>851</v>
      </c>
      <c r="M52" s="257">
        <v>10.2</v>
      </c>
      <c r="N52" s="257">
        <v>10.1</v>
      </c>
      <c r="O52" s="257">
        <v>10.4</v>
      </c>
      <c r="P52" s="382">
        <f t="shared" si="9"/>
        <v>30.7</v>
      </c>
      <c r="Q52" s="257">
        <v>512.5</v>
      </c>
      <c r="R52" s="257">
        <v>1.7</v>
      </c>
      <c r="S52" s="257">
        <v>4</v>
      </c>
      <c r="T52" s="630">
        <v>43055</v>
      </c>
      <c r="U52" s="630">
        <v>43071</v>
      </c>
      <c r="V52" s="630"/>
      <c r="W52" s="630">
        <v>42845</v>
      </c>
      <c r="X52" s="630">
        <v>42887</v>
      </c>
      <c r="Y52" s="257">
        <v>198</v>
      </c>
      <c r="Z52" s="257">
        <v>19.8</v>
      </c>
      <c r="AA52" s="257">
        <v>5</v>
      </c>
      <c r="AB52" s="257">
        <v>70.4</v>
      </c>
      <c r="AC52" s="257">
        <v>1</v>
      </c>
      <c r="AD52" s="257">
        <v>83.2</v>
      </c>
      <c r="AE52" s="257">
        <v>36.36</v>
      </c>
      <c r="AF52" s="257">
        <v>30.9</v>
      </c>
      <c r="AG52" s="649">
        <v>45.8</v>
      </c>
      <c r="AH52" s="649"/>
      <c r="AI52" s="257">
        <v>3</v>
      </c>
      <c r="AJ52" s="257">
        <v>1</v>
      </c>
      <c r="AK52" s="257">
        <v>7.3</v>
      </c>
      <c r="AL52" s="650">
        <v>17.3</v>
      </c>
      <c r="AM52" s="650">
        <v>1.7</v>
      </c>
      <c r="AN52" s="254" t="s">
        <v>66</v>
      </c>
      <c r="AO52" s="257">
        <v>0.01</v>
      </c>
      <c r="AP52" s="257">
        <v>2</v>
      </c>
      <c r="AQ52" s="257">
        <v>3</v>
      </c>
      <c r="AR52" s="257">
        <v>0.01</v>
      </c>
      <c r="AS52" s="257">
        <v>2</v>
      </c>
      <c r="AT52" s="257" t="s">
        <v>66</v>
      </c>
      <c r="AU52" s="257" t="s">
        <v>66</v>
      </c>
      <c r="AV52" s="257" t="s">
        <v>66</v>
      </c>
      <c r="AX52" s="257">
        <v>0</v>
      </c>
      <c r="AY52" s="257">
        <v>0</v>
      </c>
      <c r="AZ52" s="257" t="s">
        <v>66</v>
      </c>
      <c r="BA52" s="257" t="s">
        <v>66</v>
      </c>
      <c r="BC52" s="630">
        <v>42759</v>
      </c>
      <c r="BD52" s="354" t="s">
        <v>69</v>
      </c>
      <c r="BE52" s="630">
        <v>42815</v>
      </c>
      <c r="BF52" s="354" t="s">
        <v>69</v>
      </c>
      <c r="BG52" s="257" t="s">
        <v>151</v>
      </c>
      <c r="BH52" s="257" t="s">
        <v>151</v>
      </c>
      <c r="BI52" s="264"/>
      <c r="BJ52" s="264"/>
      <c r="BK52" s="257">
        <v>1</v>
      </c>
    </row>
    <row r="53" s="543" customFormat="1" ht="12.75" spans="1:63">
      <c r="A53" s="264" t="s">
        <v>145</v>
      </c>
      <c r="B53" s="548"/>
      <c r="C53" s="552" t="s">
        <v>90</v>
      </c>
      <c r="D53" s="372">
        <v>5</v>
      </c>
      <c r="E53" s="372">
        <v>1.33333333333333</v>
      </c>
      <c r="F53" s="372">
        <v>4.66666666666667</v>
      </c>
      <c r="G53" s="372">
        <v>2.8</v>
      </c>
      <c r="H53" s="372">
        <v>1.63636363636364</v>
      </c>
      <c r="I53" s="301">
        <v>1.25555555555556</v>
      </c>
      <c r="J53" s="257">
        <v>1</v>
      </c>
      <c r="K53" s="301">
        <f>AVERAGE(K42:K52)</f>
        <v>45.3936363636364</v>
      </c>
      <c r="L53" s="301">
        <f>AVERAGE(L42:L52)</f>
        <v>810.58</v>
      </c>
      <c r="M53" s="301">
        <f>AVERAGE(M42:M52)</f>
        <v>10.1897272727273</v>
      </c>
      <c r="N53" s="301">
        <f>AVERAGE(N42:N52)</f>
        <v>10.1105454545455</v>
      </c>
      <c r="O53" s="301">
        <f>AVERAGE(O42:O52)</f>
        <v>10.236</v>
      </c>
      <c r="P53" s="382">
        <f t="shared" si="9"/>
        <v>30.5362727272728</v>
      </c>
      <c r="Q53" s="301">
        <f>AVERAGE(Q42:Q52)</f>
        <v>503.379727272727</v>
      </c>
      <c r="R53" s="301">
        <f>(Q53-485.67)/485.67*100</f>
        <v>3.6464527915513</v>
      </c>
      <c r="S53" s="372">
        <v>5</v>
      </c>
      <c r="T53" s="476" t="s">
        <v>66</v>
      </c>
      <c r="U53" s="476" t="s">
        <v>66</v>
      </c>
      <c r="V53" s="476"/>
      <c r="W53" s="476" t="s">
        <v>66</v>
      </c>
      <c r="X53" s="476" t="s">
        <v>66</v>
      </c>
      <c r="Y53" s="301">
        <f>AVERAGE(Y42:Y52)</f>
        <v>191.818181818182</v>
      </c>
      <c r="Z53" s="301">
        <f>AVERAGE(Z42:Z52)</f>
        <v>17.57</v>
      </c>
      <c r="AA53" s="301">
        <v>5</v>
      </c>
      <c r="AB53" s="301">
        <f>AVERAGE(AB42:AB52)</f>
        <v>79.0363636363636</v>
      </c>
      <c r="AC53" s="372">
        <v>3</v>
      </c>
      <c r="AD53" s="301">
        <f>AVERAGE(AD42:AD52)</f>
        <v>69.3409090909091</v>
      </c>
      <c r="AE53" s="301">
        <f>AVERAGE(AE42:AE52)</f>
        <v>32.7536363636364</v>
      </c>
      <c r="AF53" s="301">
        <f>AVERAGE(AF42:AF52)</f>
        <v>35.3518181818182</v>
      </c>
      <c r="AG53" s="301">
        <f>AVERAGE(AG42:AG52)</f>
        <v>45.3936363636364</v>
      </c>
      <c r="AH53" s="301"/>
      <c r="AI53" s="372">
        <f t="shared" ref="AI53:AN53" si="10">AVERAGE(AI42:AI52)</f>
        <v>2.27272727272727</v>
      </c>
      <c r="AJ53" s="372">
        <f t="shared" si="10"/>
        <v>1.4</v>
      </c>
      <c r="AK53" s="301">
        <f t="shared" si="10"/>
        <v>8.192</v>
      </c>
      <c r="AL53" s="301">
        <f t="shared" si="10"/>
        <v>19.77</v>
      </c>
      <c r="AM53" s="301">
        <f t="shared" si="10"/>
        <v>2.239</v>
      </c>
      <c r="AN53" s="301">
        <f t="shared" si="10"/>
        <v>1.8975</v>
      </c>
      <c r="AO53" s="257"/>
      <c r="AP53" s="257"/>
      <c r="AQ53" s="257"/>
      <c r="AR53" s="257"/>
      <c r="AS53" s="257"/>
      <c r="AT53" s="257"/>
      <c r="AU53" s="257"/>
      <c r="AV53" s="257"/>
      <c r="AX53" s="257"/>
      <c r="AY53" s="257"/>
      <c r="AZ53" s="257"/>
      <c r="BA53" s="257"/>
      <c r="BC53" s="630"/>
      <c r="BD53" s="683"/>
      <c r="BE53" s="630"/>
      <c r="BF53" s="257"/>
      <c r="BG53" s="257"/>
      <c r="BH53" s="257"/>
      <c r="BI53" s="264"/>
      <c r="BJ53" s="264"/>
      <c r="BK53" s="257"/>
    </row>
    <row r="54" s="405" customFormat="1" ht="14.25" spans="1:63">
      <c r="A54" s="405" t="s">
        <v>91</v>
      </c>
      <c r="B54" s="553" t="s">
        <v>152</v>
      </c>
      <c r="C54" s="554" t="s">
        <v>93</v>
      </c>
      <c r="D54" s="554">
        <v>5</v>
      </c>
      <c r="E54" s="554">
        <v>1</v>
      </c>
      <c r="F54" s="554">
        <v>5</v>
      </c>
      <c r="G54" s="554">
        <v>1</v>
      </c>
      <c r="H54" s="554">
        <v>1</v>
      </c>
      <c r="I54" s="554">
        <v>0.4</v>
      </c>
      <c r="J54" s="557">
        <v>1</v>
      </c>
      <c r="K54" s="554">
        <v>42.2</v>
      </c>
      <c r="L54" s="557"/>
      <c r="M54" s="554">
        <v>9.11</v>
      </c>
      <c r="N54" s="554">
        <v>8.92</v>
      </c>
      <c r="O54" s="554">
        <v>8.94</v>
      </c>
      <c r="P54" s="554">
        <f t="shared" si="9"/>
        <v>26.97</v>
      </c>
      <c r="Q54" s="554">
        <v>449.6</v>
      </c>
      <c r="R54" s="554">
        <v>4.9</v>
      </c>
      <c r="S54" s="220">
        <v>6</v>
      </c>
      <c r="T54" s="612">
        <v>43407</v>
      </c>
      <c r="U54" s="612">
        <v>43417</v>
      </c>
      <c r="V54" s="612">
        <v>43206</v>
      </c>
      <c r="W54" s="612">
        <v>43208</v>
      </c>
      <c r="X54" s="612">
        <v>43247</v>
      </c>
      <c r="Y54" s="557">
        <v>206</v>
      </c>
      <c r="Z54" s="557">
        <v>17</v>
      </c>
      <c r="AA54" s="554">
        <v>3</v>
      </c>
      <c r="AB54" s="554">
        <v>79</v>
      </c>
      <c r="AC54" s="557">
        <v>3</v>
      </c>
      <c r="AD54" s="554">
        <v>104.5</v>
      </c>
      <c r="AE54" s="554">
        <v>38.2</v>
      </c>
      <c r="AF54" s="554">
        <v>31.2</v>
      </c>
      <c r="AG54" s="554">
        <v>42.2</v>
      </c>
      <c r="AH54" s="613" t="s">
        <v>81</v>
      </c>
      <c r="AI54" s="557">
        <v>1</v>
      </c>
      <c r="AJ54" s="557">
        <v>1</v>
      </c>
      <c r="AK54" s="554">
        <v>9.4</v>
      </c>
      <c r="AL54" s="554">
        <v>19.3</v>
      </c>
      <c r="AM54" s="554">
        <v>2.8</v>
      </c>
      <c r="AN54" s="554">
        <v>2.25</v>
      </c>
      <c r="AO54" s="266">
        <v>0.4</v>
      </c>
      <c r="AP54" s="354" t="s">
        <v>70</v>
      </c>
      <c r="AQ54" s="354" t="s">
        <v>88</v>
      </c>
      <c r="AR54" s="257">
        <v>20</v>
      </c>
      <c r="AS54" s="354" t="s">
        <v>70</v>
      </c>
      <c r="AT54" s="257" t="s">
        <v>81</v>
      </c>
      <c r="AU54" s="257" t="s">
        <v>81</v>
      </c>
      <c r="AV54" s="257" t="s">
        <v>81</v>
      </c>
      <c r="AX54" s="266">
        <v>0.4</v>
      </c>
      <c r="AY54" s="354" t="s">
        <v>70</v>
      </c>
      <c r="AZ54" s="257">
        <v>100</v>
      </c>
      <c r="BA54" s="354" t="s">
        <v>88</v>
      </c>
      <c r="BC54" s="257">
        <v>20</v>
      </c>
      <c r="BD54" s="354" t="s">
        <v>70</v>
      </c>
      <c r="BE54" s="546" t="s">
        <v>94</v>
      </c>
      <c r="BF54" s="546" t="s">
        <v>94</v>
      </c>
      <c r="BG54" s="546" t="s">
        <v>94</v>
      </c>
      <c r="BH54" s="546" t="s">
        <v>94</v>
      </c>
      <c r="BI54" s="257" t="s">
        <v>81</v>
      </c>
      <c r="BJ54" s="257" t="s">
        <v>81</v>
      </c>
      <c r="BK54" s="257" t="s">
        <v>81</v>
      </c>
    </row>
    <row r="55" s="405" customFormat="1" ht="24" spans="1:63">
      <c r="A55" s="405" t="s">
        <v>91</v>
      </c>
      <c r="B55" s="555"/>
      <c r="C55" s="556" t="s">
        <v>84</v>
      </c>
      <c r="D55" s="78" t="s">
        <v>95</v>
      </c>
      <c r="E55" s="557">
        <v>1</v>
      </c>
      <c r="F55" s="557">
        <v>5</v>
      </c>
      <c r="G55" s="557">
        <v>1</v>
      </c>
      <c r="H55" s="558" t="s">
        <v>66</v>
      </c>
      <c r="I55" s="557">
        <v>1</v>
      </c>
      <c r="J55" s="78" t="s">
        <v>96</v>
      </c>
      <c r="K55" s="557">
        <v>48.4</v>
      </c>
      <c r="L55" s="78"/>
      <c r="M55" s="557">
        <v>7.54</v>
      </c>
      <c r="N55" s="557">
        <v>7.48</v>
      </c>
      <c r="O55" s="557">
        <v>7.42</v>
      </c>
      <c r="P55" s="557">
        <v>22.43</v>
      </c>
      <c r="Q55" s="557">
        <v>373.9</v>
      </c>
      <c r="R55" s="557">
        <v>-9.01</v>
      </c>
      <c r="S55" s="557">
        <v>14</v>
      </c>
      <c r="T55" s="612">
        <v>43409</v>
      </c>
      <c r="U55" s="612">
        <v>43419</v>
      </c>
      <c r="V55" s="612">
        <v>43197</v>
      </c>
      <c r="W55" s="613" t="s">
        <v>81</v>
      </c>
      <c r="X55" s="612">
        <v>43241</v>
      </c>
      <c r="Y55" s="613" t="s">
        <v>81</v>
      </c>
      <c r="Z55" s="557">
        <v>15.5</v>
      </c>
      <c r="AA55" s="557">
        <v>5</v>
      </c>
      <c r="AB55" s="557">
        <v>78.4</v>
      </c>
      <c r="AC55" s="557">
        <v>1</v>
      </c>
      <c r="AD55" s="557">
        <v>46.7</v>
      </c>
      <c r="AE55" s="557">
        <v>25.9</v>
      </c>
      <c r="AF55" s="557">
        <v>31.9</v>
      </c>
      <c r="AG55" s="557">
        <v>48.4</v>
      </c>
      <c r="AH55" s="557">
        <v>55.5</v>
      </c>
      <c r="AI55" s="640">
        <v>5</v>
      </c>
      <c r="AJ55" s="640" t="s">
        <v>97</v>
      </c>
      <c r="AK55" s="557" t="s">
        <v>81</v>
      </c>
      <c r="AL55" s="613" t="s">
        <v>81</v>
      </c>
      <c r="AM55" s="613" t="s">
        <v>81</v>
      </c>
      <c r="AN55" s="613" t="s">
        <v>81</v>
      </c>
      <c r="AO55" s="257">
        <v>0</v>
      </c>
      <c r="AP55" s="257">
        <v>1</v>
      </c>
      <c r="AQ55" s="257">
        <v>0</v>
      </c>
      <c r="AR55" s="257">
        <v>0</v>
      </c>
      <c r="AS55" s="257">
        <v>1</v>
      </c>
      <c r="AT55" s="257" t="s">
        <v>81</v>
      </c>
      <c r="AU55" s="257" t="s">
        <v>81</v>
      </c>
      <c r="AV55" s="257" t="s">
        <v>81</v>
      </c>
      <c r="AX55" s="257">
        <v>0</v>
      </c>
      <c r="AY55" s="257">
        <v>0</v>
      </c>
      <c r="AZ55" s="257">
        <v>1</v>
      </c>
      <c r="BA55" s="257">
        <v>0</v>
      </c>
      <c r="BC55" s="257" t="s">
        <v>81</v>
      </c>
      <c r="BD55" s="257">
        <v>1</v>
      </c>
      <c r="BE55" s="257" t="s">
        <v>81</v>
      </c>
      <c r="BF55" s="257">
        <v>1</v>
      </c>
      <c r="BG55" s="257" t="s">
        <v>81</v>
      </c>
      <c r="BH55" s="257">
        <v>1</v>
      </c>
      <c r="BI55" s="257" t="s">
        <v>81</v>
      </c>
      <c r="BJ55" s="257">
        <v>1</v>
      </c>
      <c r="BK55" s="257">
        <v>1</v>
      </c>
    </row>
    <row r="56" s="405" customFormat="1" ht="14.25" spans="1:63">
      <c r="A56" s="405" t="s">
        <v>91</v>
      </c>
      <c r="B56" s="555"/>
      <c r="C56" s="556" t="s">
        <v>74</v>
      </c>
      <c r="D56" s="557">
        <v>5</v>
      </c>
      <c r="E56" s="557">
        <v>1</v>
      </c>
      <c r="F56" s="557">
        <v>5</v>
      </c>
      <c r="G56" s="557">
        <v>1</v>
      </c>
      <c r="H56" s="557">
        <v>2</v>
      </c>
      <c r="I56" s="557">
        <v>0</v>
      </c>
      <c r="J56" s="557">
        <v>3</v>
      </c>
      <c r="K56" s="557">
        <v>49.1</v>
      </c>
      <c r="L56" s="557"/>
      <c r="M56" s="557">
        <v>9.8</v>
      </c>
      <c r="N56" s="557">
        <v>9.25</v>
      </c>
      <c r="O56" s="557">
        <v>9.8</v>
      </c>
      <c r="P56" s="554">
        <f t="shared" ref="P56:P59" si="11">SUM(M56:O56)</f>
        <v>28.85</v>
      </c>
      <c r="Q56" s="557">
        <v>480.83</v>
      </c>
      <c r="R56" s="557">
        <v>9.28</v>
      </c>
      <c r="S56" s="78">
        <v>3</v>
      </c>
      <c r="T56" s="612">
        <v>43407</v>
      </c>
      <c r="U56" s="612">
        <v>43419</v>
      </c>
      <c r="V56" s="612">
        <v>43210</v>
      </c>
      <c r="W56" s="612">
        <v>43212</v>
      </c>
      <c r="X56" s="612">
        <v>43252</v>
      </c>
      <c r="Y56" s="557">
        <v>210</v>
      </c>
      <c r="Z56" s="557">
        <v>12.22</v>
      </c>
      <c r="AA56" s="557">
        <v>3</v>
      </c>
      <c r="AB56" s="557">
        <v>77</v>
      </c>
      <c r="AC56" s="557">
        <v>2</v>
      </c>
      <c r="AD56" s="557">
        <v>66.67</v>
      </c>
      <c r="AE56" s="557">
        <v>28.75</v>
      </c>
      <c r="AF56" s="557">
        <v>36.07</v>
      </c>
      <c r="AG56" s="557">
        <v>49.1</v>
      </c>
      <c r="AH56" s="557">
        <v>43.12</v>
      </c>
      <c r="AI56" s="557">
        <v>3</v>
      </c>
      <c r="AJ56" s="557">
        <v>5</v>
      </c>
      <c r="AK56" s="557">
        <v>8</v>
      </c>
      <c r="AL56" s="557">
        <v>17.75</v>
      </c>
      <c r="AM56" s="557">
        <v>2.6</v>
      </c>
      <c r="AN56" s="557">
        <v>2.35</v>
      </c>
      <c r="AO56" s="257">
        <v>0.17</v>
      </c>
      <c r="AP56" s="655" t="s">
        <v>153</v>
      </c>
      <c r="AQ56" s="257">
        <v>1</v>
      </c>
      <c r="AR56" s="257" t="s">
        <v>81</v>
      </c>
      <c r="AS56" s="257">
        <v>3</v>
      </c>
      <c r="AT56" s="257" t="s">
        <v>81</v>
      </c>
      <c r="AU56" s="257" t="s">
        <v>81</v>
      </c>
      <c r="AV56" s="257" t="s">
        <v>81</v>
      </c>
      <c r="AX56" s="257" t="s">
        <v>66</v>
      </c>
      <c r="AY56" s="257" t="s">
        <v>81</v>
      </c>
      <c r="AZ56" s="257">
        <v>0</v>
      </c>
      <c r="BA56" s="257"/>
      <c r="BC56" s="257" t="s">
        <v>81</v>
      </c>
      <c r="BD56" s="257" t="s">
        <v>81</v>
      </c>
      <c r="BE56" s="257" t="s">
        <v>81</v>
      </c>
      <c r="BF56" s="257" t="s">
        <v>81</v>
      </c>
      <c r="BG56" s="257" t="s">
        <v>81</v>
      </c>
      <c r="BH56" s="257" t="s">
        <v>81</v>
      </c>
      <c r="BI56" s="257" t="s">
        <v>81</v>
      </c>
      <c r="BJ56" s="257" t="s">
        <v>81</v>
      </c>
      <c r="BK56" s="257">
        <v>0</v>
      </c>
    </row>
    <row r="57" s="405" customFormat="1" ht="24" spans="1:63">
      <c r="A57" s="405" t="s">
        <v>91</v>
      </c>
      <c r="B57" s="555"/>
      <c r="C57" s="556" t="s">
        <v>78</v>
      </c>
      <c r="D57" s="220" t="s">
        <v>98</v>
      </c>
      <c r="E57" s="554">
        <v>1</v>
      </c>
      <c r="F57" s="554">
        <v>5</v>
      </c>
      <c r="G57" s="554">
        <v>3</v>
      </c>
      <c r="H57" s="558" t="s">
        <v>66</v>
      </c>
      <c r="I57" s="558" t="s">
        <v>66</v>
      </c>
      <c r="J57" s="220" t="s">
        <v>96</v>
      </c>
      <c r="K57" s="554">
        <v>46</v>
      </c>
      <c r="L57" s="220"/>
      <c r="M57" s="554">
        <v>8.7</v>
      </c>
      <c r="N57" s="554">
        <v>8.8</v>
      </c>
      <c r="O57" s="554">
        <v>8.8</v>
      </c>
      <c r="P57" s="554">
        <f t="shared" si="11"/>
        <v>26.3</v>
      </c>
      <c r="Q57" s="554">
        <v>436.8</v>
      </c>
      <c r="R57" s="554">
        <v>5.4</v>
      </c>
      <c r="S57" s="554">
        <v>11</v>
      </c>
      <c r="T57" s="612">
        <v>43404</v>
      </c>
      <c r="U57" s="612">
        <v>43417</v>
      </c>
      <c r="V57" s="612">
        <v>43202</v>
      </c>
      <c r="W57" s="612" t="s">
        <v>81</v>
      </c>
      <c r="X57" s="612">
        <v>43246</v>
      </c>
      <c r="Y57" s="554">
        <v>207</v>
      </c>
      <c r="Z57" s="554">
        <v>10.8</v>
      </c>
      <c r="AA57" s="554">
        <v>3</v>
      </c>
      <c r="AB57" s="554">
        <v>73</v>
      </c>
      <c r="AC57" s="554">
        <v>4</v>
      </c>
      <c r="AD57" s="554">
        <v>63.1</v>
      </c>
      <c r="AE57" s="554">
        <v>39.7</v>
      </c>
      <c r="AF57" s="554">
        <v>34.5</v>
      </c>
      <c r="AG57" s="554">
        <v>46</v>
      </c>
      <c r="AH57" s="554">
        <v>62.8</v>
      </c>
      <c r="AI57" s="554">
        <v>5</v>
      </c>
      <c r="AJ57" s="554">
        <v>5</v>
      </c>
      <c r="AK57" s="554">
        <v>8</v>
      </c>
      <c r="AL57" s="613" t="s">
        <v>81</v>
      </c>
      <c r="AM57" s="613" t="s">
        <v>81</v>
      </c>
      <c r="AN57" s="613" t="s">
        <v>81</v>
      </c>
      <c r="AO57" s="266">
        <v>0</v>
      </c>
      <c r="AP57" s="266">
        <v>1</v>
      </c>
      <c r="AQ57" s="266">
        <v>1</v>
      </c>
      <c r="AR57" s="266">
        <v>0</v>
      </c>
      <c r="AS57" s="266">
        <v>1</v>
      </c>
      <c r="AT57" s="257" t="s">
        <v>81</v>
      </c>
      <c r="AU57" s="257" t="s">
        <v>81</v>
      </c>
      <c r="AV57" s="257" t="s">
        <v>81</v>
      </c>
      <c r="AX57" s="266">
        <v>0</v>
      </c>
      <c r="AY57" s="266">
        <v>0</v>
      </c>
      <c r="AZ57" s="266">
        <v>1</v>
      </c>
      <c r="BA57" s="266"/>
      <c r="BC57" s="257" t="s">
        <v>81</v>
      </c>
      <c r="BD57" s="266">
        <v>1</v>
      </c>
      <c r="BE57" s="257" t="s">
        <v>81</v>
      </c>
      <c r="BF57" s="266">
        <v>1</v>
      </c>
      <c r="BG57" s="257" t="s">
        <v>81</v>
      </c>
      <c r="BH57" s="266">
        <v>1</v>
      </c>
      <c r="BI57" s="257" t="s">
        <v>81</v>
      </c>
      <c r="BJ57" s="266">
        <v>1</v>
      </c>
      <c r="BK57" s="266">
        <v>1</v>
      </c>
    </row>
    <row r="58" s="405" customFormat="1" ht="14.25" spans="1:63">
      <c r="A58" s="405" t="s">
        <v>91</v>
      </c>
      <c r="B58" s="555"/>
      <c r="C58" s="556" t="s">
        <v>99</v>
      </c>
      <c r="D58" s="559">
        <v>5</v>
      </c>
      <c r="E58" s="559">
        <v>1</v>
      </c>
      <c r="F58" s="559">
        <v>5</v>
      </c>
      <c r="G58" s="559">
        <v>1</v>
      </c>
      <c r="H58" s="558" t="s">
        <v>66</v>
      </c>
      <c r="I58" s="559">
        <v>0</v>
      </c>
      <c r="J58" s="559">
        <v>1</v>
      </c>
      <c r="K58" s="557">
        <v>40.03</v>
      </c>
      <c r="L58" s="559"/>
      <c r="M58" s="559">
        <v>9.75</v>
      </c>
      <c r="N58" s="559">
        <v>9.59</v>
      </c>
      <c r="O58" s="559">
        <v>9.51</v>
      </c>
      <c r="P58" s="554">
        <f t="shared" si="11"/>
        <v>28.85</v>
      </c>
      <c r="Q58" s="559">
        <v>480.8</v>
      </c>
      <c r="R58" s="559">
        <v>8.46</v>
      </c>
      <c r="S58" s="559">
        <v>2</v>
      </c>
      <c r="T58" s="612">
        <v>43404</v>
      </c>
      <c r="U58" s="612">
        <v>43415</v>
      </c>
      <c r="V58" s="613" t="s">
        <v>81</v>
      </c>
      <c r="W58" s="612">
        <v>43204</v>
      </c>
      <c r="X58" s="612">
        <v>43251</v>
      </c>
      <c r="Y58" s="557">
        <v>212</v>
      </c>
      <c r="Z58" s="557">
        <v>15.78</v>
      </c>
      <c r="AA58" s="557">
        <v>5</v>
      </c>
      <c r="AB58" s="557">
        <v>84.7</v>
      </c>
      <c r="AC58" s="557">
        <v>3</v>
      </c>
      <c r="AD58" s="557">
        <v>75.63</v>
      </c>
      <c r="AE58" s="557">
        <v>33.82</v>
      </c>
      <c r="AF58" s="554">
        <v>39.01</v>
      </c>
      <c r="AG58" s="557">
        <v>40.03</v>
      </c>
      <c r="AH58" s="557">
        <v>44.72</v>
      </c>
      <c r="AI58" s="557">
        <v>1</v>
      </c>
      <c r="AJ58" s="557">
        <v>1</v>
      </c>
      <c r="AK58" s="557">
        <v>9.32</v>
      </c>
      <c r="AL58" s="613" t="s">
        <v>81</v>
      </c>
      <c r="AM58" s="613" t="s">
        <v>81</v>
      </c>
      <c r="AN58" s="613" t="s">
        <v>81</v>
      </c>
      <c r="AO58" s="656">
        <v>3.5</v>
      </c>
      <c r="AP58" s="546">
        <v>2</v>
      </c>
      <c r="AQ58" s="546">
        <v>0</v>
      </c>
      <c r="AR58" s="546">
        <v>0</v>
      </c>
      <c r="AS58" s="546">
        <v>1</v>
      </c>
      <c r="AT58" s="257" t="s">
        <v>81</v>
      </c>
      <c r="AU58" s="257" t="s">
        <v>81</v>
      </c>
      <c r="AV58" s="257" t="s">
        <v>81</v>
      </c>
      <c r="AX58" s="546">
        <v>0</v>
      </c>
      <c r="AY58" s="546">
        <v>0</v>
      </c>
      <c r="AZ58" s="656">
        <v>4</v>
      </c>
      <c r="BA58" s="656">
        <v>2</v>
      </c>
      <c r="BC58" s="427" t="s">
        <v>94</v>
      </c>
      <c r="BD58" s="427" t="s">
        <v>94</v>
      </c>
      <c r="BE58" s="427" t="s">
        <v>94</v>
      </c>
      <c r="BF58" s="427" t="s">
        <v>94</v>
      </c>
      <c r="BG58" s="427" t="s">
        <v>94</v>
      </c>
      <c r="BH58" s="427" t="s">
        <v>94</v>
      </c>
      <c r="BI58" s="427" t="s">
        <v>94</v>
      </c>
      <c r="BJ58" s="427" t="s">
        <v>94</v>
      </c>
      <c r="BK58" s="546">
        <v>1</v>
      </c>
    </row>
    <row r="59" s="405" customFormat="1" ht="14.25" spans="1:63">
      <c r="A59" s="405" t="s">
        <v>91</v>
      </c>
      <c r="B59" s="555"/>
      <c r="C59" s="556" t="s">
        <v>100</v>
      </c>
      <c r="D59" s="557">
        <v>5</v>
      </c>
      <c r="E59" s="557">
        <v>1</v>
      </c>
      <c r="F59" s="557">
        <v>5</v>
      </c>
      <c r="G59" s="557">
        <v>1</v>
      </c>
      <c r="H59" s="557">
        <v>2</v>
      </c>
      <c r="I59" s="557">
        <v>0</v>
      </c>
      <c r="J59" s="557">
        <v>1</v>
      </c>
      <c r="K59" s="557">
        <v>42.56</v>
      </c>
      <c r="L59" s="557"/>
      <c r="M59" s="557">
        <v>9.23</v>
      </c>
      <c r="N59" s="557">
        <v>9.21</v>
      </c>
      <c r="O59" s="557">
        <v>9.1</v>
      </c>
      <c r="P59" s="554">
        <f t="shared" si="11"/>
        <v>27.54</v>
      </c>
      <c r="Q59" s="557">
        <v>459</v>
      </c>
      <c r="R59" s="557">
        <v>7.12</v>
      </c>
      <c r="S59" s="557">
        <v>5</v>
      </c>
      <c r="T59" s="612">
        <v>43408</v>
      </c>
      <c r="U59" s="612">
        <v>43421</v>
      </c>
      <c r="V59" s="612">
        <v>43204</v>
      </c>
      <c r="W59" s="612">
        <v>43208</v>
      </c>
      <c r="X59" s="612">
        <v>43252</v>
      </c>
      <c r="Y59" s="557">
        <v>210</v>
      </c>
      <c r="Z59" s="557">
        <v>16.8</v>
      </c>
      <c r="AA59" s="557">
        <v>5</v>
      </c>
      <c r="AB59" s="557">
        <v>73</v>
      </c>
      <c r="AC59" s="557">
        <v>3</v>
      </c>
      <c r="AD59" s="557">
        <v>64.5</v>
      </c>
      <c r="AE59" s="557">
        <v>31.53</v>
      </c>
      <c r="AF59" s="557">
        <v>36.2</v>
      </c>
      <c r="AG59" s="557">
        <v>42.56</v>
      </c>
      <c r="AH59" s="613" t="s">
        <v>81</v>
      </c>
      <c r="AI59" s="557">
        <v>1</v>
      </c>
      <c r="AJ59" s="557">
        <v>1</v>
      </c>
      <c r="AK59" s="557">
        <v>7.6</v>
      </c>
      <c r="AL59" s="557">
        <v>17.3</v>
      </c>
      <c r="AM59" s="557">
        <v>1.06</v>
      </c>
      <c r="AN59" s="557">
        <v>1.82</v>
      </c>
      <c r="AO59" s="257" t="s">
        <v>81</v>
      </c>
      <c r="AP59" s="546">
        <v>2</v>
      </c>
      <c r="AQ59" s="546">
        <v>2</v>
      </c>
      <c r="AR59" s="257" t="s">
        <v>81</v>
      </c>
      <c r="AS59" s="546">
        <v>3</v>
      </c>
      <c r="AT59" s="546">
        <v>1</v>
      </c>
      <c r="AU59" s="257" t="s">
        <v>81</v>
      </c>
      <c r="AV59" s="546">
        <v>1</v>
      </c>
      <c r="AX59" s="257" t="s">
        <v>81</v>
      </c>
      <c r="AY59" s="546">
        <v>1</v>
      </c>
      <c r="AZ59" s="546">
        <v>3</v>
      </c>
      <c r="BA59" s="546">
        <v>2</v>
      </c>
      <c r="BC59" s="257" t="s">
        <v>81</v>
      </c>
      <c r="BD59" s="257">
        <v>2</v>
      </c>
      <c r="BE59" s="257" t="s">
        <v>81</v>
      </c>
      <c r="BF59" s="257">
        <v>1</v>
      </c>
      <c r="BG59" s="257" t="s">
        <v>81</v>
      </c>
      <c r="BH59" s="257">
        <v>1</v>
      </c>
      <c r="BI59" s="257" t="s">
        <v>81</v>
      </c>
      <c r="BJ59" s="257">
        <v>1</v>
      </c>
      <c r="BK59" s="257">
        <v>1</v>
      </c>
    </row>
    <row r="60" s="405" customFormat="1" ht="14.25" spans="1:63">
      <c r="A60" s="405" t="s">
        <v>91</v>
      </c>
      <c r="B60" s="555"/>
      <c r="C60" s="556" t="s">
        <v>101</v>
      </c>
      <c r="D60" s="559">
        <v>5</v>
      </c>
      <c r="E60" s="559">
        <v>1</v>
      </c>
      <c r="F60" s="559">
        <v>5</v>
      </c>
      <c r="G60" s="559">
        <v>3</v>
      </c>
      <c r="H60" s="558" t="s">
        <v>66</v>
      </c>
      <c r="I60" s="78" t="s">
        <v>94</v>
      </c>
      <c r="J60" s="584">
        <v>3</v>
      </c>
      <c r="K60" s="554">
        <v>41.6</v>
      </c>
      <c r="L60" s="584"/>
      <c r="M60" s="584">
        <v>10.68</v>
      </c>
      <c r="N60" s="584">
        <v>10.11</v>
      </c>
      <c r="O60" s="584">
        <v>9.67</v>
      </c>
      <c r="P60" s="584">
        <v>30.45</v>
      </c>
      <c r="Q60" s="584">
        <v>507.48</v>
      </c>
      <c r="R60" s="584">
        <v>9.43</v>
      </c>
      <c r="S60" s="584">
        <v>3</v>
      </c>
      <c r="T60" s="612">
        <v>43405</v>
      </c>
      <c r="U60" s="612">
        <v>43412</v>
      </c>
      <c r="V60" s="613" t="s">
        <v>81</v>
      </c>
      <c r="W60" s="612">
        <v>43199</v>
      </c>
      <c r="X60" s="612">
        <v>43241</v>
      </c>
      <c r="Y60" s="557">
        <v>194</v>
      </c>
      <c r="Z60" s="554">
        <v>14.83</v>
      </c>
      <c r="AA60" s="557">
        <v>3</v>
      </c>
      <c r="AB60" s="554">
        <v>71</v>
      </c>
      <c r="AC60" s="554">
        <v>3</v>
      </c>
      <c r="AD60" s="554">
        <v>71.67</v>
      </c>
      <c r="AE60" s="554">
        <v>30.5</v>
      </c>
      <c r="AF60" s="554">
        <v>43</v>
      </c>
      <c r="AG60" s="554">
        <v>41.6</v>
      </c>
      <c r="AH60" s="554">
        <v>42.56</v>
      </c>
      <c r="AI60" s="554">
        <v>1</v>
      </c>
      <c r="AJ60" s="554">
        <v>1</v>
      </c>
      <c r="AK60" s="613" t="s">
        <v>81</v>
      </c>
      <c r="AL60" s="613" t="s">
        <v>81</v>
      </c>
      <c r="AM60" s="613" t="s">
        <v>81</v>
      </c>
      <c r="AN60" s="613" t="s">
        <v>81</v>
      </c>
      <c r="AO60" s="546">
        <v>1</v>
      </c>
      <c r="AP60" s="657">
        <v>2</v>
      </c>
      <c r="AQ60" s="657">
        <v>3</v>
      </c>
      <c r="AR60" s="546" t="s">
        <v>94</v>
      </c>
      <c r="AS60" s="546">
        <v>2</v>
      </c>
      <c r="AT60" s="546" t="s">
        <v>94</v>
      </c>
      <c r="AU60" s="546" t="s">
        <v>94</v>
      </c>
      <c r="AV60" s="546" t="s">
        <v>94</v>
      </c>
      <c r="AX60" s="546" t="s">
        <v>94</v>
      </c>
      <c r="AY60" s="546" t="s">
        <v>94</v>
      </c>
      <c r="AZ60" s="657">
        <v>1.7</v>
      </c>
      <c r="BA60" s="657">
        <v>2</v>
      </c>
      <c r="BC60" s="313">
        <v>43115</v>
      </c>
      <c r="BD60" s="656">
        <v>2</v>
      </c>
      <c r="BE60" s="546" t="s">
        <v>94</v>
      </c>
      <c r="BF60" s="546" t="s">
        <v>94</v>
      </c>
      <c r="BG60" s="546" t="s">
        <v>94</v>
      </c>
      <c r="BH60" s="546" t="s">
        <v>94</v>
      </c>
      <c r="BI60" s="546" t="s">
        <v>94</v>
      </c>
      <c r="BJ60" s="546" t="s">
        <v>94</v>
      </c>
      <c r="BK60" s="684" t="s">
        <v>97</v>
      </c>
    </row>
    <row r="61" s="405" customFormat="1" ht="14.25" spans="1:63">
      <c r="A61" s="405" t="s">
        <v>91</v>
      </c>
      <c r="B61" s="555"/>
      <c r="C61" s="556" t="s">
        <v>102</v>
      </c>
      <c r="D61" s="559">
        <v>5</v>
      </c>
      <c r="E61" s="559">
        <v>1</v>
      </c>
      <c r="F61" s="559">
        <v>5</v>
      </c>
      <c r="G61" s="559">
        <v>3</v>
      </c>
      <c r="H61" s="558" t="s">
        <v>66</v>
      </c>
      <c r="I61" s="559">
        <v>0.2</v>
      </c>
      <c r="J61" s="559">
        <v>1</v>
      </c>
      <c r="K61" s="557">
        <v>41.3</v>
      </c>
      <c r="L61" s="559"/>
      <c r="M61" s="585">
        <v>9.15</v>
      </c>
      <c r="N61" s="585">
        <v>9.2</v>
      </c>
      <c r="O61" s="585">
        <v>9.15</v>
      </c>
      <c r="P61" s="554">
        <f>SUM(M61:O61)</f>
        <v>27.5</v>
      </c>
      <c r="Q61" s="557">
        <v>458.3</v>
      </c>
      <c r="R61" s="559">
        <v>7.21</v>
      </c>
      <c r="S61" s="585">
        <v>3</v>
      </c>
      <c r="T61" s="612">
        <v>43036</v>
      </c>
      <c r="U61" s="612">
        <v>43060</v>
      </c>
      <c r="V61" s="612" t="s">
        <v>81</v>
      </c>
      <c r="W61" s="612">
        <v>43201</v>
      </c>
      <c r="X61" s="612">
        <v>43249</v>
      </c>
      <c r="Y61" s="557">
        <f>X61-T61</f>
        <v>213</v>
      </c>
      <c r="Z61" s="557">
        <v>13.9</v>
      </c>
      <c r="AA61" s="557">
        <v>5</v>
      </c>
      <c r="AB61" s="557">
        <v>84</v>
      </c>
      <c r="AC61" s="557">
        <v>1</v>
      </c>
      <c r="AD61" s="557">
        <v>72.96</v>
      </c>
      <c r="AE61" s="557">
        <v>40.8</v>
      </c>
      <c r="AF61" s="557">
        <v>42.5</v>
      </c>
      <c r="AG61" s="557">
        <v>41.3</v>
      </c>
      <c r="AH61" s="557">
        <v>55.9</v>
      </c>
      <c r="AI61" s="557">
        <v>1</v>
      </c>
      <c r="AJ61" s="557">
        <v>3</v>
      </c>
      <c r="AK61" s="557">
        <v>10.1</v>
      </c>
      <c r="AL61" s="613" t="s">
        <v>81</v>
      </c>
      <c r="AM61" s="613" t="s">
        <v>81</v>
      </c>
      <c r="AN61" s="613" t="s">
        <v>81</v>
      </c>
      <c r="AO61" s="546">
        <v>1.2</v>
      </c>
      <c r="AP61" s="546">
        <v>2</v>
      </c>
      <c r="AQ61" s="546">
        <v>3</v>
      </c>
      <c r="AR61" s="546">
        <v>20</v>
      </c>
      <c r="AS61" s="546">
        <v>2</v>
      </c>
      <c r="AT61" s="546">
        <v>0</v>
      </c>
      <c r="AU61" s="546">
        <v>0</v>
      </c>
      <c r="AV61" s="257" t="s">
        <v>81</v>
      </c>
      <c r="AX61" s="257" t="s">
        <v>81</v>
      </c>
      <c r="AY61" s="546" t="s">
        <v>94</v>
      </c>
      <c r="AZ61" s="546">
        <v>1</v>
      </c>
      <c r="BA61" s="546">
        <v>0</v>
      </c>
      <c r="BC61" s="257" t="s">
        <v>81</v>
      </c>
      <c r="BD61" s="656">
        <v>2</v>
      </c>
      <c r="BE61" s="257" t="s">
        <v>81</v>
      </c>
      <c r="BF61" s="546">
        <v>1</v>
      </c>
      <c r="BG61" s="257" t="s">
        <v>81</v>
      </c>
      <c r="BH61" s="546">
        <v>1</v>
      </c>
      <c r="BI61" s="257" t="s">
        <v>81</v>
      </c>
      <c r="BJ61" s="546">
        <v>1</v>
      </c>
      <c r="BK61" s="546">
        <v>1</v>
      </c>
    </row>
    <row r="62" s="405" customFormat="1" ht="15.75" spans="1:63">
      <c r="A62" s="405" t="s">
        <v>91</v>
      </c>
      <c r="B62" s="555"/>
      <c r="C62" s="556" t="s">
        <v>83</v>
      </c>
      <c r="D62" s="559">
        <v>5</v>
      </c>
      <c r="E62" s="559">
        <v>1</v>
      </c>
      <c r="F62" s="559">
        <v>5</v>
      </c>
      <c r="G62" s="559">
        <v>3</v>
      </c>
      <c r="H62" s="558" t="s">
        <v>66</v>
      </c>
      <c r="I62" s="559">
        <v>0.2</v>
      </c>
      <c r="J62" s="586">
        <v>1</v>
      </c>
      <c r="K62" s="557">
        <v>45.2</v>
      </c>
      <c r="L62" s="586"/>
      <c r="M62" s="559">
        <v>10.8</v>
      </c>
      <c r="N62" s="559">
        <v>11.2</v>
      </c>
      <c r="O62" s="559">
        <v>11.1</v>
      </c>
      <c r="P62" s="559">
        <v>33.1</v>
      </c>
      <c r="Q62" s="559">
        <v>551.7</v>
      </c>
      <c r="R62" s="559">
        <v>3</v>
      </c>
      <c r="S62" s="559">
        <v>6</v>
      </c>
      <c r="T62" s="612">
        <v>43408</v>
      </c>
      <c r="U62" s="612">
        <v>43419</v>
      </c>
      <c r="V62" s="613" t="s">
        <v>81</v>
      </c>
      <c r="W62" s="612">
        <v>43199</v>
      </c>
      <c r="X62" s="612">
        <v>43247</v>
      </c>
      <c r="Y62" s="557">
        <v>204</v>
      </c>
      <c r="Z62" s="557">
        <v>15.97</v>
      </c>
      <c r="AA62" s="557">
        <v>3</v>
      </c>
      <c r="AB62" s="557">
        <v>76.8</v>
      </c>
      <c r="AC62" s="557">
        <v>3</v>
      </c>
      <c r="AD62" s="557">
        <v>67.3</v>
      </c>
      <c r="AE62" s="557">
        <v>32.3</v>
      </c>
      <c r="AF62" s="557">
        <v>37.6</v>
      </c>
      <c r="AG62" s="557">
        <v>45.2</v>
      </c>
      <c r="AH62" s="557">
        <v>48</v>
      </c>
      <c r="AI62" s="613" t="s">
        <v>81</v>
      </c>
      <c r="AJ62" s="613" t="s">
        <v>81</v>
      </c>
      <c r="AK62" s="613" t="s">
        <v>81</v>
      </c>
      <c r="AL62" s="613" t="s">
        <v>81</v>
      </c>
      <c r="AM62" s="613" t="s">
        <v>81</v>
      </c>
      <c r="AN62" s="613" t="s">
        <v>81</v>
      </c>
      <c r="AO62" s="546">
        <v>1.2</v>
      </c>
      <c r="AP62" s="546">
        <v>2</v>
      </c>
      <c r="AQ62" s="546">
        <v>3</v>
      </c>
      <c r="AR62" s="546">
        <v>0</v>
      </c>
      <c r="AS62" s="546">
        <v>2</v>
      </c>
      <c r="AT62" s="257" t="s">
        <v>81</v>
      </c>
      <c r="AU62" s="257" t="s">
        <v>81</v>
      </c>
      <c r="AV62" s="257" t="s">
        <v>81</v>
      </c>
      <c r="AX62" s="257" t="s">
        <v>81</v>
      </c>
      <c r="AY62" s="257" t="s">
        <v>81</v>
      </c>
      <c r="AZ62" s="546">
        <v>0</v>
      </c>
      <c r="BA62" s="546">
        <v>1</v>
      </c>
      <c r="BC62" s="257" t="s">
        <v>81</v>
      </c>
      <c r="BD62" s="656">
        <v>2</v>
      </c>
      <c r="BE62" s="257" t="s">
        <v>81</v>
      </c>
      <c r="BF62" s="546">
        <v>1</v>
      </c>
      <c r="BG62" s="257" t="s">
        <v>81</v>
      </c>
      <c r="BH62" s="257" t="s">
        <v>81</v>
      </c>
      <c r="BI62" s="257" t="s">
        <v>81</v>
      </c>
      <c r="BJ62" s="257" t="s">
        <v>81</v>
      </c>
      <c r="BK62" s="257" t="s">
        <v>81</v>
      </c>
    </row>
    <row r="63" s="405" customFormat="1" ht="14.25" spans="1:63">
      <c r="A63" s="405" t="s">
        <v>91</v>
      </c>
      <c r="B63" s="555"/>
      <c r="C63" s="556" t="s">
        <v>67</v>
      </c>
      <c r="D63" s="559">
        <v>5</v>
      </c>
      <c r="E63" s="559">
        <v>1</v>
      </c>
      <c r="F63" s="559">
        <v>5</v>
      </c>
      <c r="G63" s="559">
        <v>3</v>
      </c>
      <c r="H63" s="558" t="s">
        <v>66</v>
      </c>
      <c r="I63" s="558" t="s">
        <v>66</v>
      </c>
      <c r="J63" s="559">
        <v>1</v>
      </c>
      <c r="K63" s="557">
        <v>43.4</v>
      </c>
      <c r="L63" s="559"/>
      <c r="M63" s="559">
        <v>10.8</v>
      </c>
      <c r="N63" s="559">
        <v>10.2</v>
      </c>
      <c r="O63" s="559">
        <v>10.35</v>
      </c>
      <c r="P63" s="559">
        <v>31.35</v>
      </c>
      <c r="Q63" s="559">
        <v>522.5</v>
      </c>
      <c r="R63" s="559">
        <v>7.92</v>
      </c>
      <c r="S63" s="559">
        <v>7</v>
      </c>
      <c r="T63" s="612">
        <v>43397</v>
      </c>
      <c r="U63" s="612">
        <v>43403</v>
      </c>
      <c r="V63" s="612">
        <v>43193</v>
      </c>
      <c r="W63" s="612">
        <v>43197</v>
      </c>
      <c r="X63" s="612">
        <v>43247</v>
      </c>
      <c r="Y63" s="557">
        <v>215</v>
      </c>
      <c r="Z63" s="557">
        <v>15.86</v>
      </c>
      <c r="AA63" s="557">
        <v>5</v>
      </c>
      <c r="AB63" s="557">
        <v>77</v>
      </c>
      <c r="AC63" s="557">
        <v>3</v>
      </c>
      <c r="AD63" s="557">
        <v>62.48</v>
      </c>
      <c r="AE63" s="557">
        <v>30.56</v>
      </c>
      <c r="AF63" s="557">
        <v>40.5</v>
      </c>
      <c r="AG63" s="557">
        <v>43.4</v>
      </c>
      <c r="AH63" s="557">
        <v>48.91</v>
      </c>
      <c r="AI63" s="557">
        <v>1</v>
      </c>
      <c r="AJ63" s="557">
        <v>1</v>
      </c>
      <c r="AK63" s="557">
        <v>9.4</v>
      </c>
      <c r="AL63" s="613" t="s">
        <v>81</v>
      </c>
      <c r="AM63" s="613" t="s">
        <v>81</v>
      </c>
      <c r="AN63" s="613" t="s">
        <v>81</v>
      </c>
      <c r="AO63" s="546">
        <v>0</v>
      </c>
      <c r="AP63" s="546">
        <v>1</v>
      </c>
      <c r="AQ63" s="546">
        <v>2</v>
      </c>
      <c r="AR63" s="257" t="s">
        <v>81</v>
      </c>
      <c r="AS63" s="546">
        <v>2</v>
      </c>
      <c r="AT63" s="257" t="s">
        <v>81</v>
      </c>
      <c r="AU63" s="257" t="s">
        <v>81</v>
      </c>
      <c r="AV63" s="257" t="s">
        <v>81</v>
      </c>
      <c r="AX63" s="257" t="s">
        <v>81</v>
      </c>
      <c r="AY63" s="257" t="s">
        <v>81</v>
      </c>
      <c r="AZ63" s="546">
        <v>0</v>
      </c>
      <c r="BA63" s="656">
        <v>1</v>
      </c>
      <c r="BC63" s="257" t="s">
        <v>81</v>
      </c>
      <c r="BD63" s="656">
        <v>1</v>
      </c>
      <c r="BE63" s="257" t="s">
        <v>81</v>
      </c>
      <c r="BF63" s="656">
        <v>1</v>
      </c>
      <c r="BG63" s="257" t="s">
        <v>81</v>
      </c>
      <c r="BH63" s="656">
        <v>1</v>
      </c>
      <c r="BI63" s="257" t="s">
        <v>81</v>
      </c>
      <c r="BJ63" s="656">
        <v>1</v>
      </c>
      <c r="BK63" s="656">
        <v>1</v>
      </c>
    </row>
    <row r="64" s="405" customFormat="1" ht="24" spans="1:63">
      <c r="A64" s="405" t="s">
        <v>91</v>
      </c>
      <c r="B64" s="555"/>
      <c r="C64" s="556" t="s">
        <v>79</v>
      </c>
      <c r="D64" s="78">
        <v>5</v>
      </c>
      <c r="E64" s="78">
        <v>1</v>
      </c>
      <c r="F64" s="78">
        <v>5</v>
      </c>
      <c r="G64" s="78">
        <v>1</v>
      </c>
      <c r="H64" s="558" t="s">
        <v>66</v>
      </c>
      <c r="I64" s="78">
        <v>0</v>
      </c>
      <c r="J64" s="78" t="s">
        <v>103</v>
      </c>
      <c r="K64" s="557">
        <v>45</v>
      </c>
      <c r="L64" s="78"/>
      <c r="M64" s="557">
        <v>8.74</v>
      </c>
      <c r="N64" s="557">
        <v>8.89</v>
      </c>
      <c r="O64" s="557">
        <v>8.94</v>
      </c>
      <c r="P64" s="554">
        <f>SUM(M64:O64)</f>
        <v>26.57</v>
      </c>
      <c r="Q64" s="557">
        <v>443.41</v>
      </c>
      <c r="R64" s="557">
        <v>8.86</v>
      </c>
      <c r="S64" s="554">
        <v>2</v>
      </c>
      <c r="T64" s="612">
        <v>43403</v>
      </c>
      <c r="U64" s="612">
        <v>43414</v>
      </c>
      <c r="V64" s="612">
        <v>43200</v>
      </c>
      <c r="W64" s="612">
        <v>43206</v>
      </c>
      <c r="X64" s="612">
        <v>43247</v>
      </c>
      <c r="Y64" s="557">
        <v>209</v>
      </c>
      <c r="Z64" s="557">
        <v>15.8</v>
      </c>
      <c r="AA64" s="557">
        <v>5</v>
      </c>
      <c r="AB64" s="554">
        <v>76.8</v>
      </c>
      <c r="AC64" s="557">
        <v>3</v>
      </c>
      <c r="AD64" s="557">
        <v>85.72</v>
      </c>
      <c r="AE64" s="554">
        <v>31.33</v>
      </c>
      <c r="AF64" s="557">
        <v>28.1</v>
      </c>
      <c r="AG64" s="557">
        <v>45</v>
      </c>
      <c r="AH64" s="613" t="s">
        <v>81</v>
      </c>
      <c r="AI64" s="557">
        <v>1</v>
      </c>
      <c r="AJ64" s="557">
        <v>3</v>
      </c>
      <c r="AK64" s="557">
        <v>8.5</v>
      </c>
      <c r="AL64" s="557">
        <v>19.3</v>
      </c>
      <c r="AM64" s="557">
        <v>2.1</v>
      </c>
      <c r="AN64" s="557">
        <v>1.98</v>
      </c>
      <c r="AO64" s="546">
        <v>35</v>
      </c>
      <c r="AP64" s="546">
        <v>5</v>
      </c>
      <c r="AQ64" s="546">
        <v>2</v>
      </c>
      <c r="AR64" s="257" t="s">
        <v>81</v>
      </c>
      <c r="AS64" s="257" t="s">
        <v>81</v>
      </c>
      <c r="AT64" s="546">
        <v>1</v>
      </c>
      <c r="AU64" s="257" t="s">
        <v>81</v>
      </c>
      <c r="AV64" s="257" t="s">
        <v>81</v>
      </c>
      <c r="AX64" s="546">
        <v>90</v>
      </c>
      <c r="AY64" s="546">
        <v>5</v>
      </c>
      <c r="AZ64" s="546">
        <v>0</v>
      </c>
      <c r="BA64" s="546">
        <v>1</v>
      </c>
      <c r="BC64" s="257" t="s">
        <v>81</v>
      </c>
      <c r="BD64" s="257" t="s">
        <v>81</v>
      </c>
      <c r="BE64" s="257" t="s">
        <v>81</v>
      </c>
      <c r="BF64" s="257" t="s">
        <v>81</v>
      </c>
      <c r="BG64" s="257" t="s">
        <v>81</v>
      </c>
      <c r="BH64" s="257" t="s">
        <v>81</v>
      </c>
      <c r="BI64" s="257" t="s">
        <v>81</v>
      </c>
      <c r="BJ64" s="257" t="s">
        <v>81</v>
      </c>
      <c r="BK64" s="546">
        <v>1</v>
      </c>
    </row>
    <row r="65" s="405" customFormat="1" ht="14.25" spans="1:63">
      <c r="A65" s="405" t="s">
        <v>91</v>
      </c>
      <c r="B65" s="560"/>
      <c r="C65" s="561" t="s">
        <v>104</v>
      </c>
      <c r="D65" s="76"/>
      <c r="E65" s="76"/>
      <c r="F65" s="76"/>
      <c r="G65" s="76"/>
      <c r="H65" s="562"/>
      <c r="I65" s="76"/>
      <c r="J65" s="76"/>
      <c r="K65" s="587">
        <f t="shared" ref="K65:Q65" si="12">AVERAGE(K54:K64)</f>
        <v>44.0718181818182</v>
      </c>
      <c r="L65" s="76"/>
      <c r="M65" s="587">
        <f t="shared" si="12"/>
        <v>9.48181818181818</v>
      </c>
      <c r="N65" s="587">
        <f t="shared" si="12"/>
        <v>9.35</v>
      </c>
      <c r="O65" s="587">
        <f t="shared" si="12"/>
        <v>9.34363636363636</v>
      </c>
      <c r="P65" s="587">
        <f t="shared" si="12"/>
        <v>28.1736363636364</v>
      </c>
      <c r="Q65" s="587">
        <f t="shared" si="12"/>
        <v>469.483636363636</v>
      </c>
      <c r="R65" s="587">
        <f>(Q65-444.02)/444.02*100</f>
        <v>5.73479491095814</v>
      </c>
      <c r="S65" s="614">
        <v>5</v>
      </c>
      <c r="T65" s="615" t="s">
        <v>66</v>
      </c>
      <c r="U65" s="615" t="s">
        <v>66</v>
      </c>
      <c r="V65" s="615" t="s">
        <v>66</v>
      </c>
      <c r="W65" s="615" t="s">
        <v>66</v>
      </c>
      <c r="X65" s="615" t="s">
        <v>66</v>
      </c>
      <c r="Y65" s="587">
        <f t="shared" ref="Y65:AB65" si="13">AVERAGE(Y54:Y64)</f>
        <v>208</v>
      </c>
      <c r="Z65" s="587">
        <f t="shared" si="13"/>
        <v>14.9509090909091</v>
      </c>
      <c r="AA65" s="615" t="s">
        <v>66</v>
      </c>
      <c r="AB65" s="587">
        <f t="shared" si="13"/>
        <v>77.3363636363636</v>
      </c>
      <c r="AC65" s="615" t="s">
        <v>66</v>
      </c>
      <c r="AD65" s="587">
        <f t="shared" ref="AD65:AI65" si="14">AVERAGE(AD54:AD64)</f>
        <v>71.0209090909091</v>
      </c>
      <c r="AE65" s="587">
        <f t="shared" si="14"/>
        <v>33.0354545454545</v>
      </c>
      <c r="AF65" s="587">
        <f t="shared" si="14"/>
        <v>36.4163636363636</v>
      </c>
      <c r="AG65" s="587">
        <f t="shared" si="14"/>
        <v>44.0718181818182</v>
      </c>
      <c r="AH65" s="587">
        <f t="shared" si="14"/>
        <v>50.18875</v>
      </c>
      <c r="AI65" s="615">
        <f t="shared" si="14"/>
        <v>2</v>
      </c>
      <c r="AJ65" s="615" t="s">
        <v>66</v>
      </c>
      <c r="AK65" s="587">
        <f t="shared" ref="AK65:AN65" si="15">AVERAGE(AK54:AK64)</f>
        <v>8.79</v>
      </c>
      <c r="AL65" s="587">
        <f t="shared" si="15"/>
        <v>18.4125</v>
      </c>
      <c r="AM65" s="587">
        <f t="shared" si="15"/>
        <v>2.14</v>
      </c>
      <c r="AN65" s="587">
        <f t="shared" si="15"/>
        <v>2.1</v>
      </c>
      <c r="AO65" s="546"/>
      <c r="AP65" s="546"/>
      <c r="AQ65" s="546"/>
      <c r="AR65" s="257"/>
      <c r="AS65" s="257"/>
      <c r="AT65" s="546"/>
      <c r="AU65" s="257"/>
      <c r="AV65" s="257"/>
      <c r="AX65" s="546"/>
      <c r="AY65" s="546"/>
      <c r="AZ65" s="546"/>
      <c r="BA65" s="546"/>
      <c r="BC65" s="257"/>
      <c r="BD65" s="257"/>
      <c r="BE65" s="257"/>
      <c r="BF65" s="257"/>
      <c r="BG65" s="257"/>
      <c r="BH65" s="257"/>
      <c r="BI65" s="257"/>
      <c r="BJ65" s="257"/>
      <c r="BK65" s="546"/>
    </row>
    <row r="66" s="540" customFormat="1" ht="12.75" spans="1:64">
      <c r="A66" s="540" t="s">
        <v>105</v>
      </c>
      <c r="B66" s="563" t="s">
        <v>154</v>
      </c>
      <c r="C66" s="564" t="s">
        <v>107</v>
      </c>
      <c r="D66" s="565">
        <v>1</v>
      </c>
      <c r="E66" s="566">
        <v>5</v>
      </c>
      <c r="F66" s="567" t="s">
        <v>130</v>
      </c>
      <c r="G66" s="567" t="s">
        <v>108</v>
      </c>
      <c r="H66" s="567" t="s">
        <v>89</v>
      </c>
      <c r="I66" s="588"/>
      <c r="J66" s="566">
        <v>1</v>
      </c>
      <c r="K66" s="589">
        <v>48.5</v>
      </c>
      <c r="L66" s="590"/>
      <c r="M66" s="591">
        <v>90.2</v>
      </c>
      <c r="N66" s="591">
        <v>91.55</v>
      </c>
      <c r="P66" s="591">
        <v>181.75</v>
      </c>
      <c r="Q66" s="616">
        <v>474.8</v>
      </c>
      <c r="R66" s="591">
        <v>1.68</v>
      </c>
      <c r="S66" s="617">
        <v>3</v>
      </c>
      <c r="T66" s="618" t="s">
        <v>109</v>
      </c>
      <c r="U66" s="618" t="s">
        <v>110</v>
      </c>
      <c r="V66" s="618" t="s">
        <v>155</v>
      </c>
      <c r="W66" s="618" t="s">
        <v>156</v>
      </c>
      <c r="X66" s="618" t="s">
        <v>157</v>
      </c>
      <c r="Y66" s="634">
        <v>197</v>
      </c>
      <c r="Z66" s="589">
        <v>15</v>
      </c>
      <c r="AA66" s="566">
        <v>5</v>
      </c>
      <c r="AB66" s="635">
        <v>85.25</v>
      </c>
      <c r="AC66" s="566" t="s">
        <v>70</v>
      </c>
      <c r="AD66" s="589">
        <v>59.55</v>
      </c>
      <c r="AE66" s="589">
        <v>34.8</v>
      </c>
      <c r="AF66" s="635">
        <v>32.25</v>
      </c>
      <c r="AG66" s="589">
        <v>48.5</v>
      </c>
      <c r="AH66" s="635">
        <v>58.4</v>
      </c>
      <c r="AI66" s="566" t="s">
        <v>97</v>
      </c>
      <c r="AJ66" s="563" t="s">
        <v>87</v>
      </c>
      <c r="AK66" s="641">
        <v>8.45</v>
      </c>
      <c r="AL66" s="642">
        <v>15.93</v>
      </c>
      <c r="AM66" s="642">
        <v>1.57</v>
      </c>
      <c r="AN66" s="617"/>
      <c r="AO66" s="658">
        <v>0</v>
      </c>
      <c r="AP66" s="658">
        <v>1</v>
      </c>
      <c r="AQ66" s="658" t="s">
        <v>108</v>
      </c>
      <c r="AR66" s="659"/>
      <c r="AS66" s="658" t="s">
        <v>108</v>
      </c>
      <c r="AT66" s="660" t="s">
        <v>108</v>
      </c>
      <c r="AW66" s="660" t="s">
        <v>108</v>
      </c>
      <c r="AX66" s="660" t="s">
        <v>114</v>
      </c>
      <c r="AY66" s="567" t="s">
        <v>114</v>
      </c>
      <c r="AZ66" s="660" t="s">
        <v>114</v>
      </c>
      <c r="BA66" s="660" t="s">
        <v>108</v>
      </c>
      <c r="BB66" s="635"/>
      <c r="BC66" s="679" t="s">
        <v>115</v>
      </c>
      <c r="BD66" s="658" t="s">
        <v>108</v>
      </c>
      <c r="BE66" s="679" t="s">
        <v>116</v>
      </c>
      <c r="BF66" s="658" t="s">
        <v>108</v>
      </c>
      <c r="BG66" s="658"/>
      <c r="BH66" s="658" t="s">
        <v>108</v>
      </c>
      <c r="BI66" s="658"/>
      <c r="BJ66" s="567" t="s">
        <v>108</v>
      </c>
      <c r="BK66" s="569">
        <v>0</v>
      </c>
      <c r="BL66" s="542"/>
    </row>
    <row r="67" s="540" customFormat="1" ht="12.75" spans="1:63">
      <c r="A67" s="540" t="s">
        <v>105</v>
      </c>
      <c r="B67" s="563"/>
      <c r="C67" s="568" t="s">
        <v>117</v>
      </c>
      <c r="D67" s="569">
        <v>1</v>
      </c>
      <c r="E67" s="569">
        <v>5</v>
      </c>
      <c r="F67" s="570">
        <v>5</v>
      </c>
      <c r="G67" s="570">
        <v>3</v>
      </c>
      <c r="H67" s="570">
        <v>1</v>
      </c>
      <c r="I67" s="592"/>
      <c r="J67" s="569">
        <v>5</v>
      </c>
      <c r="K67" s="591">
        <v>44.7</v>
      </c>
      <c r="L67" s="593"/>
      <c r="M67" s="594">
        <v>125.5</v>
      </c>
      <c r="N67" s="594">
        <v>125.7</v>
      </c>
      <c r="P67" s="595">
        <v>251.2</v>
      </c>
      <c r="Q67" s="619">
        <v>418.666666666667</v>
      </c>
      <c r="R67" s="620">
        <v>6.39559508682762</v>
      </c>
      <c r="S67" s="570">
        <v>3</v>
      </c>
      <c r="T67" s="618">
        <v>43799</v>
      </c>
      <c r="U67" s="618">
        <v>43817</v>
      </c>
      <c r="V67" s="618"/>
      <c r="W67" s="618">
        <v>43600</v>
      </c>
      <c r="X67" s="618">
        <v>43610</v>
      </c>
      <c r="Y67" s="636">
        <v>184</v>
      </c>
      <c r="Z67" s="591">
        <v>21.5</v>
      </c>
      <c r="AA67" s="569">
        <v>3</v>
      </c>
      <c r="AB67" s="616">
        <v>74.2</v>
      </c>
      <c r="AC67" s="569">
        <v>1</v>
      </c>
      <c r="AD67" s="591">
        <v>81.6</v>
      </c>
      <c r="AE67" s="591">
        <v>26.8</v>
      </c>
      <c r="AF67" s="637">
        <v>35.1</v>
      </c>
      <c r="AG67" s="591">
        <v>44.7</v>
      </c>
      <c r="AH67" s="643">
        <v>32.8422295211963</v>
      </c>
      <c r="AI67" s="569">
        <v>1</v>
      </c>
      <c r="AJ67" s="569">
        <v>1</v>
      </c>
      <c r="AK67" s="644">
        <v>7.6</v>
      </c>
      <c r="AL67" s="642">
        <v>13.8</v>
      </c>
      <c r="AM67" s="642">
        <v>1.4</v>
      </c>
      <c r="AN67" s="570"/>
      <c r="AO67" s="563" t="s">
        <v>158</v>
      </c>
      <c r="AP67" s="662">
        <v>2</v>
      </c>
      <c r="AQ67" s="662"/>
      <c r="AR67" s="663"/>
      <c r="AS67" s="664"/>
      <c r="AT67" s="665"/>
      <c r="AW67" s="665"/>
      <c r="AX67" s="664"/>
      <c r="AY67" s="635"/>
      <c r="AZ67" s="665"/>
      <c r="BA67" s="566"/>
      <c r="BB67" s="635"/>
      <c r="BC67" s="608"/>
      <c r="BD67" s="662"/>
      <c r="BE67" s="608"/>
      <c r="BF67" s="680"/>
      <c r="BG67" s="665"/>
      <c r="BH67" s="664"/>
      <c r="BI67" s="635"/>
      <c r="BJ67" s="665"/>
      <c r="BK67" s="685"/>
    </row>
    <row r="68" s="540" customFormat="1" ht="12.75" spans="1:63">
      <c r="A68" s="540" t="s">
        <v>105</v>
      </c>
      <c r="B68" s="563"/>
      <c r="C68" s="568" t="s">
        <v>77</v>
      </c>
      <c r="D68" s="565">
        <v>1</v>
      </c>
      <c r="E68" s="571">
        <v>5</v>
      </c>
      <c r="F68" s="572">
        <v>5</v>
      </c>
      <c r="G68" s="572">
        <v>3</v>
      </c>
      <c r="H68" s="572">
        <v>1</v>
      </c>
      <c r="I68" s="596"/>
      <c r="J68" s="571">
        <v>1</v>
      </c>
      <c r="K68" s="589">
        <v>42.12</v>
      </c>
      <c r="L68" s="597"/>
      <c r="M68" s="598">
        <v>163.72</v>
      </c>
      <c r="N68" s="598">
        <v>156.06</v>
      </c>
      <c r="P68" s="598">
        <v>319.78</v>
      </c>
      <c r="Q68" s="621">
        <v>467.36</v>
      </c>
      <c r="R68" s="598">
        <v>7.06</v>
      </c>
      <c r="S68" s="572">
        <v>1</v>
      </c>
      <c r="T68" s="608">
        <v>43404</v>
      </c>
      <c r="U68" s="608">
        <v>43414</v>
      </c>
      <c r="V68" s="622">
        <v>43523</v>
      </c>
      <c r="W68" s="622">
        <v>43560</v>
      </c>
      <c r="X68" s="622">
        <v>43609</v>
      </c>
      <c r="Y68" s="634">
        <v>206</v>
      </c>
      <c r="Z68" s="589">
        <v>17.9</v>
      </c>
      <c r="AA68" s="565">
        <v>3</v>
      </c>
      <c r="AB68" s="635">
        <v>76.3</v>
      </c>
      <c r="AC68" s="566">
        <v>2</v>
      </c>
      <c r="AD68" s="589">
        <v>62.3</v>
      </c>
      <c r="AE68" s="589">
        <v>30.66</v>
      </c>
      <c r="AF68" s="635">
        <v>36.42</v>
      </c>
      <c r="AG68" s="589">
        <v>42.12</v>
      </c>
      <c r="AH68" s="635">
        <v>49.21</v>
      </c>
      <c r="AI68" s="565">
        <v>1</v>
      </c>
      <c r="AJ68" s="563" t="s">
        <v>108</v>
      </c>
      <c r="AK68" s="644">
        <v>8.5</v>
      </c>
      <c r="AL68" s="621">
        <v>20.9</v>
      </c>
      <c r="AM68" s="621">
        <v>1.25</v>
      </c>
      <c r="AN68" s="572"/>
      <c r="AO68" s="570"/>
      <c r="AP68" s="570"/>
      <c r="AQ68" s="570"/>
      <c r="AR68" s="592"/>
      <c r="AS68" s="734">
        <v>1</v>
      </c>
      <c r="AT68" s="570"/>
      <c r="AW68" s="570"/>
      <c r="AX68" s="570"/>
      <c r="AY68" s="570"/>
      <c r="AZ68" s="570"/>
      <c r="BA68" s="570"/>
      <c r="BB68" s="570"/>
      <c r="BC68" s="747"/>
      <c r="BD68" s="570"/>
      <c r="BE68" s="747"/>
      <c r="BF68" s="570"/>
      <c r="BG68" s="570"/>
      <c r="BH68" s="570"/>
      <c r="BI68" s="570"/>
      <c r="BJ68" s="570"/>
      <c r="BK68" s="686">
        <v>0</v>
      </c>
    </row>
    <row r="69" s="540" customFormat="1" ht="12.75" spans="1:63">
      <c r="A69" s="540" t="s">
        <v>105</v>
      </c>
      <c r="B69" s="563"/>
      <c r="C69" s="564" t="s">
        <v>118</v>
      </c>
      <c r="D69" s="636">
        <v>1</v>
      </c>
      <c r="E69" s="569">
        <v>5</v>
      </c>
      <c r="F69" s="570">
        <v>5</v>
      </c>
      <c r="G69" s="570">
        <v>3</v>
      </c>
      <c r="H69" s="570">
        <v>2</v>
      </c>
      <c r="I69" s="592"/>
      <c r="J69" s="569">
        <v>1</v>
      </c>
      <c r="K69" s="591">
        <v>42.6</v>
      </c>
      <c r="L69" s="593"/>
      <c r="M69" s="695">
        <v>175.8</v>
      </c>
      <c r="N69" s="695">
        <v>166.4</v>
      </c>
      <c r="P69" s="695">
        <v>342.2</v>
      </c>
      <c r="Q69" s="642">
        <v>475.28</v>
      </c>
      <c r="R69" s="695">
        <v>7.75</v>
      </c>
      <c r="S69" s="570">
        <v>1</v>
      </c>
      <c r="T69" s="618">
        <v>43765</v>
      </c>
      <c r="U69" s="618">
        <v>43772</v>
      </c>
      <c r="V69" s="618">
        <v>43529</v>
      </c>
      <c r="W69" s="618">
        <v>43564</v>
      </c>
      <c r="X69" s="618">
        <v>43610</v>
      </c>
      <c r="Y69" s="636">
        <v>210</v>
      </c>
      <c r="Z69" s="591">
        <v>16.7</v>
      </c>
      <c r="AA69" s="636">
        <v>5</v>
      </c>
      <c r="AB69" s="616">
        <v>80</v>
      </c>
      <c r="AC69" s="569">
        <v>3</v>
      </c>
      <c r="AD69" s="591">
        <v>60.3</v>
      </c>
      <c r="AE69" s="591">
        <v>33.6</v>
      </c>
      <c r="AF69" s="616">
        <v>39.5</v>
      </c>
      <c r="AG69" s="591">
        <v>42.6</v>
      </c>
      <c r="AH69" s="616">
        <v>55.7</v>
      </c>
      <c r="AI69" s="636">
        <v>1</v>
      </c>
      <c r="AJ69" s="636">
        <v>2</v>
      </c>
      <c r="AK69" s="644">
        <v>8.6</v>
      </c>
      <c r="AL69" s="642">
        <v>18.5</v>
      </c>
      <c r="AM69" s="642">
        <v>1.6</v>
      </c>
      <c r="AN69" s="570"/>
      <c r="AO69" s="570"/>
      <c r="AP69" s="570"/>
      <c r="AQ69" s="691" t="s">
        <v>108</v>
      </c>
      <c r="AR69" s="735">
        <v>22.3</v>
      </c>
      <c r="AS69" s="691">
        <v>1</v>
      </c>
      <c r="AT69" s="720">
        <v>0</v>
      </c>
      <c r="AW69" s="570"/>
      <c r="AX69" s="570"/>
      <c r="AY69" s="570"/>
      <c r="AZ69" s="570"/>
      <c r="BA69" s="570"/>
      <c r="BB69" s="570"/>
      <c r="BC69" s="747"/>
      <c r="BD69" s="570"/>
      <c r="BE69" s="747"/>
      <c r="BF69" s="570"/>
      <c r="BG69" s="570"/>
      <c r="BH69" s="570"/>
      <c r="BI69" s="570"/>
      <c r="BJ69" s="570"/>
      <c r="BK69" s="685"/>
    </row>
    <row r="70" s="540" customFormat="1" ht="12.75" spans="1:63">
      <c r="A70" s="540" t="s">
        <v>105</v>
      </c>
      <c r="B70" s="563"/>
      <c r="C70" s="564" t="s">
        <v>119</v>
      </c>
      <c r="D70" s="689">
        <v>5</v>
      </c>
      <c r="E70" s="690">
        <v>5</v>
      </c>
      <c r="F70" s="565">
        <v>5</v>
      </c>
      <c r="G70" s="565">
        <v>1</v>
      </c>
      <c r="H70" s="565">
        <v>1</v>
      </c>
      <c r="I70" s="696"/>
      <c r="J70" s="697">
        <v>1</v>
      </c>
      <c r="K70" s="698">
        <v>48.4</v>
      </c>
      <c r="L70" s="699">
        <v>783</v>
      </c>
      <c r="M70" s="700">
        <v>108.34</v>
      </c>
      <c r="N70" s="700">
        <v>101.17</v>
      </c>
      <c r="P70" s="591">
        <v>209.54</v>
      </c>
      <c r="Q70" s="616">
        <v>460.29</v>
      </c>
      <c r="R70" s="700">
        <v>4.79</v>
      </c>
      <c r="S70" s="711">
        <v>4</v>
      </c>
      <c r="T70" s="712">
        <v>43773</v>
      </c>
      <c r="U70" s="712">
        <v>43781</v>
      </c>
      <c r="V70" s="713">
        <v>43533</v>
      </c>
      <c r="W70" s="714">
        <v>43561</v>
      </c>
      <c r="X70" s="714" t="s">
        <v>128</v>
      </c>
      <c r="Y70" s="719">
        <v>205</v>
      </c>
      <c r="Z70" s="698">
        <v>15.9</v>
      </c>
      <c r="AA70" s="720">
        <v>2</v>
      </c>
      <c r="AB70" s="721">
        <v>73</v>
      </c>
      <c r="AC70" s="690">
        <v>1</v>
      </c>
      <c r="AD70" s="698">
        <v>57.8</v>
      </c>
      <c r="AE70" s="698">
        <v>31.6</v>
      </c>
      <c r="AF70" s="721">
        <v>37.9</v>
      </c>
      <c r="AG70" s="698">
        <v>48.4</v>
      </c>
      <c r="AH70" s="723">
        <v>54.7</v>
      </c>
      <c r="AI70" s="689">
        <v>1</v>
      </c>
      <c r="AJ70" s="730">
        <v>3</v>
      </c>
      <c r="AK70" s="644">
        <v>7.63076923076923</v>
      </c>
      <c r="AL70" s="616">
        <v>15.0769230769231</v>
      </c>
      <c r="AM70" s="616">
        <v>2.38461538461538</v>
      </c>
      <c r="AN70" s="565"/>
      <c r="AO70" s="570"/>
      <c r="AP70" s="691">
        <v>1</v>
      </c>
      <c r="AQ70" s="691">
        <v>1</v>
      </c>
      <c r="AR70" s="735"/>
      <c r="AS70" s="691">
        <v>1</v>
      </c>
      <c r="AT70" s="720">
        <v>0</v>
      </c>
      <c r="AW70" s="720">
        <v>1</v>
      </c>
      <c r="AX70" s="723"/>
      <c r="AY70" s="723"/>
      <c r="AZ70" s="720">
        <v>0</v>
      </c>
      <c r="BA70" s="720" t="s">
        <v>108</v>
      </c>
      <c r="BB70" s="723" t="s">
        <v>121</v>
      </c>
      <c r="BC70" s="713"/>
      <c r="BD70" s="720">
        <v>1</v>
      </c>
      <c r="BE70" s="713"/>
      <c r="BF70" s="720">
        <v>1</v>
      </c>
      <c r="BG70" s="723"/>
      <c r="BH70" s="720">
        <v>1</v>
      </c>
      <c r="BI70" s="691"/>
      <c r="BJ70" s="720">
        <v>1</v>
      </c>
      <c r="BK70" s="566">
        <v>0</v>
      </c>
    </row>
    <row r="71" s="540" customFormat="1" ht="12.75" spans="1:63">
      <c r="A71" s="540" t="s">
        <v>105</v>
      </c>
      <c r="B71" s="563"/>
      <c r="C71" s="564" t="s">
        <v>122</v>
      </c>
      <c r="D71" s="691">
        <v>1</v>
      </c>
      <c r="E71" s="690">
        <v>5</v>
      </c>
      <c r="F71" s="617">
        <v>5</v>
      </c>
      <c r="G71" s="617">
        <v>1</v>
      </c>
      <c r="H71" s="617">
        <v>1</v>
      </c>
      <c r="I71" s="588">
        <v>1</v>
      </c>
      <c r="J71" s="690" t="s">
        <v>108</v>
      </c>
      <c r="K71" s="701">
        <v>52.8</v>
      </c>
      <c r="L71" s="590"/>
      <c r="M71" s="695">
        <v>121.9</v>
      </c>
      <c r="N71" s="695">
        <v>124.6</v>
      </c>
      <c r="P71" s="695">
        <v>246.5</v>
      </c>
      <c r="Q71" s="642">
        <v>489.3</v>
      </c>
      <c r="R71" s="695">
        <v>2.24</v>
      </c>
      <c r="S71" s="715">
        <v>2</v>
      </c>
      <c r="T71" s="713">
        <v>43418</v>
      </c>
      <c r="U71" s="713">
        <v>43431</v>
      </c>
      <c r="V71" s="713"/>
      <c r="W71" s="713">
        <v>43571</v>
      </c>
      <c r="X71" s="713">
        <v>43614</v>
      </c>
      <c r="Y71" s="720">
        <v>197</v>
      </c>
      <c r="Z71" s="701">
        <v>15.72</v>
      </c>
      <c r="AA71" s="722">
        <v>3</v>
      </c>
      <c r="AB71" s="723">
        <v>78</v>
      </c>
      <c r="AC71" s="690">
        <v>2</v>
      </c>
      <c r="AD71" s="701">
        <v>73.41</v>
      </c>
      <c r="AE71" s="701">
        <v>28.44</v>
      </c>
      <c r="AF71" s="723">
        <v>34.2</v>
      </c>
      <c r="AG71" s="701">
        <v>52.8</v>
      </c>
      <c r="AH71" s="723">
        <v>38.74</v>
      </c>
      <c r="AI71" s="689">
        <v>1</v>
      </c>
      <c r="AJ71" s="722">
        <v>3</v>
      </c>
      <c r="AK71" s="731">
        <v>7.67</v>
      </c>
      <c r="AL71" s="616">
        <v>15.5</v>
      </c>
      <c r="AM71" s="616">
        <v>2.4</v>
      </c>
      <c r="AN71" s="617"/>
      <c r="AO71" s="736" t="s">
        <v>114</v>
      </c>
      <c r="AP71" s="736" t="s">
        <v>108</v>
      </c>
      <c r="AQ71" s="736" t="s">
        <v>89</v>
      </c>
      <c r="AR71" s="737">
        <v>2</v>
      </c>
      <c r="AS71" s="736">
        <v>2</v>
      </c>
      <c r="AT71" s="738"/>
      <c r="AW71" s="738"/>
      <c r="AX71" s="738">
        <v>2</v>
      </c>
      <c r="AY71" s="738">
        <v>5</v>
      </c>
      <c r="AZ71" s="738">
        <v>0</v>
      </c>
      <c r="BA71" s="738">
        <v>1</v>
      </c>
      <c r="BB71" s="570"/>
      <c r="BC71" s="747"/>
      <c r="BD71" s="658" t="s">
        <v>108</v>
      </c>
      <c r="BE71" s="679"/>
      <c r="BF71" s="738">
        <v>1</v>
      </c>
      <c r="BG71" s="738"/>
      <c r="BH71" s="738">
        <v>1</v>
      </c>
      <c r="BI71" s="738"/>
      <c r="BJ71" s="567" t="s">
        <v>108</v>
      </c>
      <c r="BK71" s="569">
        <v>0</v>
      </c>
    </row>
    <row r="72" s="540" customFormat="1" ht="12.75" spans="1:63">
      <c r="A72" s="540" t="s">
        <v>105</v>
      </c>
      <c r="B72" s="563"/>
      <c r="C72" s="564" t="s">
        <v>123</v>
      </c>
      <c r="D72" s="565">
        <v>1</v>
      </c>
      <c r="E72" s="566">
        <v>5</v>
      </c>
      <c r="F72" s="570">
        <v>5</v>
      </c>
      <c r="G72" s="570">
        <v>1</v>
      </c>
      <c r="H72" s="570">
        <v>1</v>
      </c>
      <c r="I72" s="592">
        <v>3</v>
      </c>
      <c r="J72" s="566" t="s">
        <v>108</v>
      </c>
      <c r="K72" s="589">
        <v>45.3</v>
      </c>
      <c r="L72" s="593">
        <v>806</v>
      </c>
      <c r="M72" s="695">
        <v>124.56</v>
      </c>
      <c r="N72" s="695">
        <v>122.09</v>
      </c>
      <c r="P72" s="695">
        <v>246.56</v>
      </c>
      <c r="Q72" s="642">
        <v>548.385166666667</v>
      </c>
      <c r="R72" s="695">
        <v>7.9620064781581</v>
      </c>
      <c r="S72" s="570">
        <v>2</v>
      </c>
      <c r="T72" s="608" t="s">
        <v>124</v>
      </c>
      <c r="U72" s="608" t="s">
        <v>125</v>
      </c>
      <c r="V72" s="608" t="s">
        <v>126</v>
      </c>
      <c r="W72" s="608" t="s">
        <v>159</v>
      </c>
      <c r="X72" s="622" t="s">
        <v>160</v>
      </c>
      <c r="Y72" s="634">
        <v>210</v>
      </c>
      <c r="Z72" s="589">
        <v>16.3</v>
      </c>
      <c r="AA72" s="565">
        <v>5</v>
      </c>
      <c r="AB72" s="635">
        <v>81</v>
      </c>
      <c r="AC72" s="566">
        <v>5</v>
      </c>
      <c r="AD72" s="589">
        <v>67.8</v>
      </c>
      <c r="AE72" s="589">
        <v>36.8</v>
      </c>
      <c r="AF72" s="635">
        <v>40.2</v>
      </c>
      <c r="AG72" s="589">
        <v>45.3</v>
      </c>
      <c r="AH72" s="635">
        <v>54.2772861356932</v>
      </c>
      <c r="AI72" s="565">
        <v>1</v>
      </c>
      <c r="AJ72" s="563" t="s">
        <v>108</v>
      </c>
      <c r="AK72" s="644">
        <v>8.3</v>
      </c>
      <c r="AL72" s="642">
        <v>14.8</v>
      </c>
      <c r="AM72" s="642">
        <v>2.2</v>
      </c>
      <c r="AN72" s="570"/>
      <c r="AO72" s="739">
        <v>0.003</v>
      </c>
      <c r="AP72" s="740">
        <v>2</v>
      </c>
      <c r="AQ72" s="740">
        <v>2</v>
      </c>
      <c r="AR72" s="663"/>
      <c r="AS72" s="664">
        <v>1</v>
      </c>
      <c r="AT72" s="688">
        <v>1</v>
      </c>
      <c r="AW72" s="688">
        <v>1</v>
      </c>
      <c r="AX72" s="688">
        <v>1</v>
      </c>
      <c r="AY72" s="563" t="s">
        <v>114</v>
      </c>
      <c r="AZ72" s="634">
        <v>0</v>
      </c>
      <c r="BA72" s="634">
        <v>1</v>
      </c>
      <c r="BB72" s="635" t="s">
        <v>121</v>
      </c>
      <c r="BC72" s="608"/>
      <c r="BD72" s="680"/>
      <c r="BE72" s="608" t="s">
        <v>116</v>
      </c>
      <c r="BF72" s="688">
        <v>2</v>
      </c>
      <c r="BG72" s="688"/>
      <c r="BH72" s="688">
        <v>1</v>
      </c>
      <c r="BI72" s="688"/>
      <c r="BJ72" s="563" t="s">
        <v>108</v>
      </c>
      <c r="BK72" s="685">
        <v>0</v>
      </c>
    </row>
    <row r="73" s="540" customFormat="1" ht="12.75" spans="1:63">
      <c r="A73" s="540" t="s">
        <v>105</v>
      </c>
      <c r="B73" s="563"/>
      <c r="C73" s="564" t="s">
        <v>129</v>
      </c>
      <c r="D73" s="689">
        <v>1</v>
      </c>
      <c r="E73" s="690">
        <v>5</v>
      </c>
      <c r="F73" s="570">
        <v>5</v>
      </c>
      <c r="G73" s="570">
        <v>1</v>
      </c>
      <c r="H73" s="570">
        <v>1</v>
      </c>
      <c r="I73" s="592"/>
      <c r="J73" s="690" t="s">
        <v>130</v>
      </c>
      <c r="K73" s="701">
        <v>48.3</v>
      </c>
      <c r="L73" s="593">
        <v>816.5</v>
      </c>
      <c r="M73" s="695">
        <v>141.8</v>
      </c>
      <c r="N73" s="695">
        <v>136.52</v>
      </c>
      <c r="P73" s="695">
        <v>278.32</v>
      </c>
      <c r="Q73" s="642">
        <v>618.5</v>
      </c>
      <c r="R73" s="695">
        <v>1.31</v>
      </c>
      <c r="S73" s="570">
        <v>3</v>
      </c>
      <c r="T73" s="618">
        <v>43402</v>
      </c>
      <c r="U73" s="618">
        <v>43411</v>
      </c>
      <c r="V73" s="618">
        <v>43517</v>
      </c>
      <c r="W73" s="618">
        <v>43565</v>
      </c>
      <c r="X73" s="618">
        <v>43619</v>
      </c>
      <c r="Y73" s="720">
        <v>218</v>
      </c>
      <c r="Z73" s="701">
        <v>18.16</v>
      </c>
      <c r="AA73" s="689">
        <v>5</v>
      </c>
      <c r="AB73" s="723">
        <v>77</v>
      </c>
      <c r="AC73" s="690">
        <v>1</v>
      </c>
      <c r="AD73" s="701">
        <v>69.85</v>
      </c>
      <c r="AE73" s="701">
        <v>38.39</v>
      </c>
      <c r="AF73" s="723">
        <v>33.5</v>
      </c>
      <c r="AG73" s="701">
        <v>48.3</v>
      </c>
      <c r="AH73" s="723">
        <v>54.96</v>
      </c>
      <c r="AI73" s="689">
        <v>1</v>
      </c>
      <c r="AJ73" s="689">
        <v>3</v>
      </c>
      <c r="AK73" s="644">
        <v>7.4</v>
      </c>
      <c r="AL73" s="642">
        <v>14.3</v>
      </c>
      <c r="AM73" s="642">
        <v>2.9</v>
      </c>
      <c r="AN73" s="570"/>
      <c r="AO73" s="691" t="s">
        <v>131</v>
      </c>
      <c r="AP73" s="691" t="s">
        <v>89</v>
      </c>
      <c r="AQ73" s="741">
        <v>1</v>
      </c>
      <c r="AR73" s="742">
        <v>0.13</v>
      </c>
      <c r="AS73" s="743">
        <v>3</v>
      </c>
      <c r="AT73" s="741">
        <v>0</v>
      </c>
      <c r="AW73" s="723"/>
      <c r="AX73" s="741">
        <v>1</v>
      </c>
      <c r="AY73" s="723"/>
      <c r="AZ73" s="723"/>
      <c r="BA73" s="741">
        <v>1</v>
      </c>
      <c r="BB73" s="723" t="s">
        <v>121</v>
      </c>
      <c r="BC73" s="713">
        <v>43487</v>
      </c>
      <c r="BD73" s="746">
        <v>2</v>
      </c>
      <c r="BE73" s="713">
        <v>43546</v>
      </c>
      <c r="BF73" s="746">
        <v>2</v>
      </c>
      <c r="BG73" s="723"/>
      <c r="BH73" s="691" t="s">
        <v>108</v>
      </c>
      <c r="BI73" s="691"/>
      <c r="BJ73" s="691" t="s">
        <v>108</v>
      </c>
      <c r="BK73" s="685">
        <v>0</v>
      </c>
    </row>
    <row r="74" s="540" customFormat="1" ht="12.75" spans="1:63">
      <c r="A74" s="540" t="s">
        <v>105</v>
      </c>
      <c r="B74" s="563"/>
      <c r="C74" s="564" t="s">
        <v>132</v>
      </c>
      <c r="D74" s="689">
        <v>1</v>
      </c>
      <c r="E74" s="690">
        <v>5</v>
      </c>
      <c r="F74" s="617">
        <v>5</v>
      </c>
      <c r="G74" s="617">
        <v>3</v>
      </c>
      <c r="H74" s="617">
        <v>1</v>
      </c>
      <c r="I74" s="588">
        <v>0.95</v>
      </c>
      <c r="J74" s="690">
        <v>1</v>
      </c>
      <c r="K74" s="702">
        <v>47.1</v>
      </c>
      <c r="L74" s="590"/>
      <c r="M74" s="591">
        <v>138.62</v>
      </c>
      <c r="N74" s="591">
        <v>139.52</v>
      </c>
      <c r="P74" s="591">
        <v>278.14</v>
      </c>
      <c r="Q74" s="616">
        <v>618.86</v>
      </c>
      <c r="R74" s="591">
        <v>3.52</v>
      </c>
      <c r="S74" s="617">
        <v>3</v>
      </c>
      <c r="T74" s="713">
        <v>43398</v>
      </c>
      <c r="U74" s="713">
        <v>43408</v>
      </c>
      <c r="V74" s="713">
        <v>43525</v>
      </c>
      <c r="W74" s="713">
        <v>43562</v>
      </c>
      <c r="X74" s="713">
        <v>43614</v>
      </c>
      <c r="Y74" s="720">
        <v>216</v>
      </c>
      <c r="Z74" s="702">
        <v>17.59</v>
      </c>
      <c r="AA74" s="689">
        <v>5</v>
      </c>
      <c r="AB74" s="724">
        <v>70.7</v>
      </c>
      <c r="AC74" s="690">
        <v>2</v>
      </c>
      <c r="AD74" s="702">
        <v>60.17</v>
      </c>
      <c r="AE74" s="702">
        <v>33.9</v>
      </c>
      <c r="AF74" s="724">
        <v>39.3</v>
      </c>
      <c r="AG74" s="702">
        <v>47.1</v>
      </c>
      <c r="AH74" s="724">
        <v>56.34</v>
      </c>
      <c r="AI74" s="689">
        <v>3</v>
      </c>
      <c r="AJ74" s="689">
        <v>1</v>
      </c>
      <c r="AK74" s="644">
        <v>7.63</v>
      </c>
      <c r="AL74" s="621">
        <v>39.3</v>
      </c>
      <c r="AM74" s="621">
        <v>2.5</v>
      </c>
      <c r="AN74" s="617"/>
      <c r="AO74" s="744">
        <v>0.075</v>
      </c>
      <c r="AP74" s="732">
        <v>2</v>
      </c>
      <c r="AQ74" s="732">
        <v>2</v>
      </c>
      <c r="AR74" s="742"/>
      <c r="AS74" s="743" t="s">
        <v>70</v>
      </c>
      <c r="AT74" s="732">
        <v>1</v>
      </c>
      <c r="AW74" s="746"/>
      <c r="AX74" s="743" t="s">
        <v>70</v>
      </c>
      <c r="AY74" s="742">
        <v>0.75</v>
      </c>
      <c r="AZ74" s="732">
        <v>0</v>
      </c>
      <c r="BA74" s="732">
        <v>1</v>
      </c>
      <c r="BB74" s="732" t="s">
        <v>121</v>
      </c>
      <c r="BC74" s="748">
        <v>43505</v>
      </c>
      <c r="BD74" s="732">
        <v>2</v>
      </c>
      <c r="BE74" s="748">
        <v>43544</v>
      </c>
      <c r="BF74" s="732">
        <v>2</v>
      </c>
      <c r="BG74" s="570"/>
      <c r="BH74" s="570"/>
      <c r="BI74" s="570"/>
      <c r="BJ74" s="570"/>
      <c r="BK74" s="569"/>
    </row>
    <row r="75" s="540" customFormat="1" ht="12.75" spans="1:63">
      <c r="A75" s="540" t="s">
        <v>105</v>
      </c>
      <c r="B75" s="563"/>
      <c r="C75" s="692" t="s">
        <v>133</v>
      </c>
      <c r="D75" s="689">
        <v>1</v>
      </c>
      <c r="E75" s="690">
        <v>5</v>
      </c>
      <c r="F75" s="617">
        <v>5</v>
      </c>
      <c r="G75" s="617">
        <v>3</v>
      </c>
      <c r="H75" s="617">
        <v>1</v>
      </c>
      <c r="I75" s="588"/>
      <c r="J75" s="690">
        <v>1</v>
      </c>
      <c r="K75" s="701">
        <v>47.15</v>
      </c>
      <c r="L75" s="590">
        <v>780.24</v>
      </c>
      <c r="M75" s="591">
        <v>141.794217687075</v>
      </c>
      <c r="N75" s="591">
        <v>152.457142857143</v>
      </c>
      <c r="P75" s="591">
        <v>294.251360544218</v>
      </c>
      <c r="Q75" s="616">
        <v>588.502721088435</v>
      </c>
      <c r="R75" s="591">
        <v>4.28993660451756</v>
      </c>
      <c r="S75" s="617">
        <v>2</v>
      </c>
      <c r="T75" s="713" t="s">
        <v>134</v>
      </c>
      <c r="U75" s="713" t="s">
        <v>135</v>
      </c>
      <c r="V75" s="713" t="s">
        <v>136</v>
      </c>
      <c r="W75" s="713" t="s">
        <v>137</v>
      </c>
      <c r="X75" s="713" t="s">
        <v>138</v>
      </c>
      <c r="Y75" s="720">
        <v>194</v>
      </c>
      <c r="Z75" s="701">
        <v>20.9</v>
      </c>
      <c r="AA75" s="689">
        <v>3</v>
      </c>
      <c r="AB75" s="723">
        <v>82.3</v>
      </c>
      <c r="AC75" s="690">
        <v>3</v>
      </c>
      <c r="AD75" s="701">
        <v>69.5014</v>
      </c>
      <c r="AE75" s="701">
        <v>37.6188</v>
      </c>
      <c r="AF75" s="723">
        <v>35.3</v>
      </c>
      <c r="AG75" s="701">
        <v>47.15</v>
      </c>
      <c r="AH75" s="723">
        <v>54.126679462572</v>
      </c>
      <c r="AI75" s="689" t="s">
        <v>161</v>
      </c>
      <c r="AJ75" s="689">
        <v>3</v>
      </c>
      <c r="AK75" s="644">
        <v>7.12</v>
      </c>
      <c r="AL75" s="616">
        <v>16</v>
      </c>
      <c r="AM75" s="616">
        <v>2.4</v>
      </c>
      <c r="AN75" s="617"/>
      <c r="AO75" s="691">
        <v>0</v>
      </c>
      <c r="AP75" s="691">
        <v>1</v>
      </c>
      <c r="AQ75" s="691">
        <v>1</v>
      </c>
      <c r="AR75" s="735" t="s">
        <v>89</v>
      </c>
      <c r="AS75" s="691">
        <v>2</v>
      </c>
      <c r="AT75" s="691">
        <v>1</v>
      </c>
      <c r="AW75" s="691">
        <v>1</v>
      </c>
      <c r="AX75" s="691">
        <v>1</v>
      </c>
      <c r="AY75" s="691">
        <v>0</v>
      </c>
      <c r="AZ75" s="691">
        <v>0</v>
      </c>
      <c r="BA75" s="691"/>
      <c r="BB75" s="691" t="s">
        <v>121</v>
      </c>
      <c r="BC75" s="713" t="s">
        <v>139</v>
      </c>
      <c r="BD75" s="691">
        <v>2</v>
      </c>
      <c r="BE75" s="713" t="s">
        <v>140</v>
      </c>
      <c r="BF75" s="691" t="s">
        <v>89</v>
      </c>
      <c r="BG75" s="691"/>
      <c r="BH75" s="691">
        <v>0</v>
      </c>
      <c r="BI75" s="691"/>
      <c r="BJ75" s="691">
        <v>0</v>
      </c>
      <c r="BK75" s="569">
        <v>0</v>
      </c>
    </row>
    <row r="76" s="540" customFormat="1" ht="12.75" spans="1:63">
      <c r="A76" s="540" t="s">
        <v>105</v>
      </c>
      <c r="B76" s="563"/>
      <c r="C76" s="564" t="s">
        <v>141</v>
      </c>
      <c r="D76" s="689">
        <v>1</v>
      </c>
      <c r="E76" s="690">
        <v>5</v>
      </c>
      <c r="F76" s="617">
        <v>5</v>
      </c>
      <c r="G76" s="617">
        <v>1</v>
      </c>
      <c r="H76" s="617">
        <v>1</v>
      </c>
      <c r="I76" s="588">
        <v>1.5</v>
      </c>
      <c r="J76" s="703">
        <v>3</v>
      </c>
      <c r="K76" s="704">
        <v>48.5</v>
      </c>
      <c r="L76" s="590"/>
      <c r="M76" s="591">
        <v>136.28</v>
      </c>
      <c r="N76" s="591">
        <v>136.8</v>
      </c>
      <c r="P76" s="591">
        <v>273.08</v>
      </c>
      <c r="Q76" s="616">
        <v>607.14</v>
      </c>
      <c r="R76" s="591">
        <v>4.39</v>
      </c>
      <c r="S76" s="617">
        <v>3</v>
      </c>
      <c r="T76" s="713">
        <v>43401</v>
      </c>
      <c r="U76" s="713">
        <v>43408</v>
      </c>
      <c r="V76" s="713">
        <v>43523</v>
      </c>
      <c r="W76" s="713">
        <v>43564</v>
      </c>
      <c r="X76" s="713">
        <v>43616</v>
      </c>
      <c r="Y76" s="720">
        <v>215</v>
      </c>
      <c r="Z76" s="701">
        <v>17.35</v>
      </c>
      <c r="AA76" s="689">
        <v>5</v>
      </c>
      <c r="AB76" s="725">
        <v>82</v>
      </c>
      <c r="AC76" s="703">
        <v>1</v>
      </c>
      <c r="AD76" s="701">
        <v>74.3</v>
      </c>
      <c r="AE76" s="701">
        <v>30.04</v>
      </c>
      <c r="AF76" s="725">
        <v>43.3</v>
      </c>
      <c r="AG76" s="704">
        <v>48.5</v>
      </c>
      <c r="AH76" s="725">
        <v>40.6</v>
      </c>
      <c r="AI76" s="689">
        <v>3</v>
      </c>
      <c r="AJ76" s="732" t="s">
        <v>108</v>
      </c>
      <c r="AK76" s="644">
        <v>8.3</v>
      </c>
      <c r="AL76" s="616">
        <v>16.9</v>
      </c>
      <c r="AM76" s="616">
        <v>2.6</v>
      </c>
      <c r="AN76" s="617"/>
      <c r="AO76" s="722">
        <v>0</v>
      </c>
      <c r="AP76" s="722">
        <v>1</v>
      </c>
      <c r="AQ76" s="722">
        <v>1</v>
      </c>
      <c r="AR76" s="735"/>
      <c r="AS76" s="691">
        <v>1</v>
      </c>
      <c r="AT76" s="722">
        <v>0</v>
      </c>
      <c r="AW76" s="722">
        <v>1</v>
      </c>
      <c r="AX76" s="722">
        <v>0</v>
      </c>
      <c r="AY76" s="722">
        <v>0</v>
      </c>
      <c r="AZ76" s="722">
        <v>0</v>
      </c>
      <c r="BA76" s="722"/>
      <c r="BB76" s="722" t="s">
        <v>121</v>
      </c>
      <c r="BC76" s="713"/>
      <c r="BD76" s="722">
        <v>2</v>
      </c>
      <c r="BE76" s="713"/>
      <c r="BF76" s="722"/>
      <c r="BG76" s="722"/>
      <c r="BH76" s="722">
        <v>1</v>
      </c>
      <c r="BI76" s="722"/>
      <c r="BJ76" s="722">
        <v>1</v>
      </c>
      <c r="BK76" s="569">
        <v>0</v>
      </c>
    </row>
    <row r="77" s="540" customFormat="1" ht="12.75" spans="1:63">
      <c r="A77" s="540" t="s">
        <v>105</v>
      </c>
      <c r="B77" s="563"/>
      <c r="C77" s="564" t="s">
        <v>142</v>
      </c>
      <c r="D77" s="690">
        <v>1</v>
      </c>
      <c r="E77" s="690">
        <v>5</v>
      </c>
      <c r="F77" s="572">
        <v>5</v>
      </c>
      <c r="G77" s="572">
        <v>1</v>
      </c>
      <c r="H77" s="572">
        <v>1</v>
      </c>
      <c r="I77" s="596">
        <v>7</v>
      </c>
      <c r="J77" s="690">
        <v>1</v>
      </c>
      <c r="K77" s="698">
        <v>44.435</v>
      </c>
      <c r="L77" s="597">
        <v>757</v>
      </c>
      <c r="M77" s="598">
        <v>154.83</v>
      </c>
      <c r="N77" s="598">
        <v>156.69</v>
      </c>
      <c r="P77" s="598">
        <v>311.52</v>
      </c>
      <c r="Q77" s="621">
        <v>519.22596</v>
      </c>
      <c r="R77" s="598">
        <v>6.02</v>
      </c>
      <c r="S77" s="572">
        <v>2</v>
      </c>
      <c r="T77" s="713">
        <v>43771</v>
      </c>
      <c r="U77" s="713">
        <v>43779</v>
      </c>
      <c r="V77" s="713">
        <v>43546</v>
      </c>
      <c r="W77" s="713" t="s">
        <v>162</v>
      </c>
      <c r="X77" s="713">
        <v>43617</v>
      </c>
      <c r="Y77" s="720">
        <v>211</v>
      </c>
      <c r="Z77" s="701">
        <v>19.5</v>
      </c>
      <c r="AA77" s="689">
        <v>3</v>
      </c>
      <c r="AB77" s="723">
        <v>80.2</v>
      </c>
      <c r="AC77" s="690" t="s">
        <v>89</v>
      </c>
      <c r="AD77" s="701">
        <v>146.34</v>
      </c>
      <c r="AE77" s="701">
        <v>43.17</v>
      </c>
      <c r="AF77" s="726">
        <v>30.6</v>
      </c>
      <c r="AG77" s="698">
        <v>44.435</v>
      </c>
      <c r="AH77" s="723">
        <v>29.5</v>
      </c>
      <c r="AI77" s="689">
        <v>1</v>
      </c>
      <c r="AJ77" s="690">
        <v>1</v>
      </c>
      <c r="AK77" s="644">
        <v>7.9</v>
      </c>
      <c r="AL77" s="621">
        <v>18</v>
      </c>
      <c r="AM77" s="621">
        <v>2.4</v>
      </c>
      <c r="AN77" s="572"/>
      <c r="AO77" s="691" t="s">
        <v>114</v>
      </c>
      <c r="AP77" s="691" t="s">
        <v>108</v>
      </c>
      <c r="AQ77" s="691" t="s">
        <v>87</v>
      </c>
      <c r="AR77" s="745">
        <v>21</v>
      </c>
      <c r="AS77" s="691">
        <v>2</v>
      </c>
      <c r="AT77" s="720">
        <v>0</v>
      </c>
      <c r="AW77" s="720">
        <v>2</v>
      </c>
      <c r="AX77" s="720">
        <v>0</v>
      </c>
      <c r="AY77" s="720">
        <v>0</v>
      </c>
      <c r="AZ77" s="720">
        <v>0</v>
      </c>
      <c r="BA77" s="720">
        <v>1</v>
      </c>
      <c r="BB77" s="723" t="s">
        <v>121</v>
      </c>
      <c r="BC77" s="713">
        <v>43495</v>
      </c>
      <c r="BD77" s="720">
        <v>2</v>
      </c>
      <c r="BE77" s="713">
        <v>43522</v>
      </c>
      <c r="BF77" s="720">
        <v>1</v>
      </c>
      <c r="BG77" s="713">
        <v>43611</v>
      </c>
      <c r="BH77" s="691" t="s">
        <v>108</v>
      </c>
      <c r="BI77" s="691" t="s">
        <v>138</v>
      </c>
      <c r="BJ77" s="720">
        <v>1</v>
      </c>
      <c r="BK77" s="686">
        <v>0</v>
      </c>
    </row>
    <row r="78" s="542" customFormat="1" ht="12.75" spans="1:64">
      <c r="A78" s="540" t="s">
        <v>105</v>
      </c>
      <c r="B78" s="563"/>
      <c r="C78" s="576" t="s">
        <v>144</v>
      </c>
      <c r="D78" s="693"/>
      <c r="E78" s="693"/>
      <c r="F78" s="694"/>
      <c r="G78" s="694"/>
      <c r="H78" s="694"/>
      <c r="I78" s="694">
        <f>AVERAGE(I66:I77)</f>
        <v>2.69</v>
      </c>
      <c r="J78" s="693"/>
      <c r="K78" s="705">
        <f>AVERAGE(K66:K77)</f>
        <v>46.65875</v>
      </c>
      <c r="L78" s="706">
        <f>AVERAGE(L66:L77)</f>
        <v>788.548</v>
      </c>
      <c r="M78" s="705">
        <f>AVERAGE(M66:M77)</f>
        <v>135.278684807256</v>
      </c>
      <c r="N78" s="705">
        <f>AVERAGE(N66:N77)</f>
        <v>134.129761904762</v>
      </c>
      <c r="P78" s="705">
        <f>AVERAGE(P66:P77)</f>
        <v>269.403446712018</v>
      </c>
      <c r="Q78" s="716">
        <f>AVERAGE(Q66:Q77)</f>
        <v>523.859209535147</v>
      </c>
      <c r="R78" s="705">
        <v>4.63</v>
      </c>
      <c r="S78" s="717">
        <v>2</v>
      </c>
      <c r="T78" s="718"/>
      <c r="U78" s="718"/>
      <c r="V78" s="718"/>
      <c r="W78" s="718"/>
      <c r="X78" s="718"/>
      <c r="Y78" s="693">
        <f>AVERAGE(Y66:Y77)</f>
        <v>205.25</v>
      </c>
      <c r="Z78" s="705">
        <f>AVERAGE(Z66:Z77)</f>
        <v>17.71</v>
      </c>
      <c r="AA78" s="693"/>
      <c r="AB78" s="716">
        <f>AVERAGE(AB66:AB77)</f>
        <v>78.3291666666667</v>
      </c>
      <c r="AC78" s="693"/>
      <c r="AD78" s="705">
        <f>AVERAGE(AD66:AD77)</f>
        <v>73.5767833333333</v>
      </c>
      <c r="AE78" s="705">
        <f>AVERAGE(AE66:AE77)</f>
        <v>33.8182333333333</v>
      </c>
      <c r="AF78" s="716">
        <f>AVERAGE(AF66:AF77)</f>
        <v>36.4641666666667</v>
      </c>
      <c r="AG78" s="705">
        <f>AVERAGE(AG66:AG77)</f>
        <v>46.65875</v>
      </c>
      <c r="AH78" s="716">
        <v>46</v>
      </c>
      <c r="AI78" s="693"/>
      <c r="AJ78" s="693"/>
      <c r="AK78" s="694">
        <f t="shared" ref="AK78:AM78" si="16">AVERAGE(AK66:AK77)</f>
        <v>7.9250641025641</v>
      </c>
      <c r="AL78" s="716">
        <f t="shared" si="16"/>
        <v>18.2505769230769</v>
      </c>
      <c r="AM78" s="716">
        <f t="shared" si="16"/>
        <v>2.13371794871795</v>
      </c>
      <c r="AN78" s="694"/>
      <c r="AO78" s="570"/>
      <c r="AP78" s="570"/>
      <c r="AQ78" s="570"/>
      <c r="AR78" s="592"/>
      <c r="AS78" s="734"/>
      <c r="AT78" s="570"/>
      <c r="AW78" s="570"/>
      <c r="AX78" s="570"/>
      <c r="AY78" s="570"/>
      <c r="AZ78" s="570"/>
      <c r="BA78" s="570"/>
      <c r="BB78" s="570"/>
      <c r="BC78" s="747"/>
      <c r="BD78" s="570"/>
      <c r="BE78" s="747"/>
      <c r="BF78" s="570"/>
      <c r="BG78" s="570"/>
      <c r="BH78" s="570"/>
      <c r="BI78" s="570"/>
      <c r="BJ78" s="570"/>
      <c r="BK78" s="694"/>
      <c r="BL78" s="540"/>
    </row>
    <row r="79" s="543" customFormat="1" spans="1:63">
      <c r="A79" s="264" t="s">
        <v>145</v>
      </c>
      <c r="B79" s="550" t="s">
        <v>163</v>
      </c>
      <c r="C79" s="254" t="s">
        <v>76</v>
      </c>
      <c r="D79" s="257">
        <v>5</v>
      </c>
      <c r="E79" s="257">
        <v>1</v>
      </c>
      <c r="F79" s="257">
        <v>5</v>
      </c>
      <c r="G79" s="257">
        <v>3</v>
      </c>
      <c r="H79" s="257">
        <v>1</v>
      </c>
      <c r="I79" s="257">
        <v>4</v>
      </c>
      <c r="J79" s="257">
        <v>1</v>
      </c>
      <c r="K79" s="257">
        <v>40.9</v>
      </c>
      <c r="L79" s="257">
        <v>767</v>
      </c>
      <c r="M79" s="257">
        <v>9.76</v>
      </c>
      <c r="N79" s="257">
        <v>10.52</v>
      </c>
      <c r="O79" s="257">
        <v>9.94</v>
      </c>
      <c r="P79" s="382">
        <f t="shared" ref="P79:P91" si="17">SUM(M79:O79)</f>
        <v>30.22</v>
      </c>
      <c r="Q79" s="257">
        <v>449.1</v>
      </c>
      <c r="R79" s="257">
        <v>4.17</v>
      </c>
      <c r="S79" s="257">
        <v>6</v>
      </c>
      <c r="T79" s="630">
        <v>43051</v>
      </c>
      <c r="U79" s="630">
        <v>43059</v>
      </c>
      <c r="V79" s="630"/>
      <c r="W79" s="630">
        <v>42842</v>
      </c>
      <c r="X79" s="630">
        <v>42884</v>
      </c>
      <c r="Y79" s="257">
        <v>198</v>
      </c>
      <c r="Z79" s="257">
        <v>15.4</v>
      </c>
      <c r="AA79" s="257">
        <v>5</v>
      </c>
      <c r="AB79" s="257">
        <v>87</v>
      </c>
      <c r="AC79" s="257">
        <v>3</v>
      </c>
      <c r="AD79" s="257">
        <v>50.6</v>
      </c>
      <c r="AE79" s="257">
        <v>27.1</v>
      </c>
      <c r="AF79" s="257">
        <v>41.3</v>
      </c>
      <c r="AG79" s="647">
        <v>40.9</v>
      </c>
      <c r="AH79" s="647"/>
      <c r="AI79" s="257">
        <v>1</v>
      </c>
      <c r="AJ79" s="257">
        <v>3</v>
      </c>
      <c r="AK79" s="257">
        <v>8.5</v>
      </c>
      <c r="AL79" s="257">
        <v>17.6</v>
      </c>
      <c r="AM79" s="257">
        <v>2.1</v>
      </c>
      <c r="AN79" s="257">
        <v>1.8</v>
      </c>
      <c r="AO79" s="257">
        <v>2</v>
      </c>
      <c r="AP79" s="257">
        <v>2</v>
      </c>
      <c r="AQ79" s="257">
        <v>2</v>
      </c>
      <c r="AR79" s="257" t="s">
        <v>66</v>
      </c>
      <c r="AS79" s="257" t="s">
        <v>66</v>
      </c>
      <c r="AT79" s="257" t="s">
        <v>66</v>
      </c>
      <c r="AU79" s="257" t="s">
        <v>66</v>
      </c>
      <c r="AV79" s="257" t="s">
        <v>66</v>
      </c>
      <c r="AX79" s="257" t="s">
        <v>66</v>
      </c>
      <c r="AY79" s="257" t="s">
        <v>66</v>
      </c>
      <c r="AZ79" s="257" t="s">
        <v>66</v>
      </c>
      <c r="BA79" s="257">
        <v>1</v>
      </c>
      <c r="BC79" s="257" t="s">
        <v>66</v>
      </c>
      <c r="BD79" s="257">
        <v>1</v>
      </c>
      <c r="BE79" s="257"/>
      <c r="BF79" s="257">
        <v>1</v>
      </c>
      <c r="BG79" s="257"/>
      <c r="BH79" s="257">
        <v>1</v>
      </c>
      <c r="BI79" s="257" t="s">
        <v>66</v>
      </c>
      <c r="BJ79" s="257" t="s">
        <v>66</v>
      </c>
      <c r="BK79" s="257" t="s">
        <v>66</v>
      </c>
    </row>
    <row r="80" s="543" customFormat="1" ht="15" spans="1:63">
      <c r="A80" s="264" t="s">
        <v>145</v>
      </c>
      <c r="B80" s="551"/>
      <c r="C80" s="254" t="s">
        <v>71</v>
      </c>
      <c r="D80" s="257">
        <v>5</v>
      </c>
      <c r="E80" s="257">
        <v>1</v>
      </c>
      <c r="F80" s="257">
        <v>5</v>
      </c>
      <c r="G80" s="257">
        <v>3</v>
      </c>
      <c r="H80" s="257">
        <v>1</v>
      </c>
      <c r="I80" s="257">
        <v>9.2</v>
      </c>
      <c r="J80" s="257">
        <v>5</v>
      </c>
      <c r="K80" s="257">
        <v>45.5</v>
      </c>
      <c r="L80" s="257">
        <v>796</v>
      </c>
      <c r="M80" s="257">
        <v>13.9</v>
      </c>
      <c r="N80" s="257">
        <v>14.2</v>
      </c>
      <c r="O80" s="257">
        <v>13.1</v>
      </c>
      <c r="P80" s="382">
        <f t="shared" si="17"/>
        <v>41.2</v>
      </c>
      <c r="Q80" s="257">
        <v>683.1</v>
      </c>
      <c r="R80" s="257">
        <v>10.7</v>
      </c>
      <c r="S80" s="257">
        <v>1</v>
      </c>
      <c r="T80" s="630">
        <v>43046</v>
      </c>
      <c r="U80" s="630">
        <v>43056</v>
      </c>
      <c r="V80" s="630"/>
      <c r="W80" s="630">
        <v>42841</v>
      </c>
      <c r="X80" s="630">
        <v>42884</v>
      </c>
      <c r="Y80" s="257">
        <v>194</v>
      </c>
      <c r="Z80" s="257">
        <v>20</v>
      </c>
      <c r="AA80" s="257">
        <v>2</v>
      </c>
      <c r="AB80" s="257">
        <v>80</v>
      </c>
      <c r="AC80" s="257">
        <v>4</v>
      </c>
      <c r="AD80" s="257">
        <v>86.9</v>
      </c>
      <c r="AE80" s="257">
        <v>37.4</v>
      </c>
      <c r="AF80" s="257">
        <v>42.1</v>
      </c>
      <c r="AG80" s="648">
        <v>45.5</v>
      </c>
      <c r="AH80" s="648"/>
      <c r="AI80" s="257">
        <v>1</v>
      </c>
      <c r="AJ80" s="257">
        <v>3</v>
      </c>
      <c r="AK80" s="257">
        <v>9.7</v>
      </c>
      <c r="AL80" s="257">
        <v>22.1</v>
      </c>
      <c r="AM80" s="257">
        <v>3.1</v>
      </c>
      <c r="AN80" s="257">
        <v>1.87</v>
      </c>
      <c r="AO80" s="257">
        <v>0</v>
      </c>
      <c r="AP80" s="257">
        <v>1</v>
      </c>
      <c r="AQ80" s="257">
        <v>1</v>
      </c>
      <c r="AR80" s="257">
        <v>25.1</v>
      </c>
      <c r="AS80" s="354" t="s">
        <v>70</v>
      </c>
      <c r="AT80" s="257" t="s">
        <v>66</v>
      </c>
      <c r="AU80" s="257" t="s">
        <v>66</v>
      </c>
      <c r="AV80" s="257" t="s">
        <v>66</v>
      </c>
      <c r="AX80" s="257">
        <v>1</v>
      </c>
      <c r="AY80" s="257">
        <v>0</v>
      </c>
      <c r="AZ80" s="257">
        <v>0</v>
      </c>
      <c r="BA80" s="257">
        <v>1</v>
      </c>
      <c r="BC80" s="630">
        <v>43097</v>
      </c>
      <c r="BD80" s="354" t="s">
        <v>70</v>
      </c>
      <c r="BE80" s="257"/>
      <c r="BF80" s="257">
        <v>1</v>
      </c>
      <c r="BG80" s="257"/>
      <c r="BH80" s="257">
        <v>1</v>
      </c>
      <c r="BI80" s="257" t="s">
        <v>66</v>
      </c>
      <c r="BJ80" s="257" t="s">
        <v>66</v>
      </c>
      <c r="BK80" s="257" t="s">
        <v>66</v>
      </c>
    </row>
    <row r="81" s="543" customFormat="1" ht="15" spans="1:63">
      <c r="A81" s="264" t="s">
        <v>145</v>
      </c>
      <c r="B81" s="551"/>
      <c r="C81" s="254" t="s">
        <v>65</v>
      </c>
      <c r="D81" s="257">
        <v>5</v>
      </c>
      <c r="E81" s="257">
        <v>1</v>
      </c>
      <c r="F81" s="257">
        <v>5</v>
      </c>
      <c r="G81" s="257">
        <v>5</v>
      </c>
      <c r="H81" s="257">
        <v>1</v>
      </c>
      <c r="I81" s="257">
        <v>0</v>
      </c>
      <c r="J81" s="257">
        <v>3</v>
      </c>
      <c r="K81" s="257">
        <v>41.29</v>
      </c>
      <c r="L81" s="257" t="s">
        <v>66</v>
      </c>
      <c r="M81" s="257">
        <v>9.264</v>
      </c>
      <c r="N81" s="257">
        <v>9.405</v>
      </c>
      <c r="O81" s="257">
        <v>8.175</v>
      </c>
      <c r="P81" s="382">
        <f t="shared" si="17"/>
        <v>26.844</v>
      </c>
      <c r="Q81" s="257">
        <v>447.397</v>
      </c>
      <c r="R81" s="257">
        <v>-4.927</v>
      </c>
      <c r="S81" s="257">
        <v>10</v>
      </c>
      <c r="T81" s="630">
        <v>43054</v>
      </c>
      <c r="U81" s="630">
        <v>43063</v>
      </c>
      <c r="V81" s="630"/>
      <c r="W81" s="630">
        <v>42840</v>
      </c>
      <c r="X81" s="630">
        <v>42884</v>
      </c>
      <c r="Y81" s="257">
        <v>180</v>
      </c>
      <c r="Z81" s="257">
        <v>15.75</v>
      </c>
      <c r="AA81" s="257">
        <v>5</v>
      </c>
      <c r="AB81" s="257">
        <v>84</v>
      </c>
      <c r="AC81" s="257">
        <v>4</v>
      </c>
      <c r="AD81" s="257">
        <v>61.25</v>
      </c>
      <c r="AE81" s="257">
        <v>29.08</v>
      </c>
      <c r="AF81" s="257">
        <v>43.33</v>
      </c>
      <c r="AG81" s="648">
        <v>41.29</v>
      </c>
      <c r="AH81" s="648"/>
      <c r="AI81" s="257">
        <v>5</v>
      </c>
      <c r="AJ81" s="257">
        <v>3</v>
      </c>
      <c r="AK81" s="257" t="s">
        <v>66</v>
      </c>
      <c r="AL81" s="257" t="s">
        <v>66</v>
      </c>
      <c r="AM81" s="257" t="s">
        <v>66</v>
      </c>
      <c r="AN81" s="257" t="s">
        <v>66</v>
      </c>
      <c r="AO81" s="257" t="s">
        <v>66</v>
      </c>
      <c r="AP81" s="257">
        <v>1</v>
      </c>
      <c r="AQ81" s="257">
        <v>4</v>
      </c>
      <c r="AR81" s="257" t="s">
        <v>66</v>
      </c>
      <c r="AS81" s="257" t="s">
        <v>66</v>
      </c>
      <c r="AT81" s="257" t="s">
        <v>147</v>
      </c>
      <c r="AU81" s="257" t="s">
        <v>147</v>
      </c>
      <c r="AV81" s="257" t="s">
        <v>147</v>
      </c>
      <c r="AX81" s="257" t="s">
        <v>147</v>
      </c>
      <c r="AY81" s="257" t="s">
        <v>147</v>
      </c>
      <c r="AZ81" s="257" t="s">
        <v>66</v>
      </c>
      <c r="BA81" s="257">
        <v>1</v>
      </c>
      <c r="BC81" s="257" t="s">
        <v>66</v>
      </c>
      <c r="BD81" s="257" t="s">
        <v>147</v>
      </c>
      <c r="BE81" s="257" t="s">
        <v>66</v>
      </c>
      <c r="BF81" s="257" t="s">
        <v>147</v>
      </c>
      <c r="BG81" s="257" t="s">
        <v>66</v>
      </c>
      <c r="BH81" s="257" t="s">
        <v>66</v>
      </c>
      <c r="BI81" s="257"/>
      <c r="BJ81" s="264"/>
      <c r="BK81" s="264"/>
    </row>
    <row r="82" s="543" customFormat="1" ht="15.75" spans="1:63">
      <c r="A82" s="264" t="s">
        <v>145</v>
      </c>
      <c r="B82" s="551"/>
      <c r="C82" s="254" t="s">
        <v>74</v>
      </c>
      <c r="D82" s="257">
        <v>5</v>
      </c>
      <c r="E82" s="257">
        <v>1</v>
      </c>
      <c r="F82" s="257">
        <v>5</v>
      </c>
      <c r="G82" s="257">
        <v>1</v>
      </c>
      <c r="H82" s="257">
        <v>2</v>
      </c>
      <c r="I82" s="257">
        <v>12</v>
      </c>
      <c r="J82" s="257">
        <v>3</v>
      </c>
      <c r="K82" s="257">
        <v>39.7</v>
      </c>
      <c r="L82" s="257" t="s">
        <v>66</v>
      </c>
      <c r="M82" s="257">
        <v>10.5</v>
      </c>
      <c r="N82" s="257">
        <v>11.6</v>
      </c>
      <c r="O82" s="257">
        <v>12</v>
      </c>
      <c r="P82" s="382">
        <f t="shared" si="17"/>
        <v>34.1</v>
      </c>
      <c r="Q82" s="257">
        <v>568.33</v>
      </c>
      <c r="R82" s="257">
        <v>3.81</v>
      </c>
      <c r="S82" s="257">
        <v>9</v>
      </c>
      <c r="T82" s="630">
        <v>43052</v>
      </c>
      <c r="U82" s="630">
        <v>43068</v>
      </c>
      <c r="V82" s="630"/>
      <c r="W82" s="630">
        <v>42844</v>
      </c>
      <c r="X82" s="630">
        <v>42886</v>
      </c>
      <c r="Y82" s="257">
        <v>199</v>
      </c>
      <c r="Z82" s="257">
        <v>21.14</v>
      </c>
      <c r="AA82" s="257">
        <v>5</v>
      </c>
      <c r="AB82" s="257">
        <v>83</v>
      </c>
      <c r="AC82" s="257">
        <v>2</v>
      </c>
      <c r="AD82" s="257">
        <v>105.5</v>
      </c>
      <c r="AE82" s="257">
        <v>32.5</v>
      </c>
      <c r="AF82" s="257">
        <v>44.2</v>
      </c>
      <c r="AG82" s="649">
        <v>39.7</v>
      </c>
      <c r="AH82" s="649"/>
      <c r="AI82" s="257">
        <v>3</v>
      </c>
      <c r="AJ82" s="257">
        <v>1</v>
      </c>
      <c r="AK82" s="257">
        <v>9.471</v>
      </c>
      <c r="AL82" s="257">
        <v>19.62</v>
      </c>
      <c r="AM82" s="257">
        <v>2.33</v>
      </c>
      <c r="AN82" s="257">
        <v>1.54</v>
      </c>
      <c r="AO82" s="257">
        <v>0.06</v>
      </c>
      <c r="AP82" s="257">
        <v>2</v>
      </c>
      <c r="AQ82" s="257" t="s">
        <v>66</v>
      </c>
      <c r="AR82" s="257" t="s">
        <v>66</v>
      </c>
      <c r="AS82" s="257">
        <v>2</v>
      </c>
      <c r="AT82" s="257" t="s">
        <v>66</v>
      </c>
      <c r="AU82" s="257" t="s">
        <v>66</v>
      </c>
      <c r="AV82" s="257" t="s">
        <v>66</v>
      </c>
      <c r="AX82" s="257" t="s">
        <v>66</v>
      </c>
      <c r="AY82" s="257" t="s">
        <v>66</v>
      </c>
      <c r="AZ82" s="257" t="s">
        <v>66</v>
      </c>
      <c r="BA82" s="257" t="s">
        <v>66</v>
      </c>
      <c r="BC82" s="257" t="s">
        <v>66</v>
      </c>
      <c r="BD82" s="257" t="s">
        <v>66</v>
      </c>
      <c r="BE82" s="257" t="s">
        <v>66</v>
      </c>
      <c r="BF82" s="257" t="s">
        <v>66</v>
      </c>
      <c r="BG82" s="257" t="s">
        <v>66</v>
      </c>
      <c r="BH82" s="257" t="s">
        <v>66</v>
      </c>
      <c r="BI82" s="257" t="s">
        <v>66</v>
      </c>
      <c r="BJ82" s="257" t="s">
        <v>66</v>
      </c>
      <c r="BK82" s="257" t="s">
        <v>66</v>
      </c>
    </row>
    <row r="83" s="543" customFormat="1" spans="1:63">
      <c r="A83" s="264" t="s">
        <v>145</v>
      </c>
      <c r="B83" s="551"/>
      <c r="C83" s="254" t="s">
        <v>67</v>
      </c>
      <c r="D83" s="257">
        <v>5</v>
      </c>
      <c r="E83" s="257">
        <v>1</v>
      </c>
      <c r="F83" s="257">
        <v>5</v>
      </c>
      <c r="G83" s="257">
        <v>3</v>
      </c>
      <c r="H83" s="257">
        <v>2</v>
      </c>
      <c r="I83" s="257" t="s">
        <v>66</v>
      </c>
      <c r="J83" s="257">
        <v>1</v>
      </c>
      <c r="K83" s="257">
        <v>42.6</v>
      </c>
      <c r="L83" s="257">
        <v>780</v>
      </c>
      <c r="M83" s="257">
        <v>10.5</v>
      </c>
      <c r="N83" s="257">
        <v>9.7</v>
      </c>
      <c r="O83" s="257">
        <v>10.3</v>
      </c>
      <c r="P83" s="382">
        <f t="shared" si="17"/>
        <v>30.5</v>
      </c>
      <c r="Q83" s="257">
        <v>508.33</v>
      </c>
      <c r="R83" s="257">
        <v>6.64</v>
      </c>
      <c r="S83" s="257">
        <v>7</v>
      </c>
      <c r="T83" s="630">
        <v>43051</v>
      </c>
      <c r="U83" s="630">
        <v>43058</v>
      </c>
      <c r="V83" s="630"/>
      <c r="W83" s="630">
        <v>42843</v>
      </c>
      <c r="X83" s="630">
        <v>42882</v>
      </c>
      <c r="Y83" s="257">
        <v>196</v>
      </c>
      <c r="Z83" s="257">
        <v>15.36</v>
      </c>
      <c r="AA83" s="257">
        <v>5</v>
      </c>
      <c r="AB83" s="257">
        <v>85</v>
      </c>
      <c r="AC83" s="257">
        <v>2</v>
      </c>
      <c r="AD83" s="257">
        <v>66.37</v>
      </c>
      <c r="AE83" s="257">
        <v>29.13</v>
      </c>
      <c r="AF83" s="257">
        <v>43.89</v>
      </c>
      <c r="AG83" s="647">
        <v>42.6</v>
      </c>
      <c r="AH83" s="647"/>
      <c r="AI83" s="257">
        <v>1</v>
      </c>
      <c r="AJ83" s="257">
        <v>1</v>
      </c>
      <c r="AK83" s="257">
        <v>10.2</v>
      </c>
      <c r="AL83" s="257">
        <v>19.3</v>
      </c>
      <c r="AM83" s="257">
        <v>1.8</v>
      </c>
      <c r="AN83" s="257">
        <v>1.9</v>
      </c>
      <c r="AO83" s="257" t="s">
        <v>66</v>
      </c>
      <c r="AP83" s="257">
        <v>1</v>
      </c>
      <c r="AQ83" s="257">
        <v>1</v>
      </c>
      <c r="AR83" s="257" t="s">
        <v>66</v>
      </c>
      <c r="AS83" s="257">
        <v>2</v>
      </c>
      <c r="AT83" s="257">
        <v>2</v>
      </c>
      <c r="AU83" s="257" t="s">
        <v>66</v>
      </c>
      <c r="AV83" s="257" t="s">
        <v>66</v>
      </c>
      <c r="AX83" s="257" t="s">
        <v>66</v>
      </c>
      <c r="AY83" s="257" t="s">
        <v>66</v>
      </c>
      <c r="AZ83" s="257" t="s">
        <v>66</v>
      </c>
      <c r="BA83" s="257" t="s">
        <v>66</v>
      </c>
      <c r="BC83" s="257" t="s">
        <v>66</v>
      </c>
      <c r="BD83" s="257" t="s">
        <v>66</v>
      </c>
      <c r="BE83" s="257" t="s">
        <v>66</v>
      </c>
      <c r="BF83" s="257" t="s">
        <v>66</v>
      </c>
      <c r="BG83" s="257" t="s">
        <v>66</v>
      </c>
      <c r="BH83" s="257" t="s">
        <v>66</v>
      </c>
      <c r="BI83" s="264" t="s">
        <v>66</v>
      </c>
      <c r="BJ83" s="264" t="s">
        <v>66</v>
      </c>
      <c r="BK83" s="264" t="s">
        <v>66</v>
      </c>
    </row>
    <row r="84" s="543" customFormat="1" ht="15" spans="1:63">
      <c r="A84" s="264" t="s">
        <v>145</v>
      </c>
      <c r="B84" s="551"/>
      <c r="C84" s="254" t="s">
        <v>84</v>
      </c>
      <c r="D84" s="257" t="s">
        <v>148</v>
      </c>
      <c r="E84" s="257">
        <v>1</v>
      </c>
      <c r="F84" s="257">
        <v>1</v>
      </c>
      <c r="G84" s="257">
        <v>5</v>
      </c>
      <c r="H84" s="354" t="s">
        <v>69</v>
      </c>
      <c r="I84" s="257">
        <v>11</v>
      </c>
      <c r="J84" s="257">
        <v>1</v>
      </c>
      <c r="K84" s="257">
        <v>39.4</v>
      </c>
      <c r="L84" s="257">
        <v>834.3</v>
      </c>
      <c r="M84" s="257">
        <v>9.65</v>
      </c>
      <c r="N84" s="257">
        <v>9.46</v>
      </c>
      <c r="O84" s="257">
        <v>9.26</v>
      </c>
      <c r="P84" s="382">
        <f t="shared" si="17"/>
        <v>28.37</v>
      </c>
      <c r="Q84" s="257">
        <v>472.9</v>
      </c>
      <c r="R84" s="257">
        <v>2.66</v>
      </c>
      <c r="S84" s="257">
        <v>2</v>
      </c>
      <c r="T84" s="630">
        <v>43049</v>
      </c>
      <c r="U84" s="630">
        <v>43056</v>
      </c>
      <c r="V84" s="630"/>
      <c r="W84" s="630">
        <v>42833</v>
      </c>
      <c r="X84" s="630">
        <v>42881</v>
      </c>
      <c r="Y84" s="257">
        <v>191</v>
      </c>
      <c r="Z84" s="257">
        <v>15.7</v>
      </c>
      <c r="AA84" s="257">
        <v>5</v>
      </c>
      <c r="AB84" s="257">
        <v>96.4</v>
      </c>
      <c r="AC84" s="257">
        <v>1</v>
      </c>
      <c r="AD84" s="257">
        <v>63.1</v>
      </c>
      <c r="AE84" s="257">
        <v>30</v>
      </c>
      <c r="AF84" s="257">
        <v>40.9</v>
      </c>
      <c r="AG84" s="648">
        <v>39.4</v>
      </c>
      <c r="AH84" s="648"/>
      <c r="AI84" s="354" t="s">
        <v>97</v>
      </c>
      <c r="AJ84" s="257">
        <v>3</v>
      </c>
      <c r="AK84" s="257">
        <v>9.33</v>
      </c>
      <c r="AL84" s="257">
        <v>19.92</v>
      </c>
      <c r="AM84" s="257">
        <v>3.75</v>
      </c>
      <c r="AN84" s="257">
        <v>1.91</v>
      </c>
      <c r="AO84" s="257">
        <v>1</v>
      </c>
      <c r="AP84" s="354" t="s">
        <v>70</v>
      </c>
      <c r="AQ84" s="257" t="s">
        <v>66</v>
      </c>
      <c r="AR84" s="257" t="s">
        <v>66</v>
      </c>
      <c r="AS84" s="257" t="s">
        <v>66</v>
      </c>
      <c r="AT84" s="257" t="s">
        <v>66</v>
      </c>
      <c r="AU84" s="257" t="s">
        <v>66</v>
      </c>
      <c r="AV84" s="257" t="s">
        <v>66</v>
      </c>
      <c r="AX84" s="257" t="s">
        <v>66</v>
      </c>
      <c r="AY84" s="257" t="s">
        <v>66</v>
      </c>
      <c r="AZ84" s="257">
        <v>0</v>
      </c>
      <c r="BA84" s="257">
        <v>1</v>
      </c>
      <c r="BC84" s="257" t="s">
        <v>66</v>
      </c>
      <c r="BD84" s="257" t="s">
        <v>66</v>
      </c>
      <c r="BE84" s="257" t="s">
        <v>66</v>
      </c>
      <c r="BF84" s="257" t="s">
        <v>66</v>
      </c>
      <c r="BG84" s="257" t="s">
        <v>66</v>
      </c>
      <c r="BH84" s="257" t="s">
        <v>66</v>
      </c>
      <c r="BI84" s="257" t="s">
        <v>66</v>
      </c>
      <c r="BJ84" s="257" t="s">
        <v>66</v>
      </c>
      <c r="BK84" s="257" t="s">
        <v>66</v>
      </c>
    </row>
    <row r="85" s="543" customFormat="1" ht="15.75" spans="1:63">
      <c r="A85" s="264" t="s">
        <v>145</v>
      </c>
      <c r="B85" s="551"/>
      <c r="C85" s="254" t="s">
        <v>68</v>
      </c>
      <c r="D85" s="257">
        <v>5</v>
      </c>
      <c r="E85" s="257">
        <v>1</v>
      </c>
      <c r="F85" s="257">
        <v>5</v>
      </c>
      <c r="G85" s="257">
        <v>5</v>
      </c>
      <c r="H85" s="257">
        <v>2</v>
      </c>
      <c r="I85" s="257">
        <v>0</v>
      </c>
      <c r="J85" s="257">
        <v>1</v>
      </c>
      <c r="K85" s="257">
        <v>41.21</v>
      </c>
      <c r="L85" s="257" t="s">
        <v>66</v>
      </c>
      <c r="M85" s="257">
        <v>8.21</v>
      </c>
      <c r="N85" s="257">
        <v>8.63</v>
      </c>
      <c r="O85" s="257">
        <v>8.74</v>
      </c>
      <c r="P85" s="382">
        <f t="shared" si="17"/>
        <v>25.58</v>
      </c>
      <c r="Q85" s="257">
        <v>426.33</v>
      </c>
      <c r="R85" s="257">
        <v>2.36</v>
      </c>
      <c r="S85" s="257">
        <v>8</v>
      </c>
      <c r="T85" s="630">
        <v>43056</v>
      </c>
      <c r="U85" s="630">
        <v>43071</v>
      </c>
      <c r="V85" s="630"/>
      <c r="W85" s="630">
        <v>42847</v>
      </c>
      <c r="X85" s="630">
        <v>42888</v>
      </c>
      <c r="Y85" s="257">
        <v>204</v>
      </c>
      <c r="Z85" s="257">
        <v>17.43</v>
      </c>
      <c r="AA85" s="257">
        <v>5</v>
      </c>
      <c r="AB85" s="257">
        <v>81.2</v>
      </c>
      <c r="AC85" s="257">
        <v>3</v>
      </c>
      <c r="AD85" s="257">
        <v>68.81</v>
      </c>
      <c r="AE85" s="257">
        <v>33.03</v>
      </c>
      <c r="AF85" s="257">
        <v>34.04</v>
      </c>
      <c r="AG85" s="649">
        <v>41.21</v>
      </c>
      <c r="AH85" s="649"/>
      <c r="AI85" s="257">
        <v>2</v>
      </c>
      <c r="AJ85" s="257">
        <v>1</v>
      </c>
      <c r="AK85" s="257">
        <v>6.5</v>
      </c>
      <c r="AL85" s="257">
        <v>36.87</v>
      </c>
      <c r="AM85" s="257">
        <v>2.83</v>
      </c>
      <c r="AN85" s="257" t="s">
        <v>66</v>
      </c>
      <c r="AO85" s="257">
        <v>0</v>
      </c>
      <c r="AP85" s="257">
        <v>1</v>
      </c>
      <c r="AQ85" s="354" t="s">
        <v>70</v>
      </c>
      <c r="AR85" s="257">
        <v>0.003</v>
      </c>
      <c r="AS85" s="354" t="s">
        <v>70</v>
      </c>
      <c r="AT85" s="257">
        <v>1</v>
      </c>
      <c r="AU85" s="257">
        <v>0</v>
      </c>
      <c r="AV85" s="257">
        <v>1</v>
      </c>
      <c r="AX85" s="257">
        <v>1</v>
      </c>
      <c r="AY85" s="257">
        <v>1.9</v>
      </c>
      <c r="AZ85" s="257" t="s">
        <v>66</v>
      </c>
      <c r="BA85" s="257">
        <v>1</v>
      </c>
      <c r="BC85" s="630">
        <v>42767</v>
      </c>
      <c r="BD85" s="257">
        <v>2</v>
      </c>
      <c r="BE85" s="630">
        <v>42823</v>
      </c>
      <c r="BF85" s="257">
        <v>2</v>
      </c>
      <c r="BG85" s="257" t="s">
        <v>66</v>
      </c>
      <c r="BH85" s="257" t="s">
        <v>66</v>
      </c>
      <c r="BI85" s="257"/>
      <c r="BJ85" s="257"/>
      <c r="BK85" s="257"/>
    </row>
    <row r="86" s="543" customFormat="1" spans="1:63">
      <c r="A86" s="264" t="s">
        <v>145</v>
      </c>
      <c r="B86" s="551"/>
      <c r="C86" s="254" t="s">
        <v>79</v>
      </c>
      <c r="D86" s="257">
        <v>5</v>
      </c>
      <c r="E86" s="257">
        <v>1</v>
      </c>
      <c r="F86" s="257">
        <v>5</v>
      </c>
      <c r="G86" s="257">
        <v>3</v>
      </c>
      <c r="H86" s="257">
        <v>1</v>
      </c>
      <c r="I86" s="257">
        <v>0</v>
      </c>
      <c r="J86" s="257">
        <v>1</v>
      </c>
      <c r="K86" s="257">
        <v>39.4</v>
      </c>
      <c r="L86" s="257" t="s">
        <v>66</v>
      </c>
      <c r="M86" s="257">
        <v>7.52</v>
      </c>
      <c r="N86" s="257">
        <v>7.56</v>
      </c>
      <c r="O86" s="257">
        <v>7.49</v>
      </c>
      <c r="P86" s="382">
        <f t="shared" si="17"/>
        <v>22.57</v>
      </c>
      <c r="Q86" s="257">
        <v>375.79</v>
      </c>
      <c r="R86" s="257">
        <v>0.08</v>
      </c>
      <c r="S86" s="257">
        <v>9</v>
      </c>
      <c r="T86" s="630">
        <v>43054</v>
      </c>
      <c r="U86" s="630">
        <v>43067</v>
      </c>
      <c r="V86" s="630"/>
      <c r="W86" s="630">
        <v>42844</v>
      </c>
      <c r="X86" s="630">
        <v>42884</v>
      </c>
      <c r="Y86" s="257">
        <v>195</v>
      </c>
      <c r="Z86" s="257">
        <v>13.98</v>
      </c>
      <c r="AA86" s="257">
        <v>5</v>
      </c>
      <c r="AB86" s="257">
        <v>89</v>
      </c>
      <c r="AC86" s="257">
        <v>3</v>
      </c>
      <c r="AD86" s="257">
        <v>49.1</v>
      </c>
      <c r="AE86" s="257">
        <v>27.42</v>
      </c>
      <c r="AF86" s="257">
        <v>35.7</v>
      </c>
      <c r="AG86" s="647">
        <v>39.4</v>
      </c>
      <c r="AH86" s="647"/>
      <c r="AI86" s="257">
        <v>3</v>
      </c>
      <c r="AJ86" s="257">
        <v>1</v>
      </c>
      <c r="AK86" s="257">
        <v>10.1</v>
      </c>
      <c r="AL86" s="257">
        <v>19.5</v>
      </c>
      <c r="AM86" s="257">
        <v>2</v>
      </c>
      <c r="AN86" s="257">
        <v>1.96</v>
      </c>
      <c r="AO86" s="257">
        <v>1</v>
      </c>
      <c r="AP86" s="257">
        <v>2</v>
      </c>
      <c r="AQ86" s="257">
        <v>2</v>
      </c>
      <c r="AR86" s="257" t="s">
        <v>66</v>
      </c>
      <c r="AS86" s="257" t="s">
        <v>66</v>
      </c>
      <c r="AT86" s="257">
        <v>1</v>
      </c>
      <c r="AU86" s="257" t="s">
        <v>66</v>
      </c>
      <c r="AV86" s="257" t="s">
        <v>66</v>
      </c>
      <c r="AX86" s="257">
        <v>2</v>
      </c>
      <c r="AY86" s="257">
        <v>20</v>
      </c>
      <c r="AZ86" s="257">
        <v>0</v>
      </c>
      <c r="BA86" s="257">
        <v>1</v>
      </c>
      <c r="BC86" s="257" t="s">
        <v>66</v>
      </c>
      <c r="BD86" s="257" t="s">
        <v>66</v>
      </c>
      <c r="BE86" s="257" t="s">
        <v>66</v>
      </c>
      <c r="BF86" s="257" t="s">
        <v>66</v>
      </c>
      <c r="BG86" s="257" t="s">
        <v>66</v>
      </c>
      <c r="BH86" s="257" t="s">
        <v>66</v>
      </c>
      <c r="BI86" s="257" t="s">
        <v>66</v>
      </c>
      <c r="BJ86" s="257" t="s">
        <v>66</v>
      </c>
      <c r="BK86" s="257" t="s">
        <v>66</v>
      </c>
    </row>
    <row r="87" s="543" customFormat="1" spans="1:63">
      <c r="A87" s="264" t="s">
        <v>145</v>
      </c>
      <c r="B87" s="551"/>
      <c r="C87" s="579" t="s">
        <v>149</v>
      </c>
      <c r="D87" s="257">
        <v>5</v>
      </c>
      <c r="E87" s="257">
        <v>1</v>
      </c>
      <c r="F87" s="257">
        <v>5</v>
      </c>
      <c r="G87" s="257" t="s">
        <v>66</v>
      </c>
      <c r="H87" s="257">
        <v>3</v>
      </c>
      <c r="I87" s="257" t="s">
        <v>66</v>
      </c>
      <c r="J87" s="257">
        <v>1</v>
      </c>
      <c r="K87" s="257">
        <v>39.2</v>
      </c>
      <c r="L87" s="257" t="s">
        <v>66</v>
      </c>
      <c r="M87" s="257">
        <v>10.12</v>
      </c>
      <c r="N87" s="257">
        <v>10.2</v>
      </c>
      <c r="O87" s="257">
        <v>9.95</v>
      </c>
      <c r="P87" s="382">
        <f t="shared" si="17"/>
        <v>30.27</v>
      </c>
      <c r="Q87" s="257">
        <v>504.5</v>
      </c>
      <c r="R87" s="257">
        <v>13.12</v>
      </c>
      <c r="S87" s="257">
        <v>1</v>
      </c>
      <c r="T87" s="630">
        <v>43070</v>
      </c>
      <c r="U87" s="630">
        <v>43089</v>
      </c>
      <c r="V87" s="630"/>
      <c r="W87" s="630">
        <v>42845</v>
      </c>
      <c r="X87" s="630">
        <v>42885</v>
      </c>
      <c r="Y87" s="257">
        <v>181</v>
      </c>
      <c r="Z87" s="257">
        <v>20.8</v>
      </c>
      <c r="AA87" s="257">
        <v>1</v>
      </c>
      <c r="AB87" s="257">
        <v>81.3</v>
      </c>
      <c r="AC87" s="257">
        <v>2</v>
      </c>
      <c r="AD87" s="257">
        <v>79.5</v>
      </c>
      <c r="AE87" s="257">
        <v>35.2</v>
      </c>
      <c r="AF87" s="257">
        <v>43.8</v>
      </c>
      <c r="AG87" s="647">
        <v>39.2</v>
      </c>
      <c r="AH87" s="647"/>
      <c r="AI87" s="257">
        <v>1</v>
      </c>
      <c r="AJ87" s="257">
        <v>1</v>
      </c>
      <c r="AK87" s="257">
        <v>8.6</v>
      </c>
      <c r="AL87" s="257">
        <v>18.8</v>
      </c>
      <c r="AM87" s="257">
        <v>1.2</v>
      </c>
      <c r="AN87" s="257">
        <v>1.69</v>
      </c>
      <c r="AO87" s="257">
        <v>1</v>
      </c>
      <c r="AP87" s="257">
        <v>2</v>
      </c>
      <c r="AQ87" s="257">
        <v>2</v>
      </c>
      <c r="AR87" s="257" t="s">
        <v>66</v>
      </c>
      <c r="AS87" s="257" t="s">
        <v>66</v>
      </c>
      <c r="AT87" s="257" t="s">
        <v>66</v>
      </c>
      <c r="AU87" s="257" t="s">
        <v>66</v>
      </c>
      <c r="AV87" s="257" t="s">
        <v>66</v>
      </c>
      <c r="AX87" s="257">
        <v>2</v>
      </c>
      <c r="AY87" s="257">
        <v>80</v>
      </c>
      <c r="AZ87" s="257">
        <v>0</v>
      </c>
      <c r="BA87" s="257">
        <v>1</v>
      </c>
      <c r="BC87" s="630">
        <v>42745</v>
      </c>
      <c r="BD87" s="257">
        <v>0</v>
      </c>
      <c r="BE87" s="630">
        <v>42781</v>
      </c>
      <c r="BF87" s="257">
        <v>2</v>
      </c>
      <c r="BG87" s="257" t="s">
        <v>66</v>
      </c>
      <c r="BH87" s="257" t="s">
        <v>66</v>
      </c>
      <c r="BI87" s="257" t="s">
        <v>66</v>
      </c>
      <c r="BJ87" s="257" t="s">
        <v>66</v>
      </c>
      <c r="BK87" s="257" t="s">
        <v>66</v>
      </c>
    </row>
    <row r="88" s="543" customFormat="1" ht="15.75" spans="1:63">
      <c r="A88" s="264" t="s">
        <v>145</v>
      </c>
      <c r="B88" s="551"/>
      <c r="C88" s="254" t="s">
        <v>83</v>
      </c>
      <c r="D88" s="257">
        <v>5</v>
      </c>
      <c r="E88" s="257">
        <v>1</v>
      </c>
      <c r="F88" s="257">
        <v>5</v>
      </c>
      <c r="G88" s="257">
        <v>3</v>
      </c>
      <c r="H88" s="257">
        <v>2</v>
      </c>
      <c r="I88" s="257">
        <v>1.5</v>
      </c>
      <c r="J88" s="257">
        <v>5</v>
      </c>
      <c r="K88" s="257">
        <v>47.6</v>
      </c>
      <c r="L88" s="264" t="s">
        <v>66</v>
      </c>
      <c r="M88" s="257">
        <v>12.35</v>
      </c>
      <c r="N88" s="257">
        <v>12.55</v>
      </c>
      <c r="O88" s="257">
        <v>12.9</v>
      </c>
      <c r="P88" s="382">
        <f t="shared" si="17"/>
        <v>37.8</v>
      </c>
      <c r="Q88" s="257">
        <v>630</v>
      </c>
      <c r="R88" s="257">
        <v>5.5</v>
      </c>
      <c r="S88" s="257">
        <v>1</v>
      </c>
      <c r="T88" s="630">
        <v>43051</v>
      </c>
      <c r="U88" s="630">
        <v>43058</v>
      </c>
      <c r="V88" s="630"/>
      <c r="W88" s="630">
        <v>42834</v>
      </c>
      <c r="X88" s="630">
        <v>42884</v>
      </c>
      <c r="Y88" s="257">
        <v>198</v>
      </c>
      <c r="Z88" s="257">
        <v>16.12</v>
      </c>
      <c r="AA88" s="257">
        <v>3</v>
      </c>
      <c r="AB88" s="257">
        <v>91.7</v>
      </c>
      <c r="AC88" s="257">
        <v>5</v>
      </c>
      <c r="AD88" s="257">
        <v>56.2</v>
      </c>
      <c r="AE88" s="257">
        <v>35.5</v>
      </c>
      <c r="AF88" s="257">
        <v>35.6</v>
      </c>
      <c r="AG88" s="649">
        <v>47.6</v>
      </c>
      <c r="AH88" s="649"/>
      <c r="AI88" s="257">
        <v>1</v>
      </c>
      <c r="AJ88" s="257">
        <v>1</v>
      </c>
      <c r="AK88" s="257">
        <v>8.01</v>
      </c>
      <c r="AL88" s="257">
        <v>18.2</v>
      </c>
      <c r="AM88" s="257">
        <v>3.5</v>
      </c>
      <c r="AN88" s="257">
        <v>2</v>
      </c>
      <c r="AO88" s="257">
        <v>0.5</v>
      </c>
      <c r="AP88" s="257">
        <v>2</v>
      </c>
      <c r="AQ88" s="257">
        <v>2</v>
      </c>
      <c r="AR88" s="257">
        <v>0</v>
      </c>
      <c r="AS88" s="257">
        <v>0</v>
      </c>
      <c r="AT88" s="257">
        <v>0</v>
      </c>
      <c r="AU88" s="257" t="s">
        <v>66</v>
      </c>
      <c r="AV88" s="257" t="s">
        <v>66</v>
      </c>
      <c r="AX88" s="257">
        <v>0</v>
      </c>
      <c r="AY88" s="257">
        <v>0</v>
      </c>
      <c r="AZ88" s="257">
        <v>0</v>
      </c>
      <c r="BA88" s="257">
        <v>0</v>
      </c>
      <c r="BC88" s="630">
        <v>42755</v>
      </c>
      <c r="BD88" s="257">
        <v>2</v>
      </c>
      <c r="BE88" s="630">
        <v>42794</v>
      </c>
      <c r="BF88" s="257">
        <v>2</v>
      </c>
      <c r="BG88" s="630">
        <v>42827</v>
      </c>
      <c r="BH88" s="257">
        <v>1</v>
      </c>
      <c r="BI88" s="257" t="s">
        <v>66</v>
      </c>
      <c r="BJ88" s="257" t="s">
        <v>66</v>
      </c>
      <c r="BK88" s="257" t="s">
        <v>66</v>
      </c>
    </row>
    <row r="89" s="543" customFormat="1" ht="15.75" spans="1:63">
      <c r="A89" s="264" t="s">
        <v>145</v>
      </c>
      <c r="B89" s="551"/>
      <c r="C89" s="254" t="s">
        <v>150</v>
      </c>
      <c r="D89" s="257">
        <v>1</v>
      </c>
      <c r="E89" s="257">
        <v>5</v>
      </c>
      <c r="F89" s="257">
        <v>5</v>
      </c>
      <c r="G89" s="257">
        <v>1</v>
      </c>
      <c r="H89" s="257">
        <v>1</v>
      </c>
      <c r="I89" s="257">
        <v>0</v>
      </c>
      <c r="J89" s="257">
        <v>5</v>
      </c>
      <c r="K89" s="257">
        <v>41.9</v>
      </c>
      <c r="L89" s="257">
        <v>826.5</v>
      </c>
      <c r="M89" s="257">
        <v>10.4</v>
      </c>
      <c r="N89" s="257">
        <v>10.2</v>
      </c>
      <c r="O89" s="257">
        <v>10</v>
      </c>
      <c r="P89" s="382">
        <f t="shared" si="17"/>
        <v>30.6</v>
      </c>
      <c r="Q89" s="257">
        <v>510.3</v>
      </c>
      <c r="R89" s="257">
        <v>1.3</v>
      </c>
      <c r="S89" s="257">
        <v>5</v>
      </c>
      <c r="T89" s="630">
        <v>43055</v>
      </c>
      <c r="U89" s="630">
        <v>43072</v>
      </c>
      <c r="V89" s="630"/>
      <c r="W89" s="630">
        <v>42846</v>
      </c>
      <c r="X89" s="630">
        <v>42889</v>
      </c>
      <c r="Y89" s="257">
        <v>200</v>
      </c>
      <c r="Z89" s="257">
        <v>20.3</v>
      </c>
      <c r="AA89" s="257">
        <v>5</v>
      </c>
      <c r="AB89" s="257">
        <v>76</v>
      </c>
      <c r="AC89" s="257">
        <v>3</v>
      </c>
      <c r="AD89" s="257">
        <v>76.2</v>
      </c>
      <c r="AE89" s="257">
        <v>33.63</v>
      </c>
      <c r="AF89" s="257">
        <v>36.4</v>
      </c>
      <c r="AG89" s="649">
        <v>41.9</v>
      </c>
      <c r="AH89" s="649"/>
      <c r="AI89" s="257">
        <v>3</v>
      </c>
      <c r="AJ89" s="257">
        <v>1</v>
      </c>
      <c r="AK89" s="257">
        <v>7.6</v>
      </c>
      <c r="AL89" s="650">
        <v>17.8</v>
      </c>
      <c r="AM89" s="650">
        <v>1.7</v>
      </c>
      <c r="AN89" s="254" t="s">
        <v>66</v>
      </c>
      <c r="AO89" s="257">
        <v>0</v>
      </c>
      <c r="AP89" s="257">
        <v>1</v>
      </c>
      <c r="AQ89" s="257">
        <v>1</v>
      </c>
      <c r="AR89" s="257">
        <v>0.07</v>
      </c>
      <c r="AS89" s="257">
        <v>3</v>
      </c>
      <c r="AT89" s="257" t="s">
        <v>66</v>
      </c>
      <c r="AU89" s="257" t="s">
        <v>66</v>
      </c>
      <c r="AV89" s="257" t="s">
        <v>66</v>
      </c>
      <c r="AX89" s="257">
        <v>0</v>
      </c>
      <c r="AY89" s="257">
        <v>0</v>
      </c>
      <c r="AZ89" s="257" t="s">
        <v>66</v>
      </c>
      <c r="BA89" s="257" t="s">
        <v>66</v>
      </c>
      <c r="BC89" s="630">
        <v>42759</v>
      </c>
      <c r="BD89" s="683" t="s">
        <v>164</v>
      </c>
      <c r="BE89" s="630">
        <v>42815</v>
      </c>
      <c r="BF89" s="354" t="s">
        <v>69</v>
      </c>
      <c r="BG89" s="257" t="s">
        <v>151</v>
      </c>
      <c r="BH89" s="257" t="s">
        <v>151</v>
      </c>
      <c r="BI89" s="264"/>
      <c r="BJ89" s="264"/>
      <c r="BK89" s="257">
        <v>1</v>
      </c>
    </row>
    <row r="90" s="543" customFormat="1" ht="12.75" spans="1:63">
      <c r="A90" s="264" t="s">
        <v>145</v>
      </c>
      <c r="B90" s="548"/>
      <c r="C90" s="552" t="s">
        <v>90</v>
      </c>
      <c r="D90" s="372">
        <v>5</v>
      </c>
      <c r="E90" s="372">
        <v>1.33333333333333</v>
      </c>
      <c r="F90" s="372">
        <v>4.66666666666667</v>
      </c>
      <c r="G90" s="372">
        <v>2.8</v>
      </c>
      <c r="H90" s="372">
        <v>1.63636363636364</v>
      </c>
      <c r="I90" s="301">
        <v>1.25555555555556</v>
      </c>
      <c r="J90" s="257">
        <v>1</v>
      </c>
      <c r="K90" s="301">
        <f>AVERAGE(K79:K89)</f>
        <v>41.7</v>
      </c>
      <c r="L90" s="301">
        <f>AVERAGE(L79:L89)</f>
        <v>800.76</v>
      </c>
      <c r="M90" s="301">
        <f>AVERAGE(M79:M89)</f>
        <v>10.1976363636364</v>
      </c>
      <c r="N90" s="301">
        <f>AVERAGE(N79:N89)</f>
        <v>10.3659090909091</v>
      </c>
      <c r="O90" s="301">
        <f>AVERAGE(O79:O89)</f>
        <v>10.1686363636364</v>
      </c>
      <c r="P90" s="382">
        <f t="shared" si="17"/>
        <v>30.7321818181819</v>
      </c>
      <c r="Q90" s="301">
        <f>AVERAGE(Q79:Q89)</f>
        <v>506.916090909091</v>
      </c>
      <c r="R90" s="301">
        <f>(Q90-485.67)/485.67*100</f>
        <v>4.37459404721126</v>
      </c>
      <c r="S90" s="372">
        <v>4</v>
      </c>
      <c r="T90" s="476" t="s">
        <v>66</v>
      </c>
      <c r="U90" s="476" t="s">
        <v>66</v>
      </c>
      <c r="V90" s="476"/>
      <c r="W90" s="476" t="s">
        <v>66</v>
      </c>
      <c r="X90" s="476" t="s">
        <v>66</v>
      </c>
      <c r="Y90" s="301">
        <f>AVERAGE(Y79:Y89)</f>
        <v>194.181818181818</v>
      </c>
      <c r="Z90" s="301">
        <f>AVERAGE(Z79:Z89)</f>
        <v>17.4527272727273</v>
      </c>
      <c r="AA90" s="301">
        <v>5</v>
      </c>
      <c r="AB90" s="301">
        <f>AVERAGE(AB79:AB89)</f>
        <v>84.9636363636364</v>
      </c>
      <c r="AC90" s="372">
        <v>3</v>
      </c>
      <c r="AD90" s="301">
        <f>AVERAGE(AD79:AD89)</f>
        <v>69.4118181818182</v>
      </c>
      <c r="AE90" s="301">
        <f>AVERAGE(AE79:AE89)</f>
        <v>31.8172727272727</v>
      </c>
      <c r="AF90" s="301">
        <f>AVERAGE(AF79:AF89)</f>
        <v>40.1145454545455</v>
      </c>
      <c r="AG90" s="301">
        <f>AVERAGE(AG79:AG89)</f>
        <v>41.7</v>
      </c>
      <c r="AH90" s="301"/>
      <c r="AI90" s="372">
        <f t="shared" ref="AI90:AN90" si="18">AVERAGE(AI79:AI89)</f>
        <v>2.1</v>
      </c>
      <c r="AJ90" s="372">
        <f t="shared" si="18"/>
        <v>1.72727272727273</v>
      </c>
      <c r="AK90" s="301">
        <f t="shared" si="18"/>
        <v>8.8011</v>
      </c>
      <c r="AL90" s="301">
        <f t="shared" si="18"/>
        <v>20.971</v>
      </c>
      <c r="AM90" s="301">
        <f t="shared" si="18"/>
        <v>2.431</v>
      </c>
      <c r="AN90" s="301">
        <f t="shared" si="18"/>
        <v>1.83375</v>
      </c>
      <c r="AO90" s="257"/>
      <c r="AP90" s="257"/>
      <c r="AQ90" s="257"/>
      <c r="AR90" s="257"/>
      <c r="AS90" s="257"/>
      <c r="AT90" s="257"/>
      <c r="AU90" s="257"/>
      <c r="AV90" s="257"/>
      <c r="AX90" s="257"/>
      <c r="AY90" s="257"/>
      <c r="AZ90" s="257"/>
      <c r="BA90" s="257"/>
      <c r="BC90" s="630"/>
      <c r="BD90" s="683"/>
      <c r="BE90" s="630"/>
      <c r="BF90" s="257"/>
      <c r="BG90" s="257"/>
      <c r="BH90" s="257"/>
      <c r="BI90" s="264"/>
      <c r="BJ90" s="264"/>
      <c r="BK90" s="257"/>
    </row>
    <row r="91" s="405" customFormat="1" ht="14.25" spans="1:63">
      <c r="A91" s="405" t="s">
        <v>91</v>
      </c>
      <c r="B91" s="553" t="s">
        <v>165</v>
      </c>
      <c r="C91" s="554" t="s">
        <v>93</v>
      </c>
      <c r="D91" s="554">
        <v>5</v>
      </c>
      <c r="E91" s="554">
        <v>1</v>
      </c>
      <c r="F91" s="554">
        <v>5</v>
      </c>
      <c r="G91" s="554">
        <v>3</v>
      </c>
      <c r="H91" s="554">
        <v>2</v>
      </c>
      <c r="I91" s="554">
        <v>1.2</v>
      </c>
      <c r="J91" s="557">
        <v>1</v>
      </c>
      <c r="K91" s="554">
        <v>36.39</v>
      </c>
      <c r="L91" s="557"/>
      <c r="M91" s="554">
        <v>8.52</v>
      </c>
      <c r="N91" s="554">
        <v>8.63</v>
      </c>
      <c r="O91" s="554">
        <v>8.65</v>
      </c>
      <c r="P91" s="554">
        <f t="shared" si="17"/>
        <v>25.8</v>
      </c>
      <c r="Q91" s="554">
        <v>430.1</v>
      </c>
      <c r="R91" s="554">
        <v>0.3</v>
      </c>
      <c r="S91" s="220">
        <v>7</v>
      </c>
      <c r="T91" s="612">
        <v>43407</v>
      </c>
      <c r="U91" s="612">
        <v>43417</v>
      </c>
      <c r="V91" s="612">
        <v>43208</v>
      </c>
      <c r="W91" s="612">
        <v>43210</v>
      </c>
      <c r="X91" s="612">
        <v>43251</v>
      </c>
      <c r="Y91" s="557">
        <v>210</v>
      </c>
      <c r="Z91" s="557">
        <v>17</v>
      </c>
      <c r="AA91" s="554">
        <v>3</v>
      </c>
      <c r="AB91" s="554">
        <v>85</v>
      </c>
      <c r="AC91" s="557">
        <v>3</v>
      </c>
      <c r="AD91" s="554">
        <v>121.3</v>
      </c>
      <c r="AE91" s="554">
        <v>37.8</v>
      </c>
      <c r="AF91" s="554">
        <v>32.6</v>
      </c>
      <c r="AG91" s="554">
        <v>36.39</v>
      </c>
      <c r="AH91" s="613" t="s">
        <v>81</v>
      </c>
      <c r="AI91" s="557">
        <v>1</v>
      </c>
      <c r="AJ91" s="557">
        <v>3</v>
      </c>
      <c r="AK91" s="554">
        <v>9.92</v>
      </c>
      <c r="AL91" s="554">
        <v>21.6</v>
      </c>
      <c r="AM91" s="554">
        <v>3.1</v>
      </c>
      <c r="AN91" s="554">
        <v>2.22</v>
      </c>
      <c r="AO91" s="266">
        <v>0.82</v>
      </c>
      <c r="AP91" s="354" t="s">
        <v>70</v>
      </c>
      <c r="AQ91" s="354" t="s">
        <v>70</v>
      </c>
      <c r="AR91" s="257">
        <v>16</v>
      </c>
      <c r="AS91" s="354" t="s">
        <v>70</v>
      </c>
      <c r="AT91" s="257" t="s">
        <v>81</v>
      </c>
      <c r="AU91" s="257" t="s">
        <v>81</v>
      </c>
      <c r="AV91" s="257" t="s">
        <v>81</v>
      </c>
      <c r="AX91" s="266">
        <v>0.82</v>
      </c>
      <c r="AY91" s="354" t="s">
        <v>70</v>
      </c>
      <c r="AZ91" s="257">
        <v>87</v>
      </c>
      <c r="BA91" s="354" t="s">
        <v>70</v>
      </c>
      <c r="BC91" s="257">
        <v>16</v>
      </c>
      <c r="BD91" s="354" t="s">
        <v>70</v>
      </c>
      <c r="BE91" s="546" t="s">
        <v>94</v>
      </c>
      <c r="BF91" s="546" t="s">
        <v>94</v>
      </c>
      <c r="BG91" s="546" t="s">
        <v>94</v>
      </c>
      <c r="BH91" s="546" t="s">
        <v>94</v>
      </c>
      <c r="BI91" s="257" t="s">
        <v>81</v>
      </c>
      <c r="BJ91" s="257" t="s">
        <v>81</v>
      </c>
      <c r="BK91" s="257" t="s">
        <v>81</v>
      </c>
    </row>
    <row r="92" s="405" customFormat="1" ht="24" spans="1:63">
      <c r="A92" s="405" t="s">
        <v>91</v>
      </c>
      <c r="B92" s="555"/>
      <c r="C92" s="556" t="s">
        <v>84</v>
      </c>
      <c r="D92" s="78" t="s">
        <v>95</v>
      </c>
      <c r="E92" s="557">
        <v>1</v>
      </c>
      <c r="F92" s="557">
        <v>1</v>
      </c>
      <c r="G92" s="557">
        <v>5</v>
      </c>
      <c r="H92" s="558" t="s">
        <v>66</v>
      </c>
      <c r="I92" s="557">
        <v>4</v>
      </c>
      <c r="J92" s="78" t="s">
        <v>96</v>
      </c>
      <c r="K92" s="557">
        <v>42.8</v>
      </c>
      <c r="L92" s="78"/>
      <c r="M92" s="557">
        <v>8.41</v>
      </c>
      <c r="N92" s="557">
        <v>8.49</v>
      </c>
      <c r="O92" s="557">
        <v>8.53</v>
      </c>
      <c r="P92" s="557">
        <v>25.43</v>
      </c>
      <c r="Q92" s="557">
        <v>423.9</v>
      </c>
      <c r="R92" s="557">
        <v>3.15</v>
      </c>
      <c r="S92" s="557">
        <v>9</v>
      </c>
      <c r="T92" s="612">
        <v>43409</v>
      </c>
      <c r="U92" s="612">
        <v>43419</v>
      </c>
      <c r="V92" s="612">
        <v>43199</v>
      </c>
      <c r="W92" s="613" t="s">
        <v>81</v>
      </c>
      <c r="X92" s="612">
        <v>43245</v>
      </c>
      <c r="Y92" s="613" t="s">
        <v>81</v>
      </c>
      <c r="Z92" s="557">
        <v>15.4</v>
      </c>
      <c r="AA92" s="557">
        <v>5</v>
      </c>
      <c r="AB92" s="557">
        <v>83.1</v>
      </c>
      <c r="AC92" s="633">
        <v>43102</v>
      </c>
      <c r="AD92" s="557">
        <v>49.3</v>
      </c>
      <c r="AE92" s="557">
        <v>27.5</v>
      </c>
      <c r="AF92" s="557">
        <v>37</v>
      </c>
      <c r="AG92" s="557">
        <v>42.8</v>
      </c>
      <c r="AH92" s="557">
        <v>55.8</v>
      </c>
      <c r="AI92" s="640" t="s">
        <v>97</v>
      </c>
      <c r="AJ92" s="640" t="s">
        <v>86</v>
      </c>
      <c r="AK92" s="557" t="s">
        <v>81</v>
      </c>
      <c r="AL92" s="613" t="s">
        <v>81</v>
      </c>
      <c r="AM92" s="613" t="s">
        <v>81</v>
      </c>
      <c r="AN92" s="613" t="s">
        <v>81</v>
      </c>
      <c r="AO92" s="257">
        <v>0</v>
      </c>
      <c r="AP92" s="257">
        <v>1</v>
      </c>
      <c r="AQ92" s="257">
        <v>0</v>
      </c>
      <c r="AR92" s="257">
        <v>0</v>
      </c>
      <c r="AS92" s="257">
        <v>1</v>
      </c>
      <c r="AT92" s="257" t="s">
        <v>81</v>
      </c>
      <c r="AU92" s="257" t="s">
        <v>81</v>
      </c>
      <c r="AV92" s="257" t="s">
        <v>81</v>
      </c>
      <c r="AX92" s="257">
        <v>0</v>
      </c>
      <c r="AY92" s="257">
        <v>0</v>
      </c>
      <c r="AZ92" s="257">
        <v>1</v>
      </c>
      <c r="BA92" s="257">
        <v>0</v>
      </c>
      <c r="BC92" s="257" t="s">
        <v>81</v>
      </c>
      <c r="BD92" s="257">
        <v>1</v>
      </c>
      <c r="BE92" s="257" t="s">
        <v>81</v>
      </c>
      <c r="BF92" s="257">
        <v>1</v>
      </c>
      <c r="BG92" s="257" t="s">
        <v>81</v>
      </c>
      <c r="BH92" s="257">
        <v>1</v>
      </c>
      <c r="BI92" s="257" t="s">
        <v>81</v>
      </c>
      <c r="BJ92" s="257">
        <v>1</v>
      </c>
      <c r="BK92" s="257">
        <v>1</v>
      </c>
    </row>
    <row r="93" s="405" customFormat="1" ht="14.25" spans="1:63">
      <c r="A93" s="405" t="s">
        <v>91</v>
      </c>
      <c r="B93" s="555"/>
      <c r="C93" s="556" t="s">
        <v>74</v>
      </c>
      <c r="D93" s="557">
        <v>5</v>
      </c>
      <c r="E93" s="557">
        <v>1</v>
      </c>
      <c r="F93" s="557">
        <v>5</v>
      </c>
      <c r="G93" s="557">
        <v>1</v>
      </c>
      <c r="H93" s="557">
        <v>3</v>
      </c>
      <c r="I93" s="557">
        <v>19</v>
      </c>
      <c r="J93" s="557">
        <v>3</v>
      </c>
      <c r="K93" s="557">
        <v>39.75</v>
      </c>
      <c r="L93" s="557"/>
      <c r="M93" s="557">
        <v>9.35</v>
      </c>
      <c r="N93" s="557">
        <v>9.7</v>
      </c>
      <c r="O93" s="557">
        <v>9.5</v>
      </c>
      <c r="P93" s="554">
        <f t="shared" ref="P93:P96" si="19">SUM(M93:O93)</f>
        <v>28.55</v>
      </c>
      <c r="Q93" s="557">
        <v>475.83</v>
      </c>
      <c r="R93" s="557">
        <v>8.14</v>
      </c>
      <c r="S93" s="78">
        <v>5</v>
      </c>
      <c r="T93" s="612">
        <v>43407</v>
      </c>
      <c r="U93" s="612">
        <v>43419</v>
      </c>
      <c r="V93" s="612">
        <v>43210</v>
      </c>
      <c r="W93" s="612">
        <v>43212</v>
      </c>
      <c r="X93" s="612">
        <v>43254</v>
      </c>
      <c r="Y93" s="557">
        <v>212</v>
      </c>
      <c r="Z93" s="557">
        <v>12.13</v>
      </c>
      <c r="AA93" s="557">
        <v>3</v>
      </c>
      <c r="AB93" s="557">
        <v>82</v>
      </c>
      <c r="AC93" s="557">
        <v>3</v>
      </c>
      <c r="AD93" s="557">
        <v>75.02</v>
      </c>
      <c r="AE93" s="557">
        <v>29.91</v>
      </c>
      <c r="AF93" s="557">
        <v>41.22</v>
      </c>
      <c r="AG93" s="557">
        <v>39.75</v>
      </c>
      <c r="AH93" s="557">
        <v>39.87</v>
      </c>
      <c r="AI93" s="557">
        <v>3</v>
      </c>
      <c r="AJ93" s="557">
        <v>3</v>
      </c>
      <c r="AK93" s="557">
        <v>8.89</v>
      </c>
      <c r="AL93" s="557">
        <v>20.87</v>
      </c>
      <c r="AM93" s="557">
        <v>3.29</v>
      </c>
      <c r="AN93" s="557">
        <v>2.47</v>
      </c>
      <c r="AO93" s="257">
        <v>0.25</v>
      </c>
      <c r="AP93" s="257">
        <v>2</v>
      </c>
      <c r="AQ93" s="257">
        <v>1</v>
      </c>
      <c r="AR93" s="257" t="s">
        <v>81</v>
      </c>
      <c r="AS93" s="257">
        <v>3</v>
      </c>
      <c r="AT93" s="257" t="s">
        <v>81</v>
      </c>
      <c r="AU93" s="257" t="s">
        <v>81</v>
      </c>
      <c r="AV93" s="257" t="s">
        <v>81</v>
      </c>
      <c r="AX93" s="257" t="s">
        <v>66</v>
      </c>
      <c r="AY93" s="257" t="s">
        <v>81</v>
      </c>
      <c r="AZ93" s="257">
        <v>0</v>
      </c>
      <c r="BA93" s="257"/>
      <c r="BC93" s="257" t="s">
        <v>81</v>
      </c>
      <c r="BD93" s="257" t="s">
        <v>81</v>
      </c>
      <c r="BE93" s="257" t="s">
        <v>81</v>
      </c>
      <c r="BF93" s="257" t="s">
        <v>81</v>
      </c>
      <c r="BG93" s="257" t="s">
        <v>81</v>
      </c>
      <c r="BH93" s="257" t="s">
        <v>81</v>
      </c>
      <c r="BI93" s="257" t="s">
        <v>81</v>
      </c>
      <c r="BJ93" s="257" t="s">
        <v>81</v>
      </c>
      <c r="BK93" s="257">
        <v>0</v>
      </c>
    </row>
    <row r="94" s="405" customFormat="1" ht="24" spans="1:63">
      <c r="A94" s="405" t="s">
        <v>91</v>
      </c>
      <c r="B94" s="555"/>
      <c r="C94" s="556" t="s">
        <v>78</v>
      </c>
      <c r="D94" s="220" t="s">
        <v>98</v>
      </c>
      <c r="E94" s="554">
        <v>1</v>
      </c>
      <c r="F94" s="554">
        <v>5</v>
      </c>
      <c r="G94" s="554">
        <v>3</v>
      </c>
      <c r="H94" s="558" t="s">
        <v>66</v>
      </c>
      <c r="I94" s="558" t="s">
        <v>66</v>
      </c>
      <c r="J94" s="220" t="s">
        <v>96</v>
      </c>
      <c r="K94" s="554">
        <v>42</v>
      </c>
      <c r="L94" s="220"/>
      <c r="M94" s="554">
        <v>9.1</v>
      </c>
      <c r="N94" s="554">
        <v>9.4</v>
      </c>
      <c r="O94" s="554">
        <v>9.1</v>
      </c>
      <c r="P94" s="554">
        <f t="shared" si="19"/>
        <v>27.6</v>
      </c>
      <c r="Q94" s="554">
        <v>460.4</v>
      </c>
      <c r="R94" s="554">
        <v>11.1</v>
      </c>
      <c r="S94" s="554">
        <v>2</v>
      </c>
      <c r="T94" s="612">
        <v>43404</v>
      </c>
      <c r="U94" s="612">
        <v>43417</v>
      </c>
      <c r="V94" s="612">
        <v>43203</v>
      </c>
      <c r="W94" s="612" t="s">
        <v>81</v>
      </c>
      <c r="X94" s="612">
        <v>43247</v>
      </c>
      <c r="Y94" s="554">
        <v>208</v>
      </c>
      <c r="Z94" s="554">
        <v>10.7</v>
      </c>
      <c r="AA94" s="554">
        <v>3</v>
      </c>
      <c r="AB94" s="554">
        <v>79.2</v>
      </c>
      <c r="AC94" s="554">
        <v>4</v>
      </c>
      <c r="AD94" s="554">
        <v>62.9</v>
      </c>
      <c r="AE94" s="554">
        <v>30.2</v>
      </c>
      <c r="AF94" s="554">
        <v>45.2</v>
      </c>
      <c r="AG94" s="554">
        <v>42</v>
      </c>
      <c r="AH94" s="554">
        <v>48</v>
      </c>
      <c r="AI94" s="554">
        <v>1</v>
      </c>
      <c r="AJ94" s="554">
        <v>5</v>
      </c>
      <c r="AK94" s="554">
        <v>9.5</v>
      </c>
      <c r="AL94" s="613" t="s">
        <v>81</v>
      </c>
      <c r="AM94" s="613" t="s">
        <v>81</v>
      </c>
      <c r="AN94" s="613" t="s">
        <v>81</v>
      </c>
      <c r="AO94" s="266">
        <v>3</v>
      </c>
      <c r="AP94" s="266">
        <v>2</v>
      </c>
      <c r="AQ94" s="266">
        <v>1</v>
      </c>
      <c r="AR94" s="266">
        <v>0</v>
      </c>
      <c r="AS94" s="266">
        <v>1</v>
      </c>
      <c r="AT94" s="257" t="s">
        <v>81</v>
      </c>
      <c r="AU94" s="257" t="s">
        <v>81</v>
      </c>
      <c r="AV94" s="257" t="s">
        <v>81</v>
      </c>
      <c r="AX94" s="266">
        <v>0</v>
      </c>
      <c r="AY94" s="266">
        <v>0</v>
      </c>
      <c r="AZ94" s="266">
        <v>1</v>
      </c>
      <c r="BA94" s="266"/>
      <c r="BC94" s="257" t="s">
        <v>81</v>
      </c>
      <c r="BD94" s="266">
        <v>1</v>
      </c>
      <c r="BE94" s="257" t="s">
        <v>81</v>
      </c>
      <c r="BF94" s="266">
        <v>1</v>
      </c>
      <c r="BG94" s="257" t="s">
        <v>81</v>
      </c>
      <c r="BH94" s="266">
        <v>1</v>
      </c>
      <c r="BI94" s="257" t="s">
        <v>81</v>
      </c>
      <c r="BJ94" s="266">
        <v>1</v>
      </c>
      <c r="BK94" s="266">
        <v>1</v>
      </c>
    </row>
    <row r="95" s="405" customFormat="1" ht="14.25" spans="1:63">
      <c r="A95" s="405" t="s">
        <v>91</v>
      </c>
      <c r="B95" s="555"/>
      <c r="C95" s="556" t="s">
        <v>99</v>
      </c>
      <c r="D95" s="559">
        <v>5</v>
      </c>
      <c r="E95" s="559">
        <v>1</v>
      </c>
      <c r="F95" s="559">
        <v>5</v>
      </c>
      <c r="G95" s="559">
        <v>3</v>
      </c>
      <c r="H95" s="558" t="s">
        <v>66</v>
      </c>
      <c r="I95" s="559">
        <v>1</v>
      </c>
      <c r="J95" s="559">
        <v>1</v>
      </c>
      <c r="K95" s="557">
        <v>38.84</v>
      </c>
      <c r="L95" s="559"/>
      <c r="M95" s="559">
        <v>9.36</v>
      </c>
      <c r="N95" s="559">
        <v>9.29</v>
      </c>
      <c r="O95" s="559">
        <v>9.12</v>
      </c>
      <c r="P95" s="554">
        <f t="shared" si="19"/>
        <v>27.77</v>
      </c>
      <c r="Q95" s="559">
        <v>462.8</v>
      </c>
      <c r="R95" s="559">
        <v>4.4</v>
      </c>
      <c r="S95" s="559">
        <v>10</v>
      </c>
      <c r="T95" s="612">
        <v>43404</v>
      </c>
      <c r="U95" s="612">
        <v>43415</v>
      </c>
      <c r="V95" s="613" t="s">
        <v>81</v>
      </c>
      <c r="W95" s="612">
        <v>43207</v>
      </c>
      <c r="X95" s="612">
        <v>43252</v>
      </c>
      <c r="Y95" s="557">
        <v>213</v>
      </c>
      <c r="Z95" s="557">
        <v>15.31</v>
      </c>
      <c r="AA95" s="557">
        <v>5</v>
      </c>
      <c r="AB95" s="557">
        <v>86.3</v>
      </c>
      <c r="AC95" s="557">
        <v>3</v>
      </c>
      <c r="AD95" s="557">
        <v>75.5</v>
      </c>
      <c r="AE95" s="557">
        <v>30.08</v>
      </c>
      <c r="AF95" s="554">
        <v>42.8</v>
      </c>
      <c r="AG95" s="557">
        <v>38.84</v>
      </c>
      <c r="AH95" s="557">
        <v>39.84</v>
      </c>
      <c r="AI95" s="557">
        <v>1</v>
      </c>
      <c r="AJ95" s="557">
        <v>1</v>
      </c>
      <c r="AK95" s="557">
        <v>9.42</v>
      </c>
      <c r="AL95" s="613" t="s">
        <v>81</v>
      </c>
      <c r="AM95" s="613" t="s">
        <v>81</v>
      </c>
      <c r="AN95" s="613" t="s">
        <v>81</v>
      </c>
      <c r="AO95" s="656">
        <v>3.5</v>
      </c>
      <c r="AP95" s="546">
        <v>2</v>
      </c>
      <c r="AQ95" s="546">
        <v>0</v>
      </c>
      <c r="AR95" s="546">
        <v>0</v>
      </c>
      <c r="AS95" s="546">
        <v>1</v>
      </c>
      <c r="AT95" s="257" t="s">
        <v>81</v>
      </c>
      <c r="AU95" s="257" t="s">
        <v>81</v>
      </c>
      <c r="AV95" s="257" t="s">
        <v>81</v>
      </c>
      <c r="AX95" s="546">
        <v>0</v>
      </c>
      <c r="AY95" s="546">
        <v>0</v>
      </c>
      <c r="AZ95" s="656">
        <v>3</v>
      </c>
      <c r="BA95" s="656">
        <v>2</v>
      </c>
      <c r="BC95" s="427" t="s">
        <v>94</v>
      </c>
      <c r="BD95" s="427" t="s">
        <v>94</v>
      </c>
      <c r="BE95" s="427" t="s">
        <v>94</v>
      </c>
      <c r="BF95" s="427" t="s">
        <v>94</v>
      </c>
      <c r="BG95" s="427" t="s">
        <v>94</v>
      </c>
      <c r="BH95" s="427" t="s">
        <v>94</v>
      </c>
      <c r="BI95" s="427" t="s">
        <v>94</v>
      </c>
      <c r="BJ95" s="427" t="s">
        <v>94</v>
      </c>
      <c r="BK95" s="546">
        <v>1</v>
      </c>
    </row>
    <row r="96" s="405" customFormat="1" ht="14.25" spans="1:63">
      <c r="A96" s="405" t="s">
        <v>91</v>
      </c>
      <c r="B96" s="555"/>
      <c r="C96" s="556" t="s">
        <v>100</v>
      </c>
      <c r="D96" s="557">
        <v>5</v>
      </c>
      <c r="E96" s="557">
        <v>1</v>
      </c>
      <c r="F96" s="557">
        <v>5</v>
      </c>
      <c r="G96" s="557">
        <v>1</v>
      </c>
      <c r="H96" s="557">
        <v>3</v>
      </c>
      <c r="I96" s="557">
        <v>0</v>
      </c>
      <c r="J96" s="557">
        <v>1</v>
      </c>
      <c r="K96" s="557">
        <v>42.55</v>
      </c>
      <c r="L96" s="557"/>
      <c r="M96" s="557">
        <v>9.13</v>
      </c>
      <c r="N96" s="557">
        <v>8.75</v>
      </c>
      <c r="O96" s="557">
        <v>9.03</v>
      </c>
      <c r="P96" s="554">
        <f t="shared" si="19"/>
        <v>26.91</v>
      </c>
      <c r="Q96" s="557">
        <v>448.5</v>
      </c>
      <c r="R96" s="557">
        <v>4.67</v>
      </c>
      <c r="S96" s="557">
        <v>9</v>
      </c>
      <c r="T96" s="612">
        <v>43408</v>
      </c>
      <c r="U96" s="612">
        <v>43422</v>
      </c>
      <c r="V96" s="612">
        <v>43206</v>
      </c>
      <c r="W96" s="612">
        <v>43210</v>
      </c>
      <c r="X96" s="612">
        <v>43254</v>
      </c>
      <c r="Y96" s="557">
        <v>212</v>
      </c>
      <c r="Z96" s="557">
        <v>17.3</v>
      </c>
      <c r="AA96" s="557">
        <v>5</v>
      </c>
      <c r="AB96" s="557">
        <v>68.5</v>
      </c>
      <c r="AC96" s="557">
        <v>1</v>
      </c>
      <c r="AD96" s="557">
        <v>64.7</v>
      </c>
      <c r="AE96" s="557">
        <v>31.94</v>
      </c>
      <c r="AF96" s="557">
        <v>36.5</v>
      </c>
      <c r="AG96" s="557">
        <v>42.55</v>
      </c>
      <c r="AH96" s="613" t="s">
        <v>81</v>
      </c>
      <c r="AI96" s="557">
        <v>1</v>
      </c>
      <c r="AJ96" s="557">
        <v>2</v>
      </c>
      <c r="AK96" s="557">
        <v>7.2</v>
      </c>
      <c r="AL96" s="557">
        <v>17.5</v>
      </c>
      <c r="AM96" s="557">
        <v>2.1</v>
      </c>
      <c r="AN96" s="557">
        <v>1.85</v>
      </c>
      <c r="AO96" s="257" t="s">
        <v>81</v>
      </c>
      <c r="AP96" s="546">
        <v>2</v>
      </c>
      <c r="AQ96" s="546">
        <v>2</v>
      </c>
      <c r="AR96" s="257" t="s">
        <v>81</v>
      </c>
      <c r="AS96" s="546">
        <v>3</v>
      </c>
      <c r="AT96" s="546">
        <v>1</v>
      </c>
      <c r="AU96" s="257" t="s">
        <v>81</v>
      </c>
      <c r="AV96" s="546">
        <v>1</v>
      </c>
      <c r="AX96" s="257" t="s">
        <v>81</v>
      </c>
      <c r="AY96" s="546">
        <v>1</v>
      </c>
      <c r="AZ96" s="546">
        <v>3</v>
      </c>
      <c r="BA96" s="546">
        <v>2</v>
      </c>
      <c r="BC96" s="257" t="s">
        <v>81</v>
      </c>
      <c r="BD96" s="257">
        <v>1</v>
      </c>
      <c r="BE96" s="257" t="s">
        <v>81</v>
      </c>
      <c r="BF96" s="257">
        <v>1</v>
      </c>
      <c r="BG96" s="257" t="s">
        <v>81</v>
      </c>
      <c r="BH96" s="257">
        <v>1</v>
      </c>
      <c r="BI96" s="257" t="s">
        <v>81</v>
      </c>
      <c r="BJ96" s="257">
        <v>1</v>
      </c>
      <c r="BK96" s="257">
        <v>1</v>
      </c>
    </row>
    <row r="97" s="405" customFormat="1" ht="14.25" spans="1:63">
      <c r="A97" s="405" t="s">
        <v>91</v>
      </c>
      <c r="B97" s="555"/>
      <c r="C97" s="556" t="s">
        <v>101</v>
      </c>
      <c r="D97" s="559">
        <v>5</v>
      </c>
      <c r="E97" s="559">
        <v>1</v>
      </c>
      <c r="F97" s="559">
        <v>5</v>
      </c>
      <c r="G97" s="559">
        <v>5</v>
      </c>
      <c r="H97" s="558" t="s">
        <v>66</v>
      </c>
      <c r="I97" s="78" t="s">
        <v>94</v>
      </c>
      <c r="J97" s="584">
        <v>3</v>
      </c>
      <c r="K97" s="554">
        <v>36.6</v>
      </c>
      <c r="L97" s="584"/>
      <c r="M97" s="584">
        <v>8.83</v>
      </c>
      <c r="N97" s="584">
        <v>9.38</v>
      </c>
      <c r="O97" s="584">
        <v>9.11</v>
      </c>
      <c r="P97" s="584">
        <v>27.32</v>
      </c>
      <c r="Q97" s="584">
        <v>455.32</v>
      </c>
      <c r="R97" s="584">
        <v>-1.82</v>
      </c>
      <c r="S97" s="584">
        <v>13</v>
      </c>
      <c r="T97" s="612">
        <v>43405</v>
      </c>
      <c r="U97" s="612">
        <v>43412</v>
      </c>
      <c r="V97" s="613" t="s">
        <v>81</v>
      </c>
      <c r="W97" s="612">
        <v>43202</v>
      </c>
      <c r="X97" s="612">
        <v>43245</v>
      </c>
      <c r="Y97" s="557">
        <v>198</v>
      </c>
      <c r="Z97" s="554">
        <v>13.42</v>
      </c>
      <c r="AA97" s="557">
        <v>3</v>
      </c>
      <c r="AB97" s="554">
        <v>84</v>
      </c>
      <c r="AC97" s="554">
        <v>4</v>
      </c>
      <c r="AD97" s="554">
        <v>80</v>
      </c>
      <c r="AE97" s="554">
        <v>27.5</v>
      </c>
      <c r="AF97" s="554">
        <v>49.4</v>
      </c>
      <c r="AG97" s="554">
        <v>36.6</v>
      </c>
      <c r="AH97" s="554">
        <v>34.38</v>
      </c>
      <c r="AI97" s="554">
        <v>3</v>
      </c>
      <c r="AJ97" s="554">
        <v>1</v>
      </c>
      <c r="AK97" s="613" t="s">
        <v>81</v>
      </c>
      <c r="AL97" s="613" t="s">
        <v>81</v>
      </c>
      <c r="AM97" s="613" t="s">
        <v>81</v>
      </c>
      <c r="AN97" s="613" t="s">
        <v>81</v>
      </c>
      <c r="AO97" s="546">
        <v>1</v>
      </c>
      <c r="AP97" s="657">
        <v>3</v>
      </c>
      <c r="AQ97" s="657">
        <v>4</v>
      </c>
      <c r="AR97" s="546" t="s">
        <v>94</v>
      </c>
      <c r="AS97" s="546">
        <v>2</v>
      </c>
      <c r="AT97" s="546" t="s">
        <v>94</v>
      </c>
      <c r="AU97" s="546" t="s">
        <v>94</v>
      </c>
      <c r="AV97" s="546" t="s">
        <v>94</v>
      </c>
      <c r="AX97" s="546" t="s">
        <v>94</v>
      </c>
      <c r="AY97" s="546" t="s">
        <v>94</v>
      </c>
      <c r="AZ97" s="749" t="s">
        <v>94</v>
      </c>
      <c r="BA97" s="657">
        <v>1</v>
      </c>
      <c r="BC97" s="313">
        <v>43115</v>
      </c>
      <c r="BD97" s="656">
        <v>2</v>
      </c>
      <c r="BE97" s="546" t="s">
        <v>94</v>
      </c>
      <c r="BF97" s="546" t="s">
        <v>94</v>
      </c>
      <c r="BG97" s="546" t="s">
        <v>94</v>
      </c>
      <c r="BH97" s="546" t="s">
        <v>94</v>
      </c>
      <c r="BI97" s="546" t="s">
        <v>94</v>
      </c>
      <c r="BJ97" s="546" t="s">
        <v>94</v>
      </c>
      <c r="BK97" s="657">
        <v>1</v>
      </c>
    </row>
    <row r="98" s="405" customFormat="1" ht="14.25" spans="1:63">
      <c r="A98" s="405" t="s">
        <v>91</v>
      </c>
      <c r="B98" s="555"/>
      <c r="C98" s="556" t="s">
        <v>102</v>
      </c>
      <c r="D98" s="559">
        <v>5</v>
      </c>
      <c r="E98" s="559">
        <v>1</v>
      </c>
      <c r="F98" s="559">
        <v>5</v>
      </c>
      <c r="G98" s="559">
        <v>3</v>
      </c>
      <c r="H98" s="558" t="s">
        <v>66</v>
      </c>
      <c r="I98" s="559">
        <v>4.9</v>
      </c>
      <c r="J98" s="559">
        <v>1</v>
      </c>
      <c r="K98" s="557">
        <v>34.2</v>
      </c>
      <c r="L98" s="559"/>
      <c r="M98" s="585">
        <v>8.81</v>
      </c>
      <c r="N98" s="585">
        <v>8.35</v>
      </c>
      <c r="O98" s="585">
        <v>8.42</v>
      </c>
      <c r="P98" s="554">
        <f>SUM(M98:O98)</f>
        <v>25.58</v>
      </c>
      <c r="Q98" s="557">
        <v>426.3</v>
      </c>
      <c r="R98" s="559">
        <v>-0.27</v>
      </c>
      <c r="S98" s="585">
        <v>12</v>
      </c>
      <c r="T98" s="612">
        <v>43036</v>
      </c>
      <c r="U98" s="612">
        <v>43061</v>
      </c>
      <c r="V98" s="612" t="s">
        <v>81</v>
      </c>
      <c r="W98" s="612">
        <v>43205</v>
      </c>
      <c r="X98" s="612">
        <v>43251</v>
      </c>
      <c r="Y98" s="557">
        <f>X98-T98</f>
        <v>215</v>
      </c>
      <c r="Z98" s="557">
        <v>14.1</v>
      </c>
      <c r="AA98" s="557">
        <v>5</v>
      </c>
      <c r="AB98" s="557">
        <v>92</v>
      </c>
      <c r="AC98" s="557">
        <v>3</v>
      </c>
      <c r="AD98" s="557">
        <v>75.35</v>
      </c>
      <c r="AE98" s="557">
        <v>32.6</v>
      </c>
      <c r="AF98" s="557">
        <v>47.8</v>
      </c>
      <c r="AG98" s="557">
        <v>34.2</v>
      </c>
      <c r="AH98" s="557">
        <v>43.3</v>
      </c>
      <c r="AI98" s="557">
        <v>3</v>
      </c>
      <c r="AJ98" s="557">
        <v>1</v>
      </c>
      <c r="AK98" s="557">
        <v>9.51</v>
      </c>
      <c r="AL98" s="613" t="s">
        <v>81</v>
      </c>
      <c r="AM98" s="613" t="s">
        <v>81</v>
      </c>
      <c r="AN98" s="613" t="s">
        <v>81</v>
      </c>
      <c r="AO98" s="546">
        <v>1.5</v>
      </c>
      <c r="AP98" s="546">
        <v>2</v>
      </c>
      <c r="AQ98" s="546">
        <v>2</v>
      </c>
      <c r="AR98" s="546">
        <v>20</v>
      </c>
      <c r="AS98" s="546">
        <v>2</v>
      </c>
      <c r="AT98" s="546">
        <v>0</v>
      </c>
      <c r="AU98" s="546">
        <v>0</v>
      </c>
      <c r="AV98" s="257" t="s">
        <v>81</v>
      </c>
      <c r="AX98" s="257" t="s">
        <v>81</v>
      </c>
      <c r="AY98" s="546" t="s">
        <v>94</v>
      </c>
      <c r="AZ98" s="546">
        <v>1</v>
      </c>
      <c r="BA98" s="546">
        <v>0</v>
      </c>
      <c r="BC98" s="257" t="s">
        <v>81</v>
      </c>
      <c r="BD98" s="656">
        <v>2</v>
      </c>
      <c r="BE98" s="257" t="s">
        <v>81</v>
      </c>
      <c r="BF98" s="546">
        <v>1</v>
      </c>
      <c r="BG98" s="257" t="s">
        <v>81</v>
      </c>
      <c r="BH98" s="546">
        <v>1</v>
      </c>
      <c r="BI98" s="257" t="s">
        <v>81</v>
      </c>
      <c r="BJ98" s="546">
        <v>1</v>
      </c>
      <c r="BK98" s="546">
        <v>1</v>
      </c>
    </row>
    <row r="99" s="405" customFormat="1" ht="15.75" spans="1:63">
      <c r="A99" s="405" t="s">
        <v>91</v>
      </c>
      <c r="B99" s="555"/>
      <c r="C99" s="556" t="s">
        <v>83</v>
      </c>
      <c r="D99" s="559">
        <v>5</v>
      </c>
      <c r="E99" s="559">
        <v>1</v>
      </c>
      <c r="F99" s="559">
        <v>5</v>
      </c>
      <c r="G99" s="559">
        <v>3</v>
      </c>
      <c r="H99" s="558" t="s">
        <v>66</v>
      </c>
      <c r="I99" s="559">
        <v>4.9</v>
      </c>
      <c r="J99" s="586">
        <v>1</v>
      </c>
      <c r="K99" s="557">
        <v>46.2</v>
      </c>
      <c r="L99" s="586"/>
      <c r="M99" s="559">
        <v>10.8</v>
      </c>
      <c r="N99" s="559">
        <v>10.9</v>
      </c>
      <c r="O99" s="559">
        <v>11.2</v>
      </c>
      <c r="P99" s="559">
        <v>32.9</v>
      </c>
      <c r="Q99" s="559">
        <v>548.3</v>
      </c>
      <c r="R99" s="559">
        <v>2.3</v>
      </c>
      <c r="S99" s="559">
        <v>7</v>
      </c>
      <c r="T99" s="612">
        <v>43408</v>
      </c>
      <c r="U99" s="612">
        <v>43419</v>
      </c>
      <c r="V99" s="613" t="s">
        <v>81</v>
      </c>
      <c r="W99" s="612">
        <v>43200</v>
      </c>
      <c r="X99" s="612">
        <v>43250</v>
      </c>
      <c r="Y99" s="557">
        <v>207</v>
      </c>
      <c r="Z99" s="557">
        <v>15.77</v>
      </c>
      <c r="AA99" s="557">
        <v>3</v>
      </c>
      <c r="AB99" s="557">
        <v>82.4</v>
      </c>
      <c r="AC99" s="557">
        <v>5</v>
      </c>
      <c r="AD99" s="557">
        <v>66.7</v>
      </c>
      <c r="AE99" s="557">
        <v>28.8</v>
      </c>
      <c r="AF99" s="557">
        <v>46.1</v>
      </c>
      <c r="AG99" s="557">
        <v>46.2</v>
      </c>
      <c r="AH99" s="557">
        <v>43.2</v>
      </c>
      <c r="AI99" s="613" t="s">
        <v>81</v>
      </c>
      <c r="AJ99" s="613" t="s">
        <v>81</v>
      </c>
      <c r="AK99" s="613" t="s">
        <v>81</v>
      </c>
      <c r="AL99" s="613" t="s">
        <v>81</v>
      </c>
      <c r="AM99" s="613" t="s">
        <v>81</v>
      </c>
      <c r="AN99" s="613" t="s">
        <v>81</v>
      </c>
      <c r="AO99" s="546">
        <v>1.5</v>
      </c>
      <c r="AP99" s="546">
        <v>2</v>
      </c>
      <c r="AQ99" s="546">
        <v>2</v>
      </c>
      <c r="AR99" s="546">
        <v>0</v>
      </c>
      <c r="AS99" s="546">
        <v>2</v>
      </c>
      <c r="AT99" s="257" t="s">
        <v>81</v>
      </c>
      <c r="AU99" s="257" t="s">
        <v>81</v>
      </c>
      <c r="AV99" s="257" t="s">
        <v>81</v>
      </c>
      <c r="AX99" s="257" t="s">
        <v>81</v>
      </c>
      <c r="AY99" s="257" t="s">
        <v>81</v>
      </c>
      <c r="AZ99" s="546">
        <v>0</v>
      </c>
      <c r="BA99" s="546">
        <v>1</v>
      </c>
      <c r="BC99" s="257" t="s">
        <v>81</v>
      </c>
      <c r="BD99" s="656">
        <v>2</v>
      </c>
      <c r="BE99" s="257" t="s">
        <v>81</v>
      </c>
      <c r="BF99" s="546">
        <v>1</v>
      </c>
      <c r="BG99" s="257" t="s">
        <v>81</v>
      </c>
      <c r="BH99" s="257" t="s">
        <v>81</v>
      </c>
      <c r="BI99" s="257" t="s">
        <v>81</v>
      </c>
      <c r="BJ99" s="257" t="s">
        <v>81</v>
      </c>
      <c r="BK99" s="257" t="s">
        <v>81</v>
      </c>
    </row>
    <row r="100" s="405" customFormat="1" ht="14.25" spans="1:63">
      <c r="A100" s="405" t="s">
        <v>91</v>
      </c>
      <c r="B100" s="555"/>
      <c r="C100" s="556" t="s">
        <v>67</v>
      </c>
      <c r="D100" s="559">
        <v>5</v>
      </c>
      <c r="E100" s="559">
        <v>1</v>
      </c>
      <c r="F100" s="559">
        <v>5</v>
      </c>
      <c r="G100" s="559">
        <v>3</v>
      </c>
      <c r="H100" s="558" t="s">
        <v>66</v>
      </c>
      <c r="I100" s="558" t="s">
        <v>66</v>
      </c>
      <c r="J100" s="559">
        <v>1</v>
      </c>
      <c r="K100" s="557">
        <v>42.6</v>
      </c>
      <c r="L100" s="559"/>
      <c r="M100" s="559">
        <v>10.2</v>
      </c>
      <c r="N100" s="559">
        <v>9.75</v>
      </c>
      <c r="O100" s="559">
        <v>10.2</v>
      </c>
      <c r="P100" s="559">
        <v>30.15</v>
      </c>
      <c r="Q100" s="559">
        <v>502.5</v>
      </c>
      <c r="R100" s="559">
        <v>3.79</v>
      </c>
      <c r="S100" s="559">
        <v>12</v>
      </c>
      <c r="T100" s="612">
        <v>43397</v>
      </c>
      <c r="U100" s="612">
        <v>43403</v>
      </c>
      <c r="V100" s="612">
        <v>43202</v>
      </c>
      <c r="W100" s="612">
        <v>43206</v>
      </c>
      <c r="X100" s="612">
        <v>43250</v>
      </c>
      <c r="Y100" s="557">
        <v>218</v>
      </c>
      <c r="Z100" s="557">
        <v>15.01</v>
      </c>
      <c r="AA100" s="557">
        <v>5</v>
      </c>
      <c r="AB100" s="557">
        <v>86</v>
      </c>
      <c r="AC100" s="557">
        <v>3</v>
      </c>
      <c r="AD100" s="557">
        <v>56</v>
      </c>
      <c r="AE100" s="557">
        <v>26.74</v>
      </c>
      <c r="AF100" s="557">
        <v>45.3</v>
      </c>
      <c r="AG100" s="557">
        <v>42.6</v>
      </c>
      <c r="AH100" s="557">
        <v>47.75</v>
      </c>
      <c r="AI100" s="557">
        <v>1</v>
      </c>
      <c r="AJ100" s="557">
        <v>1</v>
      </c>
      <c r="AK100" s="557">
        <v>10.7</v>
      </c>
      <c r="AL100" s="613" t="s">
        <v>81</v>
      </c>
      <c r="AM100" s="613" t="s">
        <v>81</v>
      </c>
      <c r="AN100" s="613" t="s">
        <v>81</v>
      </c>
      <c r="AO100" s="546">
        <v>0</v>
      </c>
      <c r="AP100" s="546">
        <v>1</v>
      </c>
      <c r="AQ100" s="546">
        <v>2</v>
      </c>
      <c r="AR100" s="257" t="s">
        <v>81</v>
      </c>
      <c r="AS100" s="546">
        <v>2</v>
      </c>
      <c r="AT100" s="257" t="s">
        <v>81</v>
      </c>
      <c r="AU100" s="257" t="s">
        <v>81</v>
      </c>
      <c r="AV100" s="257" t="s">
        <v>81</v>
      </c>
      <c r="AX100" s="257" t="s">
        <v>81</v>
      </c>
      <c r="AY100" s="257" t="s">
        <v>81</v>
      </c>
      <c r="AZ100" s="546">
        <v>0</v>
      </c>
      <c r="BA100" s="656">
        <v>1</v>
      </c>
      <c r="BC100" s="257" t="s">
        <v>81</v>
      </c>
      <c r="BD100" s="656">
        <v>1</v>
      </c>
      <c r="BE100" s="257" t="s">
        <v>81</v>
      </c>
      <c r="BF100" s="656">
        <v>1</v>
      </c>
      <c r="BG100" s="257" t="s">
        <v>81</v>
      </c>
      <c r="BH100" s="656">
        <v>1</v>
      </c>
      <c r="BI100" s="257" t="s">
        <v>81</v>
      </c>
      <c r="BJ100" s="656">
        <v>1</v>
      </c>
      <c r="BK100" s="656">
        <v>1</v>
      </c>
    </row>
    <row r="101" s="405" customFormat="1" ht="15" customHeight="1" spans="1:63">
      <c r="A101" s="405" t="s">
        <v>91</v>
      </c>
      <c r="B101" s="555"/>
      <c r="C101" s="556" t="s">
        <v>79</v>
      </c>
      <c r="D101" s="78">
        <v>5</v>
      </c>
      <c r="E101" s="78">
        <v>1</v>
      </c>
      <c r="F101" s="78">
        <v>5</v>
      </c>
      <c r="G101" s="78">
        <v>3</v>
      </c>
      <c r="H101" s="558" t="s">
        <v>66</v>
      </c>
      <c r="I101" s="78">
        <v>0</v>
      </c>
      <c r="J101" s="78" t="s">
        <v>96</v>
      </c>
      <c r="K101" s="557">
        <v>40.8</v>
      </c>
      <c r="L101" s="78"/>
      <c r="M101" s="557">
        <v>8.37</v>
      </c>
      <c r="N101" s="557">
        <v>8.32</v>
      </c>
      <c r="O101" s="557">
        <v>8.27</v>
      </c>
      <c r="P101" s="554">
        <f>SUM(M101:O101)</f>
        <v>24.96</v>
      </c>
      <c r="Q101" s="557">
        <v>416.21</v>
      </c>
      <c r="R101" s="557">
        <v>2.19</v>
      </c>
      <c r="S101" s="554">
        <v>9</v>
      </c>
      <c r="T101" s="612">
        <v>43403</v>
      </c>
      <c r="U101" s="612">
        <v>43414</v>
      </c>
      <c r="V101" s="612">
        <v>43203</v>
      </c>
      <c r="W101" s="612">
        <v>43210</v>
      </c>
      <c r="X101" s="612">
        <v>43250</v>
      </c>
      <c r="Y101" s="557">
        <v>212</v>
      </c>
      <c r="Z101" s="557">
        <v>14.5</v>
      </c>
      <c r="AA101" s="557">
        <v>5</v>
      </c>
      <c r="AB101" s="554">
        <v>80.8</v>
      </c>
      <c r="AC101" s="557">
        <v>3</v>
      </c>
      <c r="AD101" s="557">
        <v>72.98</v>
      </c>
      <c r="AE101" s="554">
        <v>27.83</v>
      </c>
      <c r="AF101" s="557">
        <v>39.5</v>
      </c>
      <c r="AG101" s="557">
        <v>40.8</v>
      </c>
      <c r="AH101" s="613" t="s">
        <v>81</v>
      </c>
      <c r="AI101" s="557">
        <v>3</v>
      </c>
      <c r="AJ101" s="557">
        <v>1</v>
      </c>
      <c r="AK101" s="557">
        <v>9.5</v>
      </c>
      <c r="AL101" s="557">
        <v>21</v>
      </c>
      <c r="AM101" s="557">
        <v>2.9</v>
      </c>
      <c r="AN101" s="557">
        <v>1.92</v>
      </c>
      <c r="AO101" s="546">
        <v>25</v>
      </c>
      <c r="AP101" s="546">
        <v>4</v>
      </c>
      <c r="AQ101" s="546">
        <v>2</v>
      </c>
      <c r="AR101" s="257" t="s">
        <v>81</v>
      </c>
      <c r="AS101" s="257" t="s">
        <v>81</v>
      </c>
      <c r="AT101" s="546">
        <v>1</v>
      </c>
      <c r="AU101" s="257" t="s">
        <v>81</v>
      </c>
      <c r="AV101" s="257" t="s">
        <v>81</v>
      </c>
      <c r="AX101" s="546">
        <v>30</v>
      </c>
      <c r="AY101" s="546">
        <v>2</v>
      </c>
      <c r="AZ101" s="546">
        <v>0</v>
      </c>
      <c r="BA101" s="546">
        <v>1</v>
      </c>
      <c r="BC101" s="257" t="s">
        <v>81</v>
      </c>
      <c r="BD101" s="257" t="s">
        <v>81</v>
      </c>
      <c r="BE101" s="257" t="s">
        <v>81</v>
      </c>
      <c r="BF101" s="257" t="s">
        <v>81</v>
      </c>
      <c r="BG101" s="257" t="s">
        <v>81</v>
      </c>
      <c r="BH101" s="257" t="s">
        <v>81</v>
      </c>
      <c r="BI101" s="257" t="s">
        <v>81</v>
      </c>
      <c r="BJ101" s="257" t="s">
        <v>81</v>
      </c>
      <c r="BK101" s="546">
        <v>1</v>
      </c>
    </row>
    <row r="102" s="405" customFormat="1" ht="14.25" spans="1:63">
      <c r="A102" s="405" t="s">
        <v>91</v>
      </c>
      <c r="B102" s="560"/>
      <c r="C102" s="561" t="s">
        <v>104</v>
      </c>
      <c r="D102" s="76"/>
      <c r="E102" s="76"/>
      <c r="F102" s="76"/>
      <c r="G102" s="76"/>
      <c r="H102" s="562"/>
      <c r="I102" s="76"/>
      <c r="J102" s="76"/>
      <c r="K102" s="587">
        <f t="shared" ref="K102:Q102" si="20">AVERAGE(K91:K101)</f>
        <v>40.2481818181818</v>
      </c>
      <c r="L102" s="76"/>
      <c r="M102" s="587">
        <f t="shared" si="20"/>
        <v>9.17090909090909</v>
      </c>
      <c r="N102" s="587">
        <f t="shared" si="20"/>
        <v>9.17818181818182</v>
      </c>
      <c r="O102" s="587">
        <f t="shared" si="20"/>
        <v>9.19363636363636</v>
      </c>
      <c r="P102" s="587">
        <f t="shared" si="20"/>
        <v>27.5427272727273</v>
      </c>
      <c r="Q102" s="587">
        <f t="shared" si="20"/>
        <v>459.105454545455</v>
      </c>
      <c r="R102" s="587">
        <f>(Q102-444.02)/444.02*100</f>
        <v>3.39747185835202</v>
      </c>
      <c r="S102" s="614">
        <v>11</v>
      </c>
      <c r="T102" s="615" t="s">
        <v>66</v>
      </c>
      <c r="U102" s="615" t="s">
        <v>66</v>
      </c>
      <c r="V102" s="615" t="s">
        <v>66</v>
      </c>
      <c r="W102" s="615" t="s">
        <v>66</v>
      </c>
      <c r="X102" s="615" t="s">
        <v>66</v>
      </c>
      <c r="Y102" s="587">
        <f t="shared" ref="Y102:AB102" si="21">AVERAGE(Y91:Y101)</f>
        <v>210.5</v>
      </c>
      <c r="Z102" s="587">
        <f t="shared" si="21"/>
        <v>14.6036363636364</v>
      </c>
      <c r="AA102" s="615" t="s">
        <v>66</v>
      </c>
      <c r="AB102" s="587">
        <f t="shared" si="21"/>
        <v>82.6636363636364</v>
      </c>
      <c r="AC102" s="615" t="s">
        <v>66</v>
      </c>
      <c r="AD102" s="587">
        <f t="shared" ref="AD102:AI102" si="22">AVERAGE(AD91:AD101)</f>
        <v>72.7045454545455</v>
      </c>
      <c r="AE102" s="587">
        <f t="shared" si="22"/>
        <v>30.0818181818182</v>
      </c>
      <c r="AF102" s="587">
        <f t="shared" si="22"/>
        <v>42.1290909090909</v>
      </c>
      <c r="AG102" s="587">
        <f t="shared" si="22"/>
        <v>40.2481818181818</v>
      </c>
      <c r="AH102" s="587">
        <f t="shared" si="22"/>
        <v>44.0175</v>
      </c>
      <c r="AI102" s="615">
        <f t="shared" si="22"/>
        <v>1.88888888888889</v>
      </c>
      <c r="AJ102" s="615" t="s">
        <v>66</v>
      </c>
      <c r="AK102" s="587">
        <f t="shared" ref="AK102:AN102" si="23">AVERAGE(AK91:AK101)</f>
        <v>9.33</v>
      </c>
      <c r="AL102" s="587">
        <f t="shared" si="23"/>
        <v>20.2425</v>
      </c>
      <c r="AM102" s="587">
        <f t="shared" si="23"/>
        <v>2.8475</v>
      </c>
      <c r="AN102" s="587">
        <f t="shared" si="23"/>
        <v>2.115</v>
      </c>
      <c r="AO102" s="546"/>
      <c r="AP102" s="546"/>
      <c r="AQ102" s="546"/>
      <c r="AR102" s="257"/>
      <c r="AS102" s="257"/>
      <c r="AT102" s="546"/>
      <c r="AU102" s="257"/>
      <c r="AV102" s="257"/>
      <c r="AX102" s="546"/>
      <c r="AY102" s="546"/>
      <c r="AZ102" s="546"/>
      <c r="BA102" s="546"/>
      <c r="BC102" s="257"/>
      <c r="BD102" s="257"/>
      <c r="BE102" s="257"/>
      <c r="BF102" s="257"/>
      <c r="BG102" s="257"/>
      <c r="BH102" s="257"/>
      <c r="BI102" s="257"/>
      <c r="BJ102" s="257"/>
      <c r="BK102" s="546"/>
    </row>
    <row r="103" s="540" customFormat="1" ht="12.75" spans="1:64">
      <c r="A103" s="540" t="s">
        <v>105</v>
      </c>
      <c r="B103" s="563" t="s">
        <v>166</v>
      </c>
      <c r="C103" s="564" t="s">
        <v>107</v>
      </c>
      <c r="D103" s="563" t="s">
        <v>108</v>
      </c>
      <c r="E103" s="566">
        <v>5</v>
      </c>
      <c r="F103" s="567" t="s">
        <v>87</v>
      </c>
      <c r="G103" s="567" t="s">
        <v>130</v>
      </c>
      <c r="H103" s="567" t="s">
        <v>108</v>
      </c>
      <c r="I103" s="588"/>
      <c r="J103" s="662">
        <v>1</v>
      </c>
      <c r="K103" s="589">
        <v>42.05</v>
      </c>
      <c r="L103" s="590"/>
      <c r="M103" s="591">
        <v>93.6</v>
      </c>
      <c r="N103" s="591">
        <v>94.55</v>
      </c>
      <c r="P103" s="591">
        <v>188.15</v>
      </c>
      <c r="Q103" s="616">
        <v>491.5</v>
      </c>
      <c r="R103" s="591">
        <v>5.26</v>
      </c>
      <c r="S103" s="617">
        <v>2</v>
      </c>
      <c r="T103" s="618" t="s">
        <v>109</v>
      </c>
      <c r="U103" s="618" t="s">
        <v>110</v>
      </c>
      <c r="V103" s="618" t="s">
        <v>167</v>
      </c>
      <c r="W103" s="618" t="s">
        <v>112</v>
      </c>
      <c r="X103" s="618" t="s">
        <v>168</v>
      </c>
      <c r="Y103" s="634">
        <v>200</v>
      </c>
      <c r="Z103" s="589">
        <v>15.55</v>
      </c>
      <c r="AA103" s="566">
        <v>5</v>
      </c>
      <c r="AB103" s="635">
        <v>94.2</v>
      </c>
      <c r="AC103" s="662">
        <v>2</v>
      </c>
      <c r="AD103" s="589">
        <v>59.8</v>
      </c>
      <c r="AE103" s="589">
        <v>32.2</v>
      </c>
      <c r="AF103" s="635">
        <v>41.65</v>
      </c>
      <c r="AG103" s="589">
        <v>42.05</v>
      </c>
      <c r="AH103" s="635">
        <v>53.8</v>
      </c>
      <c r="AI103" s="566">
        <v>3</v>
      </c>
      <c r="AJ103" s="664" t="s">
        <v>69</v>
      </c>
      <c r="AK103" s="641">
        <v>8.95</v>
      </c>
      <c r="AL103" s="642">
        <v>16.84</v>
      </c>
      <c r="AM103" s="642">
        <v>2.26</v>
      </c>
      <c r="AN103" s="617"/>
      <c r="AO103" s="658">
        <v>0</v>
      </c>
      <c r="AP103" s="658">
        <v>1</v>
      </c>
      <c r="AQ103" s="658" t="s">
        <v>108</v>
      </c>
      <c r="AR103" s="659" t="s">
        <v>114</v>
      </c>
      <c r="AS103" s="658" t="s">
        <v>108</v>
      </c>
      <c r="AT103" s="660" t="s">
        <v>108</v>
      </c>
      <c r="AW103" s="660" t="s">
        <v>108</v>
      </c>
      <c r="AX103" s="660" t="s">
        <v>114</v>
      </c>
      <c r="AY103" s="567" t="s">
        <v>114</v>
      </c>
      <c r="AZ103" s="660" t="s">
        <v>114</v>
      </c>
      <c r="BA103" s="660" t="s">
        <v>108</v>
      </c>
      <c r="BB103" s="635"/>
      <c r="BC103" s="679" t="s">
        <v>115</v>
      </c>
      <c r="BD103" s="660" t="s">
        <v>108</v>
      </c>
      <c r="BE103" s="679" t="s">
        <v>116</v>
      </c>
      <c r="BF103" s="660" t="s">
        <v>108</v>
      </c>
      <c r="BG103" s="658"/>
      <c r="BH103" s="658" t="s">
        <v>108</v>
      </c>
      <c r="BI103" s="658"/>
      <c r="BJ103" s="567" t="s">
        <v>108</v>
      </c>
      <c r="BK103" s="569">
        <v>0</v>
      </c>
      <c r="BL103" s="542"/>
    </row>
    <row r="104" s="540" customFormat="1" ht="12.75" spans="1:63">
      <c r="A104" s="540" t="s">
        <v>105</v>
      </c>
      <c r="B104" s="563"/>
      <c r="C104" s="568" t="s">
        <v>117</v>
      </c>
      <c r="D104" s="569">
        <v>1</v>
      </c>
      <c r="E104" s="569">
        <v>5</v>
      </c>
      <c r="F104" s="570">
        <v>5</v>
      </c>
      <c r="G104" s="570">
        <v>5</v>
      </c>
      <c r="H104" s="570">
        <v>1</v>
      </c>
      <c r="I104" s="592"/>
      <c r="J104" s="707">
        <v>5</v>
      </c>
      <c r="K104" s="708">
        <v>45.4</v>
      </c>
      <c r="L104" s="593"/>
      <c r="M104" s="594">
        <v>126.3</v>
      </c>
      <c r="N104" s="594">
        <v>125.6</v>
      </c>
      <c r="P104" s="595">
        <v>251.9</v>
      </c>
      <c r="Q104" s="619">
        <v>419.833333333333</v>
      </c>
      <c r="R104" s="620">
        <v>6.69207962727656</v>
      </c>
      <c r="S104" s="570">
        <v>2</v>
      </c>
      <c r="T104" s="618">
        <v>43799</v>
      </c>
      <c r="U104" s="618">
        <v>43817</v>
      </c>
      <c r="V104" s="618"/>
      <c r="W104" s="618">
        <v>43601</v>
      </c>
      <c r="X104" s="618">
        <v>43612</v>
      </c>
      <c r="Y104" s="636">
        <v>186</v>
      </c>
      <c r="Z104" s="591">
        <v>21.8</v>
      </c>
      <c r="AA104" s="569">
        <v>3</v>
      </c>
      <c r="AB104" s="727">
        <v>79.1</v>
      </c>
      <c r="AC104" s="707">
        <v>1</v>
      </c>
      <c r="AD104" s="591">
        <v>77.1</v>
      </c>
      <c r="AE104" s="591">
        <v>25.3</v>
      </c>
      <c r="AF104" s="728">
        <v>36.7</v>
      </c>
      <c r="AG104" s="708">
        <v>45.4</v>
      </c>
      <c r="AH104" s="643">
        <v>32.8175234057587</v>
      </c>
      <c r="AI104" s="569">
        <v>1</v>
      </c>
      <c r="AJ104" s="707" t="s">
        <v>108</v>
      </c>
      <c r="AK104" s="644">
        <v>7.5</v>
      </c>
      <c r="AL104" s="642">
        <v>13.8</v>
      </c>
      <c r="AM104" s="642">
        <v>1.6</v>
      </c>
      <c r="AN104" s="570"/>
      <c r="AO104" s="570"/>
      <c r="AP104" s="570"/>
      <c r="AQ104" s="570"/>
      <c r="AR104" s="592"/>
      <c r="AS104" s="734"/>
      <c r="AT104" s="570"/>
      <c r="AW104" s="570"/>
      <c r="AX104" s="570"/>
      <c r="AY104" s="570"/>
      <c r="AZ104" s="570"/>
      <c r="BA104" s="570"/>
      <c r="BB104" s="570"/>
      <c r="BC104" s="747"/>
      <c r="BD104" s="570"/>
      <c r="BE104" s="747"/>
      <c r="BF104" s="570"/>
      <c r="BG104" s="570"/>
      <c r="BH104" s="570"/>
      <c r="BI104" s="570"/>
      <c r="BJ104" s="570"/>
      <c r="BK104" s="685"/>
    </row>
    <row r="105" s="540" customFormat="1" ht="12.75" spans="1:63">
      <c r="A105" s="540" t="s">
        <v>105</v>
      </c>
      <c r="B105" s="563"/>
      <c r="C105" s="568" t="s">
        <v>77</v>
      </c>
      <c r="D105" s="565">
        <v>1</v>
      </c>
      <c r="E105" s="571">
        <v>5</v>
      </c>
      <c r="F105" s="572">
        <v>5</v>
      </c>
      <c r="G105" s="572">
        <v>3</v>
      </c>
      <c r="H105" s="572">
        <v>1</v>
      </c>
      <c r="I105" s="596"/>
      <c r="J105" s="709" t="s">
        <v>108</v>
      </c>
      <c r="K105" s="710">
        <v>41.44</v>
      </c>
      <c r="L105" s="597"/>
      <c r="M105" s="598">
        <v>157.64</v>
      </c>
      <c r="N105" s="598">
        <v>154.02</v>
      </c>
      <c r="P105" s="598">
        <v>311.6</v>
      </c>
      <c r="Q105" s="621">
        <v>455.37</v>
      </c>
      <c r="R105" s="598">
        <v>4.32</v>
      </c>
      <c r="S105" s="572">
        <v>2</v>
      </c>
      <c r="T105" s="608">
        <v>43404</v>
      </c>
      <c r="U105" s="608">
        <v>43414</v>
      </c>
      <c r="V105" s="622">
        <v>43523</v>
      </c>
      <c r="W105" s="622">
        <v>43562</v>
      </c>
      <c r="X105" s="622">
        <v>43609</v>
      </c>
      <c r="Y105" s="634">
        <v>206</v>
      </c>
      <c r="Z105" s="589">
        <v>18.2</v>
      </c>
      <c r="AA105" s="565">
        <v>3</v>
      </c>
      <c r="AB105" s="729">
        <v>83.8</v>
      </c>
      <c r="AC105" s="566">
        <v>2</v>
      </c>
      <c r="AD105" s="589">
        <v>63.1</v>
      </c>
      <c r="AE105" s="589">
        <v>31.18</v>
      </c>
      <c r="AF105" s="729">
        <v>36.22</v>
      </c>
      <c r="AG105" s="710">
        <v>41.44</v>
      </c>
      <c r="AH105" s="729">
        <v>49.41</v>
      </c>
      <c r="AI105" s="565">
        <v>1</v>
      </c>
      <c r="AJ105" s="563" t="s">
        <v>108</v>
      </c>
      <c r="AK105" s="644">
        <v>8.56</v>
      </c>
      <c r="AL105" s="621">
        <v>18.83</v>
      </c>
      <c r="AM105" s="621">
        <v>2.15</v>
      </c>
      <c r="AN105" s="572"/>
      <c r="AO105" s="570"/>
      <c r="AP105" s="570"/>
      <c r="AQ105" s="570"/>
      <c r="AR105" s="592"/>
      <c r="AS105" s="734">
        <v>1</v>
      </c>
      <c r="AT105" s="570"/>
      <c r="AW105" s="570"/>
      <c r="AX105" s="570"/>
      <c r="AY105" s="570"/>
      <c r="AZ105" s="570"/>
      <c r="BA105" s="570"/>
      <c r="BB105" s="570"/>
      <c r="BC105" s="747"/>
      <c r="BD105" s="570"/>
      <c r="BE105" s="747"/>
      <c r="BF105" s="570"/>
      <c r="BG105" s="570"/>
      <c r="BH105" s="570"/>
      <c r="BI105" s="570"/>
      <c r="BJ105" s="570"/>
      <c r="BK105" s="686">
        <v>0</v>
      </c>
    </row>
    <row r="106" s="540" customFormat="1" ht="12.75" spans="1:63">
      <c r="A106" s="540" t="s">
        <v>105</v>
      </c>
      <c r="B106" s="563"/>
      <c r="C106" s="564" t="s">
        <v>118</v>
      </c>
      <c r="D106" s="567" t="s">
        <v>108</v>
      </c>
      <c r="E106" s="569">
        <v>5</v>
      </c>
      <c r="F106" s="570">
        <v>5</v>
      </c>
      <c r="G106" s="570">
        <v>3</v>
      </c>
      <c r="H106" s="570">
        <v>2</v>
      </c>
      <c r="I106" s="592"/>
      <c r="J106" s="707" t="s">
        <v>87</v>
      </c>
      <c r="K106" s="708">
        <v>41.7</v>
      </c>
      <c r="L106" s="593"/>
      <c r="M106" s="695">
        <v>168.1</v>
      </c>
      <c r="N106" s="695">
        <v>159.4</v>
      </c>
      <c r="P106" s="695">
        <v>327.5</v>
      </c>
      <c r="Q106" s="642">
        <v>454.86</v>
      </c>
      <c r="R106" s="695">
        <v>3.12</v>
      </c>
      <c r="S106" s="570">
        <v>4</v>
      </c>
      <c r="T106" s="618">
        <v>43765</v>
      </c>
      <c r="U106" s="618">
        <v>43772</v>
      </c>
      <c r="V106" s="618">
        <v>43534</v>
      </c>
      <c r="W106" s="618">
        <v>43566</v>
      </c>
      <c r="X106" s="618">
        <v>43612</v>
      </c>
      <c r="Y106" s="636">
        <v>212</v>
      </c>
      <c r="Z106" s="591">
        <v>16.1</v>
      </c>
      <c r="AA106" s="636">
        <v>5</v>
      </c>
      <c r="AB106" s="727">
        <v>87</v>
      </c>
      <c r="AC106" s="707">
        <v>3</v>
      </c>
      <c r="AD106" s="591">
        <v>55.2</v>
      </c>
      <c r="AE106" s="591">
        <v>31.6</v>
      </c>
      <c r="AF106" s="727">
        <v>40.9</v>
      </c>
      <c r="AG106" s="708">
        <v>41.7</v>
      </c>
      <c r="AH106" s="727">
        <v>57.2</v>
      </c>
      <c r="AI106" s="617">
        <v>1</v>
      </c>
      <c r="AJ106" s="658" t="s">
        <v>89</v>
      </c>
      <c r="AK106" s="644">
        <v>9</v>
      </c>
      <c r="AL106" s="642">
        <v>19.2</v>
      </c>
      <c r="AM106" s="642">
        <v>2.1</v>
      </c>
      <c r="AN106" s="570"/>
      <c r="AO106" s="570"/>
      <c r="AP106" s="570"/>
      <c r="AQ106" s="691" t="s">
        <v>108</v>
      </c>
      <c r="AR106" s="735">
        <v>26.7</v>
      </c>
      <c r="AS106" s="691" t="s">
        <v>70</v>
      </c>
      <c r="AT106" s="720">
        <v>0</v>
      </c>
      <c r="AW106" s="570"/>
      <c r="AX106" s="570"/>
      <c r="AY106" s="570"/>
      <c r="AZ106" s="570"/>
      <c r="BA106" s="570"/>
      <c r="BB106" s="570"/>
      <c r="BC106" s="747"/>
      <c r="BD106" s="570"/>
      <c r="BE106" s="747"/>
      <c r="BF106" s="570"/>
      <c r="BG106" s="570"/>
      <c r="BH106" s="570"/>
      <c r="BI106" s="570"/>
      <c r="BJ106" s="570"/>
      <c r="BK106" s="685"/>
    </row>
    <row r="107" s="540" customFormat="1" ht="12.75" spans="1:63">
      <c r="A107" s="540" t="s">
        <v>105</v>
      </c>
      <c r="B107" s="563"/>
      <c r="C107" s="564" t="s">
        <v>119</v>
      </c>
      <c r="D107" s="689">
        <v>5</v>
      </c>
      <c r="E107" s="690">
        <v>5</v>
      </c>
      <c r="F107" s="565">
        <v>5</v>
      </c>
      <c r="G107" s="565">
        <v>1</v>
      </c>
      <c r="H107" s="565">
        <v>2</v>
      </c>
      <c r="I107" s="696"/>
      <c r="J107" s="697">
        <v>1</v>
      </c>
      <c r="K107" s="698">
        <v>41.1</v>
      </c>
      <c r="L107" s="699">
        <v>766</v>
      </c>
      <c r="M107" s="700">
        <v>107.05</v>
      </c>
      <c r="N107" s="700">
        <v>107.31</v>
      </c>
      <c r="P107" s="591">
        <v>214.36</v>
      </c>
      <c r="Q107" s="616">
        <v>470.94</v>
      </c>
      <c r="R107" s="700">
        <v>7.21</v>
      </c>
      <c r="S107" s="711">
        <v>2</v>
      </c>
      <c r="T107" s="712">
        <v>43773</v>
      </c>
      <c r="U107" s="712">
        <v>43781</v>
      </c>
      <c r="V107" s="713">
        <v>43533</v>
      </c>
      <c r="W107" s="714">
        <v>43561</v>
      </c>
      <c r="X107" s="714" t="s">
        <v>120</v>
      </c>
      <c r="Y107" s="719">
        <v>208</v>
      </c>
      <c r="Z107" s="698">
        <v>18</v>
      </c>
      <c r="AA107" s="720">
        <v>2</v>
      </c>
      <c r="AB107" s="721">
        <v>86</v>
      </c>
      <c r="AC107" s="690">
        <v>3</v>
      </c>
      <c r="AD107" s="698">
        <v>64.7</v>
      </c>
      <c r="AE107" s="698">
        <v>32.5</v>
      </c>
      <c r="AF107" s="721">
        <v>44.2</v>
      </c>
      <c r="AG107" s="698">
        <v>41.1</v>
      </c>
      <c r="AH107" s="723">
        <v>50.2</v>
      </c>
      <c r="AI107" s="689">
        <v>1</v>
      </c>
      <c r="AJ107" s="730">
        <v>3</v>
      </c>
      <c r="AK107" s="644">
        <v>9.40666666666667</v>
      </c>
      <c r="AL107" s="616">
        <v>18.5333333333333</v>
      </c>
      <c r="AM107" s="616">
        <v>2.13333333333333</v>
      </c>
      <c r="AN107" s="565"/>
      <c r="AO107" s="570"/>
      <c r="AP107" s="691">
        <v>1</v>
      </c>
      <c r="AQ107" s="691">
        <v>1</v>
      </c>
      <c r="AR107" s="735"/>
      <c r="AS107" s="691">
        <v>1</v>
      </c>
      <c r="AT107" s="720">
        <v>1</v>
      </c>
      <c r="AW107" s="720">
        <v>1</v>
      </c>
      <c r="AX107" s="723"/>
      <c r="AY107" s="723"/>
      <c r="AZ107" s="720">
        <v>25</v>
      </c>
      <c r="BA107" s="720">
        <v>3</v>
      </c>
      <c r="BB107" s="723" t="s">
        <v>121</v>
      </c>
      <c r="BC107" s="713"/>
      <c r="BD107" s="720">
        <v>2</v>
      </c>
      <c r="BE107" s="713"/>
      <c r="BF107" s="720">
        <v>2</v>
      </c>
      <c r="BG107" s="723"/>
      <c r="BH107" s="720">
        <v>1</v>
      </c>
      <c r="BI107" s="691"/>
      <c r="BJ107" s="720">
        <v>1</v>
      </c>
      <c r="BK107" s="566">
        <v>0</v>
      </c>
    </row>
    <row r="108" s="540" customFormat="1" ht="12.75" spans="1:63">
      <c r="A108" s="540" t="s">
        <v>105</v>
      </c>
      <c r="B108" s="563"/>
      <c r="C108" s="564" t="s">
        <v>122</v>
      </c>
      <c r="D108" s="691" t="s">
        <v>108</v>
      </c>
      <c r="E108" s="690">
        <v>5</v>
      </c>
      <c r="F108" s="617">
        <v>5</v>
      </c>
      <c r="G108" s="617">
        <v>5</v>
      </c>
      <c r="H108" s="617">
        <v>1</v>
      </c>
      <c r="I108" s="588">
        <v>13.75</v>
      </c>
      <c r="J108" s="703" t="s">
        <v>130</v>
      </c>
      <c r="K108" s="704">
        <v>48.3</v>
      </c>
      <c r="L108" s="590"/>
      <c r="M108" s="695">
        <v>125.2</v>
      </c>
      <c r="N108" s="695">
        <v>126.1</v>
      </c>
      <c r="P108" s="695">
        <v>251.3</v>
      </c>
      <c r="Q108" s="642">
        <v>498.9</v>
      </c>
      <c r="R108" s="695">
        <v>4.23</v>
      </c>
      <c r="S108" s="715">
        <v>1</v>
      </c>
      <c r="T108" s="713">
        <v>43418</v>
      </c>
      <c r="U108" s="713">
        <v>43431</v>
      </c>
      <c r="V108" s="713"/>
      <c r="W108" s="713">
        <v>43572</v>
      </c>
      <c r="X108" s="713">
        <v>43615</v>
      </c>
      <c r="Y108" s="720">
        <v>198</v>
      </c>
      <c r="Z108" s="701">
        <v>16.7</v>
      </c>
      <c r="AA108" s="722">
        <v>3</v>
      </c>
      <c r="AB108" s="723">
        <v>84</v>
      </c>
      <c r="AC108" s="690">
        <v>3</v>
      </c>
      <c r="AD108" s="701">
        <v>80.79</v>
      </c>
      <c r="AE108" s="701">
        <v>30.56</v>
      </c>
      <c r="AF108" s="725">
        <v>35.64</v>
      </c>
      <c r="AG108" s="704">
        <v>48.3</v>
      </c>
      <c r="AH108" s="723">
        <v>37.83</v>
      </c>
      <c r="AI108" s="689">
        <v>1</v>
      </c>
      <c r="AJ108" s="722">
        <v>3</v>
      </c>
      <c r="AK108" s="731">
        <v>8.25</v>
      </c>
      <c r="AL108" s="616">
        <v>16.65</v>
      </c>
      <c r="AM108" s="616">
        <v>3.3</v>
      </c>
      <c r="AN108" s="617"/>
      <c r="AO108" s="736" t="s">
        <v>114</v>
      </c>
      <c r="AP108" s="736" t="s">
        <v>108</v>
      </c>
      <c r="AQ108" s="736" t="s">
        <v>89</v>
      </c>
      <c r="AR108" s="737">
        <v>1</v>
      </c>
      <c r="AS108" s="736">
        <v>2</v>
      </c>
      <c r="AT108" s="572"/>
      <c r="AW108" s="572"/>
      <c r="AX108" s="572">
        <v>2</v>
      </c>
      <c r="AY108" s="572">
        <v>5</v>
      </c>
      <c r="AZ108" s="572">
        <v>0</v>
      </c>
      <c r="BA108" s="572">
        <v>1</v>
      </c>
      <c r="BB108" s="570"/>
      <c r="BC108" s="747"/>
      <c r="BD108" s="572">
        <v>1</v>
      </c>
      <c r="BE108" s="750"/>
      <c r="BF108" s="572">
        <v>1</v>
      </c>
      <c r="BG108" s="738"/>
      <c r="BH108" s="738">
        <v>1</v>
      </c>
      <c r="BI108" s="738"/>
      <c r="BJ108" s="567" t="s">
        <v>108</v>
      </c>
      <c r="BK108" s="569">
        <v>0</v>
      </c>
    </row>
    <row r="109" s="540" customFormat="1" ht="12.75" spans="1:63">
      <c r="A109" s="540" t="s">
        <v>105</v>
      </c>
      <c r="B109" s="563"/>
      <c r="C109" s="564" t="s">
        <v>123</v>
      </c>
      <c r="D109" s="565">
        <v>1</v>
      </c>
      <c r="E109" s="566">
        <v>5</v>
      </c>
      <c r="F109" s="570">
        <v>5</v>
      </c>
      <c r="G109" s="570">
        <v>3</v>
      </c>
      <c r="H109" s="570">
        <v>1</v>
      </c>
      <c r="I109" s="592">
        <v>3</v>
      </c>
      <c r="J109" s="566" t="s">
        <v>108</v>
      </c>
      <c r="K109" s="710">
        <v>42.1</v>
      </c>
      <c r="L109" s="593">
        <v>795</v>
      </c>
      <c r="M109" s="695">
        <v>120.07</v>
      </c>
      <c r="N109" s="695">
        <v>117.7</v>
      </c>
      <c r="P109" s="695">
        <v>237.77</v>
      </c>
      <c r="Q109" s="642">
        <v>528.641966666667</v>
      </c>
      <c r="R109" s="695">
        <v>4.07511161691324</v>
      </c>
      <c r="S109" s="570">
        <v>4</v>
      </c>
      <c r="T109" s="608" t="s">
        <v>124</v>
      </c>
      <c r="U109" s="608" t="s">
        <v>125</v>
      </c>
      <c r="V109" s="608" t="s">
        <v>126</v>
      </c>
      <c r="W109" s="608" t="s">
        <v>169</v>
      </c>
      <c r="X109" s="622" t="s">
        <v>170</v>
      </c>
      <c r="Y109" s="634">
        <v>216</v>
      </c>
      <c r="Z109" s="589">
        <v>16.1</v>
      </c>
      <c r="AA109" s="565">
        <v>5</v>
      </c>
      <c r="AB109" s="635">
        <v>97</v>
      </c>
      <c r="AC109" s="566">
        <v>5</v>
      </c>
      <c r="AD109" s="589">
        <v>62.3</v>
      </c>
      <c r="AE109" s="589">
        <v>33.1</v>
      </c>
      <c r="AF109" s="729">
        <v>44.4</v>
      </c>
      <c r="AG109" s="710">
        <v>42.1</v>
      </c>
      <c r="AH109" s="635">
        <v>53.1300160513644</v>
      </c>
      <c r="AI109" s="565">
        <v>1</v>
      </c>
      <c r="AJ109" s="563" t="s">
        <v>108</v>
      </c>
      <c r="AK109" s="644">
        <v>9.9</v>
      </c>
      <c r="AL109" s="642">
        <v>17.4</v>
      </c>
      <c r="AM109" s="642">
        <v>3.2</v>
      </c>
      <c r="AN109" s="570"/>
      <c r="AO109" s="739">
        <v>0.002</v>
      </c>
      <c r="AP109" s="740">
        <v>2</v>
      </c>
      <c r="AQ109" s="740">
        <v>2</v>
      </c>
      <c r="AR109" s="663"/>
      <c r="AS109" s="664">
        <v>1</v>
      </c>
      <c r="AT109" s="688">
        <v>1</v>
      </c>
      <c r="AW109" s="688">
        <v>1</v>
      </c>
      <c r="AX109" s="688">
        <v>1</v>
      </c>
      <c r="AY109" s="563" t="s">
        <v>114</v>
      </c>
      <c r="AZ109" s="634">
        <v>0</v>
      </c>
      <c r="BA109" s="634">
        <v>1</v>
      </c>
      <c r="BB109" s="635" t="s">
        <v>121</v>
      </c>
      <c r="BC109" s="608"/>
      <c r="BD109" s="680"/>
      <c r="BE109" s="608" t="s">
        <v>116</v>
      </c>
      <c r="BF109" s="688">
        <v>2</v>
      </c>
      <c r="BG109" s="688"/>
      <c r="BH109" s="688">
        <v>1</v>
      </c>
      <c r="BI109" s="688"/>
      <c r="BJ109" s="563" t="s">
        <v>108</v>
      </c>
      <c r="BK109" s="685">
        <v>0</v>
      </c>
    </row>
    <row r="110" s="540" customFormat="1" ht="12.75" spans="1:63">
      <c r="A110" s="540" t="s">
        <v>105</v>
      </c>
      <c r="B110" s="563"/>
      <c r="C110" s="564" t="s">
        <v>129</v>
      </c>
      <c r="D110" s="689">
        <v>1</v>
      </c>
      <c r="E110" s="690">
        <v>5</v>
      </c>
      <c r="F110" s="570">
        <v>5</v>
      </c>
      <c r="G110" s="570">
        <v>1</v>
      </c>
      <c r="H110" s="570">
        <v>1</v>
      </c>
      <c r="I110" s="592"/>
      <c r="J110" s="690" t="s">
        <v>130</v>
      </c>
      <c r="K110" s="704">
        <v>42.8</v>
      </c>
      <c r="L110" s="593">
        <v>815.5</v>
      </c>
      <c r="M110" s="695">
        <v>136.82</v>
      </c>
      <c r="N110" s="695">
        <v>134.06</v>
      </c>
      <c r="P110" s="695">
        <v>270.88</v>
      </c>
      <c r="Q110" s="642">
        <v>602</v>
      </c>
      <c r="R110" s="695">
        <v>-1.39</v>
      </c>
      <c r="S110" s="570">
        <v>5</v>
      </c>
      <c r="T110" s="618">
        <v>43402</v>
      </c>
      <c r="U110" s="618">
        <v>43411</v>
      </c>
      <c r="V110" s="618">
        <v>43525</v>
      </c>
      <c r="W110" s="618">
        <v>43570</v>
      </c>
      <c r="X110" s="618">
        <v>43622</v>
      </c>
      <c r="Y110" s="720">
        <v>220.5</v>
      </c>
      <c r="Z110" s="701">
        <v>18.1</v>
      </c>
      <c r="AA110" s="689">
        <v>5</v>
      </c>
      <c r="AB110" s="725">
        <v>82.4</v>
      </c>
      <c r="AC110" s="690">
        <v>3</v>
      </c>
      <c r="AD110" s="701">
        <v>66.55</v>
      </c>
      <c r="AE110" s="701">
        <v>38.35</v>
      </c>
      <c r="AF110" s="725">
        <v>36.8</v>
      </c>
      <c r="AG110" s="704">
        <v>42.8</v>
      </c>
      <c r="AH110" s="725">
        <v>57.64</v>
      </c>
      <c r="AI110" s="689">
        <v>5</v>
      </c>
      <c r="AJ110" s="689">
        <v>3</v>
      </c>
      <c r="AK110" s="644">
        <v>8.3</v>
      </c>
      <c r="AL110" s="642">
        <v>17.3</v>
      </c>
      <c r="AM110" s="642">
        <v>3.8</v>
      </c>
      <c r="AN110" s="570"/>
      <c r="AO110" s="691" t="s">
        <v>171</v>
      </c>
      <c r="AP110" s="691" t="s">
        <v>108</v>
      </c>
      <c r="AQ110" s="741">
        <v>1</v>
      </c>
      <c r="AR110" s="742">
        <v>3.2</v>
      </c>
      <c r="AS110" s="743">
        <v>4</v>
      </c>
      <c r="AT110" s="741">
        <v>0</v>
      </c>
      <c r="AW110" s="723"/>
      <c r="AX110" s="741">
        <v>1</v>
      </c>
      <c r="AY110" s="723"/>
      <c r="AZ110" s="723"/>
      <c r="BA110" s="741">
        <v>1</v>
      </c>
      <c r="BB110" s="723" t="s">
        <v>121</v>
      </c>
      <c r="BC110" s="713">
        <v>43487</v>
      </c>
      <c r="BD110" s="746">
        <v>3</v>
      </c>
      <c r="BE110" s="713">
        <v>43546</v>
      </c>
      <c r="BF110" s="746">
        <v>2</v>
      </c>
      <c r="BG110" s="723"/>
      <c r="BH110" s="691" t="s">
        <v>108</v>
      </c>
      <c r="BI110" s="691"/>
      <c r="BJ110" s="691" t="s">
        <v>108</v>
      </c>
      <c r="BK110" s="685">
        <v>0</v>
      </c>
    </row>
    <row r="111" s="540" customFormat="1" ht="12.75" spans="1:63">
      <c r="A111" s="540" t="s">
        <v>105</v>
      </c>
      <c r="B111" s="563"/>
      <c r="C111" s="564" t="s">
        <v>132</v>
      </c>
      <c r="D111" s="689" t="s">
        <v>108</v>
      </c>
      <c r="E111" s="690">
        <v>5</v>
      </c>
      <c r="F111" s="617">
        <v>5</v>
      </c>
      <c r="G111" s="617">
        <v>3</v>
      </c>
      <c r="H111" s="617">
        <v>1</v>
      </c>
      <c r="I111" s="588">
        <v>0.92</v>
      </c>
      <c r="J111" s="690" t="s">
        <v>108</v>
      </c>
      <c r="K111" s="702">
        <v>46.5</v>
      </c>
      <c r="L111" s="590"/>
      <c r="M111" s="591">
        <v>130.26</v>
      </c>
      <c r="N111" s="591">
        <v>135.19</v>
      </c>
      <c r="P111" s="591">
        <v>265.45</v>
      </c>
      <c r="Q111" s="616">
        <v>590.63</v>
      </c>
      <c r="R111" s="591">
        <v>-1.2</v>
      </c>
      <c r="S111" s="617">
        <v>5</v>
      </c>
      <c r="T111" s="713">
        <v>43398</v>
      </c>
      <c r="U111" s="713">
        <v>43408</v>
      </c>
      <c r="V111" s="713">
        <v>43525</v>
      </c>
      <c r="W111" s="713">
        <v>43565</v>
      </c>
      <c r="X111" s="713">
        <v>43616</v>
      </c>
      <c r="Y111" s="720">
        <v>218</v>
      </c>
      <c r="Z111" s="702">
        <v>17.4</v>
      </c>
      <c r="AA111" s="689">
        <v>5</v>
      </c>
      <c r="AB111" s="724">
        <v>76.3</v>
      </c>
      <c r="AC111" s="690">
        <v>4</v>
      </c>
      <c r="AD111" s="702">
        <v>54.39</v>
      </c>
      <c r="AE111" s="702">
        <v>31.6</v>
      </c>
      <c r="AF111" s="724">
        <v>41.3</v>
      </c>
      <c r="AG111" s="702">
        <v>46.5</v>
      </c>
      <c r="AH111" s="724">
        <v>58.1</v>
      </c>
      <c r="AI111" s="689">
        <v>1</v>
      </c>
      <c r="AJ111" s="689" t="s">
        <v>108</v>
      </c>
      <c r="AK111" s="644">
        <v>8.37</v>
      </c>
      <c r="AL111" s="621">
        <v>41.3</v>
      </c>
      <c r="AM111" s="621">
        <v>2.6</v>
      </c>
      <c r="AN111" s="617"/>
      <c r="AO111" s="744">
        <v>0.055</v>
      </c>
      <c r="AP111" s="732">
        <v>2</v>
      </c>
      <c r="AQ111" s="732">
        <v>2</v>
      </c>
      <c r="AR111" s="742"/>
      <c r="AS111" s="743" t="s">
        <v>70</v>
      </c>
      <c r="AT111" s="746">
        <v>1</v>
      </c>
      <c r="AW111" s="746"/>
      <c r="AX111" s="743" t="s">
        <v>70</v>
      </c>
      <c r="AY111" s="742">
        <v>0.6</v>
      </c>
      <c r="AZ111" s="732">
        <v>10</v>
      </c>
      <c r="BA111" s="732">
        <v>2</v>
      </c>
      <c r="BB111" s="732" t="s">
        <v>121</v>
      </c>
      <c r="BC111" s="748">
        <v>43505</v>
      </c>
      <c r="BD111" s="732">
        <v>2</v>
      </c>
      <c r="BE111" s="748">
        <v>43544</v>
      </c>
      <c r="BF111" s="732">
        <v>2</v>
      </c>
      <c r="BG111" s="570"/>
      <c r="BH111" s="570"/>
      <c r="BI111" s="570"/>
      <c r="BJ111" s="570"/>
      <c r="BK111" s="569"/>
    </row>
    <row r="112" s="540" customFormat="1" ht="12.75" spans="1:63">
      <c r="A112" s="540" t="s">
        <v>105</v>
      </c>
      <c r="B112" s="563"/>
      <c r="C112" s="692" t="s">
        <v>133</v>
      </c>
      <c r="D112" s="689">
        <v>1</v>
      </c>
      <c r="E112" s="690">
        <v>5</v>
      </c>
      <c r="F112" s="617">
        <v>5</v>
      </c>
      <c r="G112" s="617">
        <v>3</v>
      </c>
      <c r="H112" s="617">
        <v>1</v>
      </c>
      <c r="I112" s="588"/>
      <c r="J112" s="690">
        <v>1</v>
      </c>
      <c r="K112" s="704">
        <v>45.6</v>
      </c>
      <c r="L112" s="590">
        <v>716.36</v>
      </c>
      <c r="M112" s="591">
        <v>145.197278911565</v>
      </c>
      <c r="N112" s="591">
        <v>165.327231993899</v>
      </c>
      <c r="P112" s="591">
        <v>310.524510905463</v>
      </c>
      <c r="Q112" s="616">
        <v>621.049021810927</v>
      </c>
      <c r="R112" s="591">
        <v>10.0575422882815</v>
      </c>
      <c r="S112" s="617">
        <v>1</v>
      </c>
      <c r="T112" s="713" t="s">
        <v>134</v>
      </c>
      <c r="U112" s="713" t="s">
        <v>135</v>
      </c>
      <c r="V112" s="713" t="s">
        <v>136</v>
      </c>
      <c r="W112" s="713" t="s">
        <v>172</v>
      </c>
      <c r="X112" s="713" t="s">
        <v>173</v>
      </c>
      <c r="Y112" s="720">
        <v>195</v>
      </c>
      <c r="Z112" s="701">
        <v>20.6</v>
      </c>
      <c r="AA112" s="689">
        <v>3</v>
      </c>
      <c r="AB112" s="725">
        <v>88.4</v>
      </c>
      <c r="AC112" s="690">
        <v>3</v>
      </c>
      <c r="AD112" s="701">
        <v>65.7662</v>
      </c>
      <c r="AE112" s="701">
        <v>38.1188</v>
      </c>
      <c r="AF112" s="725">
        <v>39.6</v>
      </c>
      <c r="AG112" s="704">
        <v>45.6</v>
      </c>
      <c r="AH112" s="723">
        <v>57.9610803117711</v>
      </c>
      <c r="AI112" s="689">
        <v>1</v>
      </c>
      <c r="AJ112" s="689">
        <v>1</v>
      </c>
      <c r="AK112" s="644">
        <v>8.47</v>
      </c>
      <c r="AL112" s="616">
        <v>16.8</v>
      </c>
      <c r="AM112" s="616">
        <v>2.7</v>
      </c>
      <c r="AN112" s="617"/>
      <c r="AO112" s="691">
        <v>0</v>
      </c>
      <c r="AP112" s="691">
        <v>1</v>
      </c>
      <c r="AQ112" s="691">
        <v>1</v>
      </c>
      <c r="AR112" s="735">
        <v>2</v>
      </c>
      <c r="AS112" s="691">
        <v>2</v>
      </c>
      <c r="AT112" s="691">
        <v>1</v>
      </c>
      <c r="AW112" s="691">
        <v>1</v>
      </c>
      <c r="AX112" s="691">
        <v>1</v>
      </c>
      <c r="AY112" s="691">
        <v>0</v>
      </c>
      <c r="AZ112" s="691">
        <v>0</v>
      </c>
      <c r="BA112" s="691"/>
      <c r="BB112" s="691" t="s">
        <v>121</v>
      </c>
      <c r="BC112" s="713" t="s">
        <v>139</v>
      </c>
      <c r="BD112" s="691" t="s">
        <v>89</v>
      </c>
      <c r="BE112" s="713" t="s">
        <v>140</v>
      </c>
      <c r="BF112" s="691" t="s">
        <v>89</v>
      </c>
      <c r="BG112" s="691"/>
      <c r="BH112" s="691">
        <v>0</v>
      </c>
      <c r="BI112" s="691"/>
      <c r="BJ112" s="691">
        <v>0</v>
      </c>
      <c r="BK112" s="569">
        <v>0</v>
      </c>
    </row>
    <row r="113" s="540" customFormat="1" ht="12.75" spans="1:63">
      <c r="A113" s="540" t="s">
        <v>105</v>
      </c>
      <c r="B113" s="563"/>
      <c r="C113" s="564" t="s">
        <v>141</v>
      </c>
      <c r="D113" s="689">
        <v>1</v>
      </c>
      <c r="E113" s="690">
        <v>5</v>
      </c>
      <c r="F113" s="617">
        <v>5</v>
      </c>
      <c r="G113" s="617">
        <v>3</v>
      </c>
      <c r="H113" s="617">
        <v>1</v>
      </c>
      <c r="I113" s="588">
        <v>3</v>
      </c>
      <c r="J113" s="703">
        <v>3</v>
      </c>
      <c r="K113" s="704">
        <v>47.6</v>
      </c>
      <c r="L113" s="590"/>
      <c r="M113" s="591">
        <v>137.47</v>
      </c>
      <c r="N113" s="591">
        <v>142.3</v>
      </c>
      <c r="P113" s="591">
        <v>279.77</v>
      </c>
      <c r="Q113" s="616">
        <v>622.02</v>
      </c>
      <c r="R113" s="591">
        <v>6.94</v>
      </c>
      <c r="S113" s="617">
        <v>1</v>
      </c>
      <c r="T113" s="713">
        <v>43401</v>
      </c>
      <c r="U113" s="713">
        <v>43408</v>
      </c>
      <c r="V113" s="713">
        <v>43524</v>
      </c>
      <c r="W113" s="713">
        <v>43568</v>
      </c>
      <c r="X113" s="713">
        <v>43618</v>
      </c>
      <c r="Y113" s="720">
        <v>217</v>
      </c>
      <c r="Z113" s="701">
        <v>18.1</v>
      </c>
      <c r="AA113" s="689">
        <v>5</v>
      </c>
      <c r="AB113" s="725">
        <v>85.5</v>
      </c>
      <c r="AC113" s="703">
        <v>3</v>
      </c>
      <c r="AD113" s="701">
        <v>79.1</v>
      </c>
      <c r="AE113" s="701">
        <v>31.35</v>
      </c>
      <c r="AF113" s="725">
        <v>45.7</v>
      </c>
      <c r="AG113" s="704">
        <v>47.6</v>
      </c>
      <c r="AH113" s="725">
        <v>39.9</v>
      </c>
      <c r="AI113" s="689">
        <v>1</v>
      </c>
      <c r="AJ113" s="732">
        <v>3</v>
      </c>
      <c r="AK113" s="644">
        <v>9.1</v>
      </c>
      <c r="AL113" s="616">
        <v>18.8</v>
      </c>
      <c r="AM113" s="616">
        <v>3.1</v>
      </c>
      <c r="AN113" s="617"/>
      <c r="AO113" s="722">
        <v>0</v>
      </c>
      <c r="AP113" s="722">
        <v>1</v>
      </c>
      <c r="AQ113" s="722">
        <v>1</v>
      </c>
      <c r="AR113" s="735"/>
      <c r="AS113" s="691">
        <v>1</v>
      </c>
      <c r="AT113" s="722">
        <v>0</v>
      </c>
      <c r="AW113" s="722">
        <v>1</v>
      </c>
      <c r="AX113" s="722">
        <v>0</v>
      </c>
      <c r="AY113" s="722">
        <v>0</v>
      </c>
      <c r="AZ113" s="722">
        <v>0</v>
      </c>
      <c r="BA113" s="722"/>
      <c r="BB113" s="722" t="s">
        <v>121</v>
      </c>
      <c r="BC113" s="713"/>
      <c r="BD113" s="722">
        <v>2</v>
      </c>
      <c r="BE113" s="713"/>
      <c r="BF113" s="722"/>
      <c r="BG113" s="722"/>
      <c r="BH113" s="722">
        <v>1</v>
      </c>
      <c r="BI113" s="722"/>
      <c r="BJ113" s="722">
        <v>1</v>
      </c>
      <c r="BK113" s="569">
        <v>0</v>
      </c>
    </row>
    <row r="114" s="540" customFormat="1" ht="12.75" spans="1:63">
      <c r="A114" s="540" t="s">
        <v>105</v>
      </c>
      <c r="B114" s="563"/>
      <c r="C114" s="564" t="s">
        <v>142</v>
      </c>
      <c r="D114" s="690">
        <v>1</v>
      </c>
      <c r="E114" s="690">
        <v>5</v>
      </c>
      <c r="F114" s="572">
        <v>5</v>
      </c>
      <c r="G114" s="572">
        <v>1</v>
      </c>
      <c r="H114" s="572">
        <v>1</v>
      </c>
      <c r="I114" s="596">
        <v>5</v>
      </c>
      <c r="J114" s="703">
        <v>1</v>
      </c>
      <c r="K114" s="698">
        <v>39.545</v>
      </c>
      <c r="L114" s="597">
        <v>792</v>
      </c>
      <c r="M114" s="598">
        <v>152.38</v>
      </c>
      <c r="N114" s="598">
        <v>151.28</v>
      </c>
      <c r="P114" s="598">
        <v>303.66</v>
      </c>
      <c r="Q114" s="621">
        <v>506.125305</v>
      </c>
      <c r="R114" s="598">
        <v>3.34</v>
      </c>
      <c r="S114" s="572">
        <v>3</v>
      </c>
      <c r="T114" s="713">
        <v>43771</v>
      </c>
      <c r="U114" s="713" t="s">
        <v>174</v>
      </c>
      <c r="V114" s="713">
        <v>43548</v>
      </c>
      <c r="W114" s="713" t="s">
        <v>175</v>
      </c>
      <c r="X114" s="713">
        <v>43619</v>
      </c>
      <c r="Y114" s="720">
        <v>213</v>
      </c>
      <c r="Z114" s="701">
        <v>19</v>
      </c>
      <c r="AA114" s="720">
        <v>1</v>
      </c>
      <c r="AB114" s="725">
        <v>83.9</v>
      </c>
      <c r="AC114" s="703">
        <v>2</v>
      </c>
      <c r="AD114" s="701">
        <v>132.09</v>
      </c>
      <c r="AE114" s="701">
        <v>39.17</v>
      </c>
      <c r="AF114" s="726">
        <v>36.8</v>
      </c>
      <c r="AG114" s="698">
        <v>39.545</v>
      </c>
      <c r="AH114" s="723">
        <v>29.65</v>
      </c>
      <c r="AI114" s="733">
        <v>1</v>
      </c>
      <c r="AJ114" s="703">
        <v>1</v>
      </c>
      <c r="AK114" s="644">
        <v>8.5</v>
      </c>
      <c r="AL114" s="621">
        <v>20.9</v>
      </c>
      <c r="AM114" s="621">
        <v>3.5</v>
      </c>
      <c r="AN114" s="572"/>
      <c r="AO114" s="691" t="s">
        <v>114</v>
      </c>
      <c r="AP114" s="691" t="s">
        <v>108</v>
      </c>
      <c r="AQ114" s="691" t="s">
        <v>87</v>
      </c>
      <c r="AR114" s="745">
        <v>21</v>
      </c>
      <c r="AS114" s="691">
        <v>2</v>
      </c>
      <c r="AT114" s="720">
        <v>0</v>
      </c>
      <c r="AW114" s="720">
        <v>2</v>
      </c>
      <c r="AX114" s="720">
        <v>0</v>
      </c>
      <c r="AY114" s="720">
        <v>0</v>
      </c>
      <c r="AZ114" s="720">
        <v>0</v>
      </c>
      <c r="BA114" s="720">
        <v>1</v>
      </c>
      <c r="BB114" s="723" t="s">
        <v>121</v>
      </c>
      <c r="BC114" s="713">
        <v>43495</v>
      </c>
      <c r="BD114" s="720">
        <v>2</v>
      </c>
      <c r="BE114" s="713">
        <v>43522</v>
      </c>
      <c r="BF114" s="720">
        <v>1</v>
      </c>
      <c r="BG114" s="713">
        <v>43611</v>
      </c>
      <c r="BH114" s="691" t="s">
        <v>108</v>
      </c>
      <c r="BI114" s="691" t="s">
        <v>138</v>
      </c>
      <c r="BJ114" s="720">
        <v>1</v>
      </c>
      <c r="BK114" s="686">
        <v>0</v>
      </c>
    </row>
    <row r="115" s="542" customFormat="1" ht="12.75" spans="1:64">
      <c r="A115" s="540" t="s">
        <v>105</v>
      </c>
      <c r="B115" s="563"/>
      <c r="C115" s="576" t="s">
        <v>144</v>
      </c>
      <c r="D115" s="693"/>
      <c r="E115" s="693"/>
      <c r="F115" s="694"/>
      <c r="G115" s="694"/>
      <c r="H115" s="694"/>
      <c r="I115" s="694">
        <f>AVERAGE(I103:I114)</f>
        <v>5.134</v>
      </c>
      <c r="J115" s="693"/>
      <c r="K115" s="705">
        <f>AVERAGE(K103:K114)</f>
        <v>43.6779166666667</v>
      </c>
      <c r="L115" s="706">
        <f>AVERAGE(L103:L114)</f>
        <v>776.972</v>
      </c>
      <c r="M115" s="705">
        <f>AVERAGE(M103:M114)</f>
        <v>133.340606575964</v>
      </c>
      <c r="N115" s="705">
        <f>AVERAGE(N103:N114)</f>
        <v>134.403102666158</v>
      </c>
      <c r="P115" s="705">
        <f>AVERAGE(P103:P114)</f>
        <v>267.738709242122</v>
      </c>
      <c r="Q115" s="716">
        <f>AVERAGE(Q103:Q114)</f>
        <v>521.822468900911</v>
      </c>
      <c r="R115" s="705">
        <v>4.23</v>
      </c>
      <c r="S115" s="717">
        <v>3</v>
      </c>
      <c r="T115" s="718"/>
      <c r="U115" s="718"/>
      <c r="V115" s="718"/>
      <c r="W115" s="718"/>
      <c r="X115" s="718"/>
      <c r="Y115" s="693">
        <f>AVERAGE(Y103:Y114)</f>
        <v>207.458333333333</v>
      </c>
      <c r="Z115" s="705">
        <f>AVERAGE(Z103:Z114)</f>
        <v>17.9708333333333</v>
      </c>
      <c r="AA115" s="693"/>
      <c r="AB115" s="716">
        <f>AVERAGE(AB103:AB114)</f>
        <v>85.6333333333333</v>
      </c>
      <c r="AC115" s="693"/>
      <c r="AD115" s="705">
        <f>AVERAGE(AD103:AD114)</f>
        <v>71.7405166666667</v>
      </c>
      <c r="AE115" s="705">
        <f>AVERAGE(AE103:AE114)</f>
        <v>32.9190666666667</v>
      </c>
      <c r="AF115" s="716">
        <f>AVERAGE(AF103:AF114)</f>
        <v>39.9925</v>
      </c>
      <c r="AG115" s="705">
        <f>AVERAGE(AG103:AG114)</f>
        <v>43.6779166666667</v>
      </c>
      <c r="AH115" s="716">
        <v>45.9</v>
      </c>
      <c r="AI115" s="693"/>
      <c r="AJ115" s="693"/>
      <c r="AK115" s="694">
        <f t="shared" ref="AK115:AM115" si="24">AVERAGE(AK103:AK114)</f>
        <v>8.69222222222222</v>
      </c>
      <c r="AL115" s="716">
        <f t="shared" si="24"/>
        <v>19.6961111111111</v>
      </c>
      <c r="AM115" s="716">
        <f t="shared" si="24"/>
        <v>2.70361111111111</v>
      </c>
      <c r="AN115" s="694"/>
      <c r="AO115" s="570"/>
      <c r="AP115" s="570"/>
      <c r="AQ115" s="570"/>
      <c r="AR115" s="592"/>
      <c r="AS115" s="734"/>
      <c r="AT115" s="570"/>
      <c r="AW115" s="570"/>
      <c r="AX115" s="570"/>
      <c r="AY115" s="570"/>
      <c r="AZ115" s="570"/>
      <c r="BA115" s="570"/>
      <c r="BB115" s="570"/>
      <c r="BC115" s="747"/>
      <c r="BD115" s="570"/>
      <c r="BE115" s="747"/>
      <c r="BF115" s="570"/>
      <c r="BG115" s="570"/>
      <c r="BH115" s="570"/>
      <c r="BI115" s="570"/>
      <c r="BJ115" s="570"/>
      <c r="BK115" s="694"/>
      <c r="BL115" s="540"/>
    </row>
    <row r="116" s="543" customFormat="1" spans="1:63">
      <c r="A116" s="264" t="s">
        <v>145</v>
      </c>
      <c r="B116" s="550" t="s">
        <v>176</v>
      </c>
      <c r="C116" s="254" t="s">
        <v>76</v>
      </c>
      <c r="D116" s="257">
        <v>5</v>
      </c>
      <c r="E116" s="257">
        <v>1</v>
      </c>
      <c r="F116" s="257">
        <v>5</v>
      </c>
      <c r="G116" s="257">
        <v>3</v>
      </c>
      <c r="H116" s="257">
        <v>2</v>
      </c>
      <c r="I116" s="257">
        <v>4</v>
      </c>
      <c r="J116" s="257">
        <v>5</v>
      </c>
      <c r="K116" s="257">
        <v>42.6</v>
      </c>
      <c r="L116" s="257">
        <v>774</v>
      </c>
      <c r="M116" s="257">
        <v>10.48</v>
      </c>
      <c r="N116" s="257">
        <v>10.23</v>
      </c>
      <c r="O116" s="257">
        <v>9.54</v>
      </c>
      <c r="P116" s="382">
        <f t="shared" ref="P116:P127" si="25">SUM(M116:O116)</f>
        <v>30.25</v>
      </c>
      <c r="Q116" s="257">
        <v>449.6</v>
      </c>
      <c r="R116" s="257">
        <v>4.27</v>
      </c>
      <c r="S116" s="257">
        <v>5</v>
      </c>
      <c r="T116" s="630">
        <v>43051</v>
      </c>
      <c r="U116" s="630">
        <v>43059</v>
      </c>
      <c r="V116" s="630"/>
      <c r="W116" s="630">
        <v>42843</v>
      </c>
      <c r="X116" s="630">
        <v>42885</v>
      </c>
      <c r="Y116" s="257">
        <v>199</v>
      </c>
      <c r="Z116" s="257">
        <v>15.9</v>
      </c>
      <c r="AA116" s="257">
        <v>5</v>
      </c>
      <c r="AB116" s="257">
        <v>84</v>
      </c>
      <c r="AC116" s="257">
        <v>3</v>
      </c>
      <c r="AD116" s="257">
        <v>54.6</v>
      </c>
      <c r="AE116" s="257">
        <v>27.2</v>
      </c>
      <c r="AF116" s="257">
        <v>40.5</v>
      </c>
      <c r="AG116" s="647">
        <v>42.6</v>
      </c>
      <c r="AH116" s="647"/>
      <c r="AI116" s="257">
        <v>1</v>
      </c>
      <c r="AJ116" s="257">
        <v>3</v>
      </c>
      <c r="AK116" s="257">
        <v>8.4</v>
      </c>
      <c r="AL116" s="257">
        <v>18.4</v>
      </c>
      <c r="AM116" s="257">
        <v>1.9</v>
      </c>
      <c r="AN116" s="257">
        <v>1.7</v>
      </c>
      <c r="AO116" s="257">
        <v>2</v>
      </c>
      <c r="AP116" s="257">
        <v>2</v>
      </c>
      <c r="AQ116" s="257">
        <v>3</v>
      </c>
      <c r="AR116" s="257" t="s">
        <v>66</v>
      </c>
      <c r="AS116" s="257" t="s">
        <v>66</v>
      </c>
      <c r="AT116" s="257" t="s">
        <v>66</v>
      </c>
      <c r="AU116" s="257" t="s">
        <v>66</v>
      </c>
      <c r="AV116" s="257" t="s">
        <v>66</v>
      </c>
      <c r="AX116" s="257" t="s">
        <v>66</v>
      </c>
      <c r="AY116" s="257" t="s">
        <v>66</v>
      </c>
      <c r="AZ116" s="257" t="s">
        <v>66</v>
      </c>
      <c r="BA116" s="257">
        <v>1</v>
      </c>
      <c r="BC116" s="257" t="s">
        <v>66</v>
      </c>
      <c r="BD116" s="257">
        <v>1</v>
      </c>
      <c r="BE116" s="257"/>
      <c r="BF116" s="257">
        <v>1</v>
      </c>
      <c r="BG116" s="257"/>
      <c r="BH116" s="257">
        <v>1</v>
      </c>
      <c r="BI116" s="257" t="s">
        <v>66</v>
      </c>
      <c r="BJ116" s="257" t="s">
        <v>66</v>
      </c>
      <c r="BK116" s="257" t="s">
        <v>66</v>
      </c>
    </row>
    <row r="117" s="543" customFormat="1" ht="15" spans="1:63">
      <c r="A117" s="264" t="s">
        <v>145</v>
      </c>
      <c r="B117" s="551"/>
      <c r="C117" s="254" t="s">
        <v>71</v>
      </c>
      <c r="D117" s="257">
        <v>5</v>
      </c>
      <c r="E117" s="257">
        <v>1</v>
      </c>
      <c r="F117" s="257">
        <v>5</v>
      </c>
      <c r="G117" s="257">
        <v>5</v>
      </c>
      <c r="H117" s="257">
        <v>1</v>
      </c>
      <c r="I117" s="257">
        <v>6.1</v>
      </c>
      <c r="J117" s="257">
        <v>1</v>
      </c>
      <c r="K117" s="257">
        <v>43</v>
      </c>
      <c r="L117" s="257">
        <v>800</v>
      </c>
      <c r="M117" s="257">
        <v>13</v>
      </c>
      <c r="N117" s="257">
        <v>12.9</v>
      </c>
      <c r="O117" s="257">
        <v>13.1</v>
      </c>
      <c r="P117" s="382">
        <f t="shared" si="25"/>
        <v>39</v>
      </c>
      <c r="Q117" s="257">
        <v>646.8</v>
      </c>
      <c r="R117" s="257">
        <v>4.8</v>
      </c>
      <c r="S117" s="257">
        <v>3</v>
      </c>
      <c r="T117" s="630">
        <v>43046</v>
      </c>
      <c r="U117" s="630">
        <v>43056</v>
      </c>
      <c r="V117" s="630"/>
      <c r="W117" s="630">
        <v>42843</v>
      </c>
      <c r="X117" s="630">
        <v>42884</v>
      </c>
      <c r="Y117" s="257">
        <v>194</v>
      </c>
      <c r="Z117" s="257">
        <v>20</v>
      </c>
      <c r="AA117" s="257">
        <v>2</v>
      </c>
      <c r="AB117" s="257">
        <v>84</v>
      </c>
      <c r="AC117" s="257">
        <v>4</v>
      </c>
      <c r="AD117" s="257">
        <v>128.5</v>
      </c>
      <c r="AE117" s="257">
        <v>38.6</v>
      </c>
      <c r="AF117" s="257">
        <v>36.5</v>
      </c>
      <c r="AG117" s="648">
        <v>43</v>
      </c>
      <c r="AH117" s="648"/>
      <c r="AI117" s="257">
        <v>3</v>
      </c>
      <c r="AJ117" s="257">
        <v>3</v>
      </c>
      <c r="AK117" s="257">
        <v>8.4</v>
      </c>
      <c r="AL117" s="257">
        <v>21.1</v>
      </c>
      <c r="AM117" s="257">
        <v>4.2</v>
      </c>
      <c r="AN117" s="257">
        <v>1.93</v>
      </c>
      <c r="AO117" s="257">
        <v>0</v>
      </c>
      <c r="AP117" s="257">
        <v>1</v>
      </c>
      <c r="AQ117" s="257">
        <v>1</v>
      </c>
      <c r="AR117" s="257">
        <v>15.2</v>
      </c>
      <c r="AS117" s="354" t="s">
        <v>70</v>
      </c>
      <c r="AT117" s="257" t="s">
        <v>66</v>
      </c>
      <c r="AU117" s="257" t="s">
        <v>66</v>
      </c>
      <c r="AV117" s="257" t="s">
        <v>66</v>
      </c>
      <c r="AX117" s="257">
        <v>1</v>
      </c>
      <c r="AY117" s="257">
        <v>0</v>
      </c>
      <c r="AZ117" s="257">
        <v>0</v>
      </c>
      <c r="BA117" s="257">
        <v>1</v>
      </c>
      <c r="BC117" s="630">
        <v>43097</v>
      </c>
      <c r="BD117" s="354" t="s">
        <v>70</v>
      </c>
      <c r="BE117" s="257"/>
      <c r="BF117" s="257">
        <v>1</v>
      </c>
      <c r="BG117" s="257"/>
      <c r="BH117" s="257">
        <v>1</v>
      </c>
      <c r="BI117" s="257" t="s">
        <v>66</v>
      </c>
      <c r="BJ117" s="257" t="s">
        <v>66</v>
      </c>
      <c r="BK117" s="257" t="s">
        <v>66</v>
      </c>
    </row>
    <row r="118" s="543" customFormat="1" ht="15" spans="1:63">
      <c r="A118" s="264" t="s">
        <v>145</v>
      </c>
      <c r="B118" s="551"/>
      <c r="C118" s="254" t="s">
        <v>65</v>
      </c>
      <c r="D118" s="257">
        <v>5</v>
      </c>
      <c r="E118" s="257">
        <v>1</v>
      </c>
      <c r="F118" s="257">
        <v>5</v>
      </c>
      <c r="G118" s="257">
        <v>3</v>
      </c>
      <c r="H118" s="257">
        <v>1</v>
      </c>
      <c r="I118" s="257">
        <v>0</v>
      </c>
      <c r="J118" s="257">
        <v>1</v>
      </c>
      <c r="K118" s="257">
        <v>45.67</v>
      </c>
      <c r="L118" s="257" t="s">
        <v>66</v>
      </c>
      <c r="M118" s="257">
        <v>9.085</v>
      </c>
      <c r="N118" s="257">
        <v>8.74</v>
      </c>
      <c r="O118" s="257">
        <v>8.27</v>
      </c>
      <c r="P118" s="382">
        <f t="shared" si="25"/>
        <v>26.095</v>
      </c>
      <c r="Q118" s="257">
        <v>434.917</v>
      </c>
      <c r="R118" s="257">
        <v>-7.579</v>
      </c>
      <c r="S118" s="257">
        <v>12</v>
      </c>
      <c r="T118" s="630">
        <v>43054</v>
      </c>
      <c r="U118" s="630">
        <v>43063</v>
      </c>
      <c r="V118" s="630"/>
      <c r="W118" s="630">
        <v>42843</v>
      </c>
      <c r="X118" s="630">
        <v>42883</v>
      </c>
      <c r="Y118" s="257">
        <v>179</v>
      </c>
      <c r="Z118" s="257">
        <v>14.5</v>
      </c>
      <c r="AA118" s="257">
        <v>5</v>
      </c>
      <c r="AB118" s="257">
        <v>83</v>
      </c>
      <c r="AC118" s="257">
        <v>3</v>
      </c>
      <c r="AD118" s="257">
        <v>57.25</v>
      </c>
      <c r="AE118" s="257">
        <v>23.67</v>
      </c>
      <c r="AF118" s="257">
        <v>42.27</v>
      </c>
      <c r="AG118" s="648">
        <v>45.67</v>
      </c>
      <c r="AH118" s="648"/>
      <c r="AI118" s="257">
        <v>5</v>
      </c>
      <c r="AJ118" s="257">
        <v>3</v>
      </c>
      <c r="AK118" s="257" t="s">
        <v>66</v>
      </c>
      <c r="AL118" s="257" t="s">
        <v>66</v>
      </c>
      <c r="AM118" s="257" t="s">
        <v>66</v>
      </c>
      <c r="AN118" s="257" t="s">
        <v>66</v>
      </c>
      <c r="AO118" s="257" t="s">
        <v>66</v>
      </c>
      <c r="AP118" s="257">
        <v>1</v>
      </c>
      <c r="AQ118" s="257">
        <v>4</v>
      </c>
      <c r="AR118" s="257" t="s">
        <v>66</v>
      </c>
      <c r="AS118" s="257" t="s">
        <v>66</v>
      </c>
      <c r="AT118" s="257" t="s">
        <v>147</v>
      </c>
      <c r="AU118" s="257" t="s">
        <v>147</v>
      </c>
      <c r="AV118" s="257" t="s">
        <v>147</v>
      </c>
      <c r="AX118" s="257" t="s">
        <v>147</v>
      </c>
      <c r="AY118" s="257" t="s">
        <v>147</v>
      </c>
      <c r="AZ118" s="257" t="s">
        <v>66</v>
      </c>
      <c r="BA118" s="257">
        <v>1</v>
      </c>
      <c r="BC118" s="257" t="s">
        <v>66</v>
      </c>
      <c r="BD118" s="257" t="s">
        <v>147</v>
      </c>
      <c r="BE118" s="257" t="s">
        <v>66</v>
      </c>
      <c r="BF118" s="257" t="s">
        <v>147</v>
      </c>
      <c r="BG118" s="257" t="s">
        <v>66</v>
      </c>
      <c r="BH118" s="257" t="s">
        <v>66</v>
      </c>
      <c r="BI118" s="257"/>
      <c r="BJ118" s="264"/>
      <c r="BK118" s="264"/>
    </row>
    <row r="119" s="543" customFormat="1" ht="15.75" spans="1:63">
      <c r="A119" s="264" t="s">
        <v>145</v>
      </c>
      <c r="B119" s="551"/>
      <c r="C119" s="254" t="s">
        <v>74</v>
      </c>
      <c r="D119" s="257">
        <v>5</v>
      </c>
      <c r="E119" s="257">
        <v>1</v>
      </c>
      <c r="F119" s="257">
        <v>5</v>
      </c>
      <c r="G119" s="257">
        <v>1</v>
      </c>
      <c r="H119" s="257">
        <v>2</v>
      </c>
      <c r="I119" s="257">
        <v>4</v>
      </c>
      <c r="J119" s="257">
        <v>3</v>
      </c>
      <c r="K119" s="257">
        <v>44.4</v>
      </c>
      <c r="L119" s="257" t="s">
        <v>66</v>
      </c>
      <c r="M119" s="257">
        <v>11.95</v>
      </c>
      <c r="N119" s="257">
        <v>10.7</v>
      </c>
      <c r="O119" s="257">
        <v>11.7</v>
      </c>
      <c r="P119" s="382">
        <f t="shared" si="25"/>
        <v>34.35</v>
      </c>
      <c r="Q119" s="257">
        <v>572.5</v>
      </c>
      <c r="R119" s="257">
        <v>4.57</v>
      </c>
      <c r="S119" s="257">
        <v>7</v>
      </c>
      <c r="T119" s="630">
        <v>43052</v>
      </c>
      <c r="U119" s="630">
        <v>43068</v>
      </c>
      <c r="V119" s="630"/>
      <c r="W119" s="630">
        <v>42847</v>
      </c>
      <c r="X119" s="630">
        <v>42889</v>
      </c>
      <c r="Y119" s="257">
        <v>202</v>
      </c>
      <c r="Z119" s="257">
        <v>21.87</v>
      </c>
      <c r="AA119" s="257">
        <v>5</v>
      </c>
      <c r="AB119" s="257">
        <v>86</v>
      </c>
      <c r="AC119" s="257">
        <v>3</v>
      </c>
      <c r="AD119" s="257">
        <v>114.7</v>
      </c>
      <c r="AE119" s="257">
        <v>34.37</v>
      </c>
      <c r="AF119" s="257">
        <v>37.9</v>
      </c>
      <c r="AG119" s="649">
        <v>44.4</v>
      </c>
      <c r="AH119" s="649"/>
      <c r="AI119" s="257">
        <v>5</v>
      </c>
      <c r="AJ119" s="257">
        <v>1</v>
      </c>
      <c r="AK119" s="257">
        <v>8.22</v>
      </c>
      <c r="AL119" s="257">
        <v>18.64</v>
      </c>
      <c r="AM119" s="257">
        <v>2.51</v>
      </c>
      <c r="AN119" s="257">
        <v>1.57</v>
      </c>
      <c r="AO119" s="257">
        <v>1.92</v>
      </c>
      <c r="AP119" s="257">
        <v>2</v>
      </c>
      <c r="AQ119" s="257" t="s">
        <v>66</v>
      </c>
      <c r="AR119" s="257" t="s">
        <v>66</v>
      </c>
      <c r="AS119" s="257">
        <v>2</v>
      </c>
      <c r="AT119" s="257" t="s">
        <v>66</v>
      </c>
      <c r="AU119" s="257" t="s">
        <v>66</v>
      </c>
      <c r="AV119" s="257" t="s">
        <v>66</v>
      </c>
      <c r="AX119" s="257" t="s">
        <v>66</v>
      </c>
      <c r="AY119" s="257" t="s">
        <v>66</v>
      </c>
      <c r="AZ119" s="257" t="s">
        <v>66</v>
      </c>
      <c r="BA119" s="257" t="s">
        <v>66</v>
      </c>
      <c r="BC119" s="257" t="s">
        <v>66</v>
      </c>
      <c r="BD119" s="257" t="s">
        <v>66</v>
      </c>
      <c r="BE119" s="257" t="s">
        <v>66</v>
      </c>
      <c r="BF119" s="257" t="s">
        <v>66</v>
      </c>
      <c r="BG119" s="257" t="s">
        <v>66</v>
      </c>
      <c r="BH119" s="257" t="s">
        <v>66</v>
      </c>
      <c r="BI119" s="257" t="s">
        <v>66</v>
      </c>
      <c r="BJ119" s="257" t="s">
        <v>66</v>
      </c>
      <c r="BK119" s="257" t="s">
        <v>66</v>
      </c>
    </row>
    <row r="120" s="543" customFormat="1" spans="1:63">
      <c r="A120" s="264" t="s">
        <v>145</v>
      </c>
      <c r="B120" s="551"/>
      <c r="C120" s="254" t="s">
        <v>67</v>
      </c>
      <c r="D120" s="257">
        <v>5</v>
      </c>
      <c r="E120" s="257">
        <v>1</v>
      </c>
      <c r="F120" s="257">
        <v>5</v>
      </c>
      <c r="G120" s="257">
        <v>3</v>
      </c>
      <c r="H120" s="257">
        <v>2</v>
      </c>
      <c r="I120" s="257" t="s">
        <v>66</v>
      </c>
      <c r="J120" s="257">
        <v>1</v>
      </c>
      <c r="K120" s="257">
        <v>40.8</v>
      </c>
      <c r="L120" s="257">
        <v>795</v>
      </c>
      <c r="M120" s="257">
        <v>11</v>
      </c>
      <c r="N120" s="257">
        <v>9.9</v>
      </c>
      <c r="O120" s="257">
        <v>10.2</v>
      </c>
      <c r="P120" s="382">
        <f t="shared" si="25"/>
        <v>31.1</v>
      </c>
      <c r="Q120" s="257">
        <v>518.33</v>
      </c>
      <c r="R120" s="257">
        <v>8.74</v>
      </c>
      <c r="S120" s="257">
        <v>5</v>
      </c>
      <c r="T120" s="630">
        <v>43051</v>
      </c>
      <c r="U120" s="630">
        <v>43058</v>
      </c>
      <c r="V120" s="630"/>
      <c r="W120" s="630">
        <v>42845</v>
      </c>
      <c r="X120" s="630">
        <v>42883</v>
      </c>
      <c r="Y120" s="257">
        <v>197</v>
      </c>
      <c r="Z120" s="257">
        <v>15.18</v>
      </c>
      <c r="AA120" s="257">
        <v>3</v>
      </c>
      <c r="AB120" s="257">
        <v>90</v>
      </c>
      <c r="AC120" s="257">
        <v>2</v>
      </c>
      <c r="AD120" s="257">
        <v>72.33</v>
      </c>
      <c r="AE120" s="257">
        <v>28.97</v>
      </c>
      <c r="AF120" s="257">
        <v>40.05</v>
      </c>
      <c r="AG120" s="647">
        <v>40.8</v>
      </c>
      <c r="AH120" s="647"/>
      <c r="AI120" s="257">
        <v>1</v>
      </c>
      <c r="AJ120" s="257">
        <v>1</v>
      </c>
      <c r="AK120" s="257">
        <v>9.3</v>
      </c>
      <c r="AL120" s="257">
        <v>19.1</v>
      </c>
      <c r="AM120" s="257">
        <v>2</v>
      </c>
      <c r="AN120" s="257">
        <v>1.91</v>
      </c>
      <c r="AO120" s="257" t="s">
        <v>66</v>
      </c>
      <c r="AP120" s="257">
        <v>1</v>
      </c>
      <c r="AQ120" s="257">
        <v>2</v>
      </c>
      <c r="AR120" s="257" t="s">
        <v>66</v>
      </c>
      <c r="AS120" s="257">
        <v>2</v>
      </c>
      <c r="AT120" s="257" t="s">
        <v>66</v>
      </c>
      <c r="AU120" s="257" t="s">
        <v>66</v>
      </c>
      <c r="AV120" s="257" t="s">
        <v>66</v>
      </c>
      <c r="AX120" s="257" t="s">
        <v>66</v>
      </c>
      <c r="AY120" s="257" t="s">
        <v>66</v>
      </c>
      <c r="AZ120" s="257" t="s">
        <v>66</v>
      </c>
      <c r="BA120" s="257" t="s">
        <v>66</v>
      </c>
      <c r="BC120" s="257" t="s">
        <v>66</v>
      </c>
      <c r="BD120" s="257" t="s">
        <v>66</v>
      </c>
      <c r="BE120" s="257" t="s">
        <v>66</v>
      </c>
      <c r="BF120" s="257" t="s">
        <v>66</v>
      </c>
      <c r="BG120" s="257" t="s">
        <v>66</v>
      </c>
      <c r="BH120" s="257" t="s">
        <v>66</v>
      </c>
      <c r="BI120" s="264" t="s">
        <v>66</v>
      </c>
      <c r="BJ120" s="264" t="s">
        <v>66</v>
      </c>
      <c r="BK120" s="264" t="s">
        <v>66</v>
      </c>
    </row>
    <row r="121" s="543" customFormat="1" ht="15" spans="1:63">
      <c r="A121" s="264" t="s">
        <v>145</v>
      </c>
      <c r="B121" s="551"/>
      <c r="C121" s="254" t="s">
        <v>84</v>
      </c>
      <c r="D121" s="257" t="s">
        <v>148</v>
      </c>
      <c r="E121" s="257">
        <v>1</v>
      </c>
      <c r="F121" s="257">
        <v>1</v>
      </c>
      <c r="G121" s="354" t="s">
        <v>97</v>
      </c>
      <c r="H121" s="354" t="s">
        <v>69</v>
      </c>
      <c r="I121" s="257">
        <v>2.5</v>
      </c>
      <c r="J121" s="257">
        <v>1</v>
      </c>
      <c r="K121" s="257">
        <v>45.3</v>
      </c>
      <c r="L121" s="257">
        <v>839.8</v>
      </c>
      <c r="M121" s="257">
        <v>8.87</v>
      </c>
      <c r="N121" s="257">
        <v>8.62</v>
      </c>
      <c r="O121" s="257">
        <v>8.43</v>
      </c>
      <c r="P121" s="382">
        <f t="shared" si="25"/>
        <v>25.92</v>
      </c>
      <c r="Q121" s="257">
        <v>432</v>
      </c>
      <c r="R121" s="257">
        <v>-6.21</v>
      </c>
      <c r="S121" s="257">
        <v>10</v>
      </c>
      <c r="T121" s="630">
        <v>43049</v>
      </c>
      <c r="U121" s="630">
        <v>43056</v>
      </c>
      <c r="V121" s="630"/>
      <c r="W121" s="630">
        <v>42835</v>
      </c>
      <c r="X121" s="630">
        <v>42881</v>
      </c>
      <c r="Y121" s="257">
        <v>191</v>
      </c>
      <c r="Z121" s="257">
        <v>15.4</v>
      </c>
      <c r="AA121" s="257">
        <v>5</v>
      </c>
      <c r="AB121" s="257">
        <v>93.7</v>
      </c>
      <c r="AC121" s="257">
        <v>1</v>
      </c>
      <c r="AD121" s="257">
        <v>53.7</v>
      </c>
      <c r="AE121" s="257">
        <v>26.1</v>
      </c>
      <c r="AF121" s="257">
        <v>37.3</v>
      </c>
      <c r="AG121" s="648">
        <v>45.3</v>
      </c>
      <c r="AH121" s="648"/>
      <c r="AI121" s="257">
        <v>3</v>
      </c>
      <c r="AJ121" s="354" t="s">
        <v>97</v>
      </c>
      <c r="AK121" s="257">
        <v>7.71</v>
      </c>
      <c r="AL121" s="257">
        <v>19.35</v>
      </c>
      <c r="AM121" s="257">
        <v>3.85</v>
      </c>
      <c r="AN121" s="257">
        <v>1.7</v>
      </c>
      <c r="AO121" s="257">
        <v>0</v>
      </c>
      <c r="AP121" s="257">
        <v>1</v>
      </c>
      <c r="AQ121" s="257" t="s">
        <v>66</v>
      </c>
      <c r="AR121" s="257" t="s">
        <v>66</v>
      </c>
      <c r="AS121" s="257" t="s">
        <v>66</v>
      </c>
      <c r="AT121" s="257" t="s">
        <v>66</v>
      </c>
      <c r="AU121" s="257" t="s">
        <v>66</v>
      </c>
      <c r="AV121" s="257" t="s">
        <v>66</v>
      </c>
      <c r="AX121" s="257" t="s">
        <v>66</v>
      </c>
      <c r="AY121" s="257" t="s">
        <v>66</v>
      </c>
      <c r="AZ121" s="257">
        <v>0</v>
      </c>
      <c r="BA121" s="257">
        <v>1</v>
      </c>
      <c r="BC121" s="257" t="s">
        <v>66</v>
      </c>
      <c r="BD121" s="257" t="s">
        <v>66</v>
      </c>
      <c r="BE121" s="257" t="s">
        <v>66</v>
      </c>
      <c r="BF121" s="257" t="s">
        <v>66</v>
      </c>
      <c r="BG121" s="257" t="s">
        <v>66</v>
      </c>
      <c r="BH121" s="257" t="s">
        <v>66</v>
      </c>
      <c r="BI121" s="257" t="s">
        <v>66</v>
      </c>
      <c r="BJ121" s="257" t="s">
        <v>66</v>
      </c>
      <c r="BK121" s="257" t="s">
        <v>66</v>
      </c>
    </row>
    <row r="122" s="543" customFormat="1" ht="15.75" spans="1:63">
      <c r="A122" s="264" t="s">
        <v>145</v>
      </c>
      <c r="B122" s="551"/>
      <c r="C122" s="254" t="s">
        <v>68</v>
      </c>
      <c r="D122" s="257">
        <v>5</v>
      </c>
      <c r="E122" s="257">
        <v>1</v>
      </c>
      <c r="F122" s="257">
        <v>5</v>
      </c>
      <c r="G122" s="257">
        <v>3</v>
      </c>
      <c r="H122" s="257">
        <v>2</v>
      </c>
      <c r="I122" s="257">
        <v>0</v>
      </c>
      <c r="J122" s="257">
        <v>1</v>
      </c>
      <c r="K122" s="257">
        <v>40.68</v>
      </c>
      <c r="L122" s="257" t="s">
        <v>66</v>
      </c>
      <c r="M122" s="257">
        <v>8.9</v>
      </c>
      <c r="N122" s="257">
        <v>8.68</v>
      </c>
      <c r="O122" s="257">
        <v>8.97</v>
      </c>
      <c r="P122" s="382">
        <f t="shared" si="25"/>
        <v>26.55</v>
      </c>
      <c r="Q122" s="257">
        <v>442.5</v>
      </c>
      <c r="R122" s="257">
        <v>6.24</v>
      </c>
      <c r="S122" s="257">
        <v>5</v>
      </c>
      <c r="T122" s="630">
        <v>43056</v>
      </c>
      <c r="U122" s="630">
        <v>43071</v>
      </c>
      <c r="V122" s="630"/>
      <c r="W122" s="630">
        <v>42851</v>
      </c>
      <c r="X122" s="630">
        <v>42889</v>
      </c>
      <c r="Y122" s="257">
        <v>205</v>
      </c>
      <c r="Z122" s="257">
        <v>19.02</v>
      </c>
      <c r="AA122" s="257">
        <v>5</v>
      </c>
      <c r="AB122" s="257">
        <v>81.6</v>
      </c>
      <c r="AC122" s="257">
        <v>2</v>
      </c>
      <c r="AD122" s="257">
        <v>70.19</v>
      </c>
      <c r="AE122" s="257">
        <v>33.94</v>
      </c>
      <c r="AF122" s="257">
        <v>34.6</v>
      </c>
      <c r="AG122" s="649">
        <v>40.68</v>
      </c>
      <c r="AH122" s="649"/>
      <c r="AI122" s="257">
        <v>3</v>
      </c>
      <c r="AJ122" s="257">
        <v>1</v>
      </c>
      <c r="AK122" s="257">
        <v>6.9</v>
      </c>
      <c r="AL122" s="257">
        <v>36.37</v>
      </c>
      <c r="AM122" s="257">
        <v>1.77</v>
      </c>
      <c r="AN122" s="257" t="s">
        <v>66</v>
      </c>
      <c r="AO122" s="257">
        <v>0</v>
      </c>
      <c r="AP122" s="257">
        <v>1</v>
      </c>
      <c r="AQ122" s="354" t="s">
        <v>70</v>
      </c>
      <c r="AR122" s="257">
        <v>0.003</v>
      </c>
      <c r="AS122" s="354" t="s">
        <v>70</v>
      </c>
      <c r="AT122" s="257">
        <v>1</v>
      </c>
      <c r="AU122" s="257">
        <v>0</v>
      </c>
      <c r="AV122" s="257">
        <v>1</v>
      </c>
      <c r="AX122" s="257">
        <v>1</v>
      </c>
      <c r="AY122" s="257">
        <v>1.4</v>
      </c>
      <c r="AZ122" s="257" t="s">
        <v>66</v>
      </c>
      <c r="BA122" s="257">
        <v>1</v>
      </c>
      <c r="BC122" s="630">
        <v>42767</v>
      </c>
      <c r="BD122" s="257">
        <v>2</v>
      </c>
      <c r="BE122" s="630">
        <v>42823</v>
      </c>
      <c r="BF122" s="257">
        <v>1</v>
      </c>
      <c r="BG122" s="257" t="s">
        <v>66</v>
      </c>
      <c r="BH122" s="257" t="s">
        <v>66</v>
      </c>
      <c r="BI122" s="264"/>
      <c r="BJ122" s="264"/>
      <c r="BK122" s="264"/>
    </row>
    <row r="123" s="543" customFormat="1" spans="1:63">
      <c r="A123" s="264" t="s">
        <v>145</v>
      </c>
      <c r="B123" s="551"/>
      <c r="C123" s="254" t="s">
        <v>79</v>
      </c>
      <c r="D123" s="257">
        <v>5</v>
      </c>
      <c r="E123" s="257">
        <v>1</v>
      </c>
      <c r="F123" s="257">
        <v>5</v>
      </c>
      <c r="G123" s="257">
        <v>3</v>
      </c>
      <c r="H123" s="257">
        <v>1</v>
      </c>
      <c r="I123" s="257">
        <v>0</v>
      </c>
      <c r="J123" s="257">
        <v>1</v>
      </c>
      <c r="K123" s="257">
        <v>41.3</v>
      </c>
      <c r="L123" s="257" t="s">
        <v>66</v>
      </c>
      <c r="M123" s="257">
        <v>7.75</v>
      </c>
      <c r="N123" s="257">
        <v>7.87</v>
      </c>
      <c r="O123" s="257">
        <v>7.61</v>
      </c>
      <c r="P123" s="382">
        <f t="shared" si="25"/>
        <v>23.23</v>
      </c>
      <c r="Q123" s="257">
        <v>386.87</v>
      </c>
      <c r="R123" s="257">
        <v>3.03</v>
      </c>
      <c r="S123" s="257">
        <v>6</v>
      </c>
      <c r="T123" s="630">
        <v>43054</v>
      </c>
      <c r="U123" s="630">
        <v>43067</v>
      </c>
      <c r="V123" s="630"/>
      <c r="W123" s="630">
        <v>42844</v>
      </c>
      <c r="X123" s="630">
        <v>42883</v>
      </c>
      <c r="Y123" s="257">
        <v>194</v>
      </c>
      <c r="Z123" s="257">
        <v>14.45</v>
      </c>
      <c r="AA123" s="257">
        <v>5</v>
      </c>
      <c r="AB123" s="257">
        <v>84</v>
      </c>
      <c r="AC123" s="257">
        <v>3</v>
      </c>
      <c r="AD123" s="257">
        <v>56.58</v>
      </c>
      <c r="AE123" s="257">
        <v>27.44</v>
      </c>
      <c r="AF123" s="257">
        <v>34.3</v>
      </c>
      <c r="AG123" s="647">
        <v>41.3</v>
      </c>
      <c r="AH123" s="647"/>
      <c r="AI123" s="257">
        <v>3</v>
      </c>
      <c r="AJ123" s="257">
        <v>1</v>
      </c>
      <c r="AK123" s="257">
        <v>8.8</v>
      </c>
      <c r="AL123" s="257">
        <v>18.3</v>
      </c>
      <c r="AM123" s="257">
        <v>2.4</v>
      </c>
      <c r="AN123" s="257">
        <v>1.9</v>
      </c>
      <c r="AO123" s="257">
        <v>3</v>
      </c>
      <c r="AP123" s="257">
        <v>2</v>
      </c>
      <c r="AQ123" s="257">
        <v>3</v>
      </c>
      <c r="AR123" s="257" t="s">
        <v>66</v>
      </c>
      <c r="AS123" s="257" t="s">
        <v>66</v>
      </c>
      <c r="AT123" s="257">
        <v>1</v>
      </c>
      <c r="AU123" s="257" t="s">
        <v>66</v>
      </c>
      <c r="AV123" s="257" t="s">
        <v>66</v>
      </c>
      <c r="AX123" s="257">
        <v>3</v>
      </c>
      <c r="AY123" s="257">
        <v>30</v>
      </c>
      <c r="AZ123" s="257">
        <v>0</v>
      </c>
      <c r="BA123" s="257">
        <v>1</v>
      </c>
      <c r="BC123" s="257" t="s">
        <v>66</v>
      </c>
      <c r="BD123" s="257" t="s">
        <v>66</v>
      </c>
      <c r="BE123" s="257" t="s">
        <v>66</v>
      </c>
      <c r="BF123" s="257" t="s">
        <v>66</v>
      </c>
      <c r="BG123" s="257" t="s">
        <v>66</v>
      </c>
      <c r="BH123" s="257" t="s">
        <v>66</v>
      </c>
      <c r="BI123" s="257" t="s">
        <v>66</v>
      </c>
      <c r="BJ123" s="257" t="s">
        <v>66</v>
      </c>
      <c r="BK123" s="257" t="s">
        <v>66</v>
      </c>
    </row>
    <row r="124" s="543" customFormat="1" spans="1:63">
      <c r="A124" s="264" t="s">
        <v>145</v>
      </c>
      <c r="B124" s="551"/>
      <c r="C124" s="579" t="s">
        <v>149</v>
      </c>
      <c r="D124" s="257">
        <v>5</v>
      </c>
      <c r="E124" s="257">
        <v>1</v>
      </c>
      <c r="F124" s="257">
        <v>5</v>
      </c>
      <c r="G124" s="257" t="s">
        <v>66</v>
      </c>
      <c r="H124" s="257">
        <v>2</v>
      </c>
      <c r="I124" s="257" t="s">
        <v>66</v>
      </c>
      <c r="J124" s="257">
        <v>1</v>
      </c>
      <c r="K124" s="257">
        <v>40.7</v>
      </c>
      <c r="L124" s="257" t="s">
        <v>66</v>
      </c>
      <c r="M124" s="257">
        <v>9.32</v>
      </c>
      <c r="N124" s="257">
        <v>9.07</v>
      </c>
      <c r="O124" s="257">
        <v>9.25</v>
      </c>
      <c r="P124" s="382">
        <f t="shared" si="25"/>
        <v>27.64</v>
      </c>
      <c r="Q124" s="257">
        <v>460.67</v>
      </c>
      <c r="R124" s="257">
        <v>3.29</v>
      </c>
      <c r="S124" s="257">
        <v>7</v>
      </c>
      <c r="T124" s="630">
        <v>43070</v>
      </c>
      <c r="U124" s="630">
        <v>43089</v>
      </c>
      <c r="V124" s="630"/>
      <c r="W124" s="630">
        <v>42849</v>
      </c>
      <c r="X124" s="630">
        <v>42884</v>
      </c>
      <c r="Y124" s="257">
        <v>180</v>
      </c>
      <c r="Z124" s="257">
        <v>20.4</v>
      </c>
      <c r="AA124" s="257">
        <v>3</v>
      </c>
      <c r="AB124" s="257">
        <v>80</v>
      </c>
      <c r="AC124" s="257">
        <v>3</v>
      </c>
      <c r="AD124" s="257">
        <v>67</v>
      </c>
      <c r="AE124" s="257">
        <v>33.4</v>
      </c>
      <c r="AF124" s="257">
        <v>41.8</v>
      </c>
      <c r="AG124" s="647">
        <v>40.7</v>
      </c>
      <c r="AH124" s="647"/>
      <c r="AI124" s="257">
        <v>3</v>
      </c>
      <c r="AJ124" s="257">
        <v>3</v>
      </c>
      <c r="AK124" s="257">
        <v>7.9</v>
      </c>
      <c r="AL124" s="257">
        <v>17.2</v>
      </c>
      <c r="AM124" s="257">
        <v>1</v>
      </c>
      <c r="AN124" s="257">
        <v>1.64</v>
      </c>
      <c r="AO124" s="257">
        <v>5</v>
      </c>
      <c r="AP124" s="257">
        <v>3</v>
      </c>
      <c r="AQ124" s="257">
        <v>1</v>
      </c>
      <c r="AR124" s="257" t="s">
        <v>66</v>
      </c>
      <c r="AS124" s="257" t="s">
        <v>66</v>
      </c>
      <c r="AT124" s="257" t="s">
        <v>66</v>
      </c>
      <c r="AU124" s="257" t="s">
        <v>66</v>
      </c>
      <c r="AV124" s="257" t="s">
        <v>66</v>
      </c>
      <c r="AX124" s="257">
        <v>2</v>
      </c>
      <c r="AY124" s="257">
        <v>80</v>
      </c>
      <c r="AZ124" s="257">
        <v>0</v>
      </c>
      <c r="BA124" s="257">
        <v>1</v>
      </c>
      <c r="BC124" s="630">
        <v>42745</v>
      </c>
      <c r="BD124" s="257">
        <v>2</v>
      </c>
      <c r="BE124" s="630">
        <v>42781</v>
      </c>
      <c r="BF124" s="257">
        <v>2</v>
      </c>
      <c r="BG124" s="257" t="s">
        <v>66</v>
      </c>
      <c r="BH124" s="257" t="s">
        <v>66</v>
      </c>
      <c r="BI124" s="257" t="s">
        <v>66</v>
      </c>
      <c r="BJ124" s="257" t="s">
        <v>66</v>
      </c>
      <c r="BK124" s="257" t="s">
        <v>66</v>
      </c>
    </row>
    <row r="125" s="543" customFormat="1" ht="15.75" spans="1:63">
      <c r="A125" s="264" t="s">
        <v>145</v>
      </c>
      <c r="B125" s="551"/>
      <c r="C125" s="254" t="s">
        <v>83</v>
      </c>
      <c r="D125" s="257">
        <v>5</v>
      </c>
      <c r="E125" s="257">
        <v>1</v>
      </c>
      <c r="F125" s="257">
        <v>3</v>
      </c>
      <c r="G125" s="257">
        <v>3</v>
      </c>
      <c r="H125" s="257">
        <v>2</v>
      </c>
      <c r="I125" s="257">
        <v>0.6</v>
      </c>
      <c r="J125" s="257">
        <v>5</v>
      </c>
      <c r="K125" s="257">
        <v>49.7</v>
      </c>
      <c r="L125" s="264" t="s">
        <v>66</v>
      </c>
      <c r="M125" s="257">
        <v>11.8</v>
      </c>
      <c r="N125" s="257">
        <v>12.2</v>
      </c>
      <c r="O125" s="257">
        <v>12.5</v>
      </c>
      <c r="P125" s="382">
        <f t="shared" si="25"/>
        <v>36.5</v>
      </c>
      <c r="Q125" s="257">
        <v>608.33</v>
      </c>
      <c r="R125" s="257">
        <v>1.9</v>
      </c>
      <c r="S125" s="257">
        <v>3</v>
      </c>
      <c r="T125" s="630">
        <v>43051</v>
      </c>
      <c r="U125" s="630">
        <v>43058</v>
      </c>
      <c r="V125" s="630"/>
      <c r="W125" s="630">
        <v>42839</v>
      </c>
      <c r="X125" s="630">
        <v>42884</v>
      </c>
      <c r="Y125" s="257">
        <v>198</v>
      </c>
      <c r="Z125" s="257">
        <v>16.22</v>
      </c>
      <c r="AA125" s="257">
        <v>3</v>
      </c>
      <c r="AB125" s="257">
        <v>94</v>
      </c>
      <c r="AC125" s="257">
        <v>5</v>
      </c>
      <c r="AD125" s="257">
        <v>63</v>
      </c>
      <c r="AE125" s="257">
        <v>37.8</v>
      </c>
      <c r="AF125" s="257">
        <v>30.1</v>
      </c>
      <c r="AG125" s="649">
        <v>49.7</v>
      </c>
      <c r="AH125" s="649"/>
      <c r="AI125" s="257">
        <v>1</v>
      </c>
      <c r="AJ125" s="257">
        <v>1</v>
      </c>
      <c r="AK125" s="257">
        <v>7.45</v>
      </c>
      <c r="AL125" s="257">
        <v>17.5</v>
      </c>
      <c r="AM125" s="257">
        <v>3.9</v>
      </c>
      <c r="AN125" s="257">
        <v>2.3</v>
      </c>
      <c r="AO125" s="257">
        <v>0</v>
      </c>
      <c r="AP125" s="257">
        <v>0</v>
      </c>
      <c r="AQ125" s="257">
        <v>2</v>
      </c>
      <c r="AR125" s="257">
        <v>0</v>
      </c>
      <c r="AS125" s="257">
        <v>0</v>
      </c>
      <c r="AT125" s="257">
        <v>0</v>
      </c>
      <c r="AU125" s="257" t="s">
        <v>66</v>
      </c>
      <c r="AV125" s="257" t="s">
        <v>66</v>
      </c>
      <c r="AX125" s="257">
        <v>0</v>
      </c>
      <c r="AY125" s="257">
        <v>0</v>
      </c>
      <c r="AZ125" s="257">
        <v>0</v>
      </c>
      <c r="BA125" s="257">
        <v>0</v>
      </c>
      <c r="BC125" s="630">
        <v>42755</v>
      </c>
      <c r="BD125" s="257">
        <v>2</v>
      </c>
      <c r="BE125" s="630">
        <v>42794</v>
      </c>
      <c r="BF125" s="257">
        <v>3</v>
      </c>
      <c r="BG125" s="630">
        <v>42827</v>
      </c>
      <c r="BH125" s="257">
        <v>1</v>
      </c>
      <c r="BI125" s="257" t="s">
        <v>66</v>
      </c>
      <c r="BJ125" s="257" t="s">
        <v>66</v>
      </c>
      <c r="BK125" s="257" t="s">
        <v>66</v>
      </c>
    </row>
    <row r="126" s="543" customFormat="1" ht="15.75" spans="1:63">
      <c r="A126" s="264" t="s">
        <v>145</v>
      </c>
      <c r="B126" s="551"/>
      <c r="C126" s="254" t="s">
        <v>150</v>
      </c>
      <c r="D126" s="257">
        <v>1</v>
      </c>
      <c r="E126" s="257">
        <v>5</v>
      </c>
      <c r="F126" s="257">
        <v>5</v>
      </c>
      <c r="G126" s="257">
        <v>1</v>
      </c>
      <c r="H126" s="257">
        <v>1</v>
      </c>
      <c r="I126" s="257">
        <v>0</v>
      </c>
      <c r="J126" s="257">
        <v>5</v>
      </c>
      <c r="K126" s="257">
        <v>42.3</v>
      </c>
      <c r="L126" s="257">
        <v>818</v>
      </c>
      <c r="M126" s="257">
        <v>10.3</v>
      </c>
      <c r="N126" s="257">
        <v>9.9</v>
      </c>
      <c r="O126" s="257">
        <v>10.2</v>
      </c>
      <c r="P126" s="382">
        <f t="shared" si="25"/>
        <v>30.4</v>
      </c>
      <c r="Q126" s="257">
        <v>507.2</v>
      </c>
      <c r="R126" s="257">
        <v>0.7</v>
      </c>
      <c r="S126" s="257">
        <v>6</v>
      </c>
      <c r="T126" s="630">
        <v>43055</v>
      </c>
      <c r="U126" s="630">
        <v>43071</v>
      </c>
      <c r="V126" s="630"/>
      <c r="W126" s="630">
        <v>42848</v>
      </c>
      <c r="X126" s="630">
        <v>42890</v>
      </c>
      <c r="Y126" s="257">
        <v>201</v>
      </c>
      <c r="Z126" s="257">
        <v>19.8</v>
      </c>
      <c r="AA126" s="257">
        <v>5</v>
      </c>
      <c r="AB126" s="257">
        <v>74.4</v>
      </c>
      <c r="AC126" s="257">
        <v>5</v>
      </c>
      <c r="AD126" s="257">
        <v>73.8</v>
      </c>
      <c r="AE126" s="257">
        <v>35.83</v>
      </c>
      <c r="AF126" s="257">
        <v>33.6</v>
      </c>
      <c r="AG126" s="649">
        <v>42.3</v>
      </c>
      <c r="AH126" s="649"/>
      <c r="AI126" s="257">
        <v>3</v>
      </c>
      <c r="AJ126" s="257">
        <v>3</v>
      </c>
      <c r="AK126" s="257">
        <v>7.4</v>
      </c>
      <c r="AL126" s="650">
        <v>17.7</v>
      </c>
      <c r="AM126" s="650">
        <v>1.7</v>
      </c>
      <c r="AN126" s="254" t="s">
        <v>66</v>
      </c>
      <c r="AO126" s="257">
        <v>0.05</v>
      </c>
      <c r="AP126" s="257">
        <v>3</v>
      </c>
      <c r="AQ126" s="257">
        <v>2</v>
      </c>
      <c r="AR126" s="257">
        <v>0</v>
      </c>
      <c r="AS126" s="257">
        <v>3</v>
      </c>
      <c r="AT126" s="257" t="s">
        <v>66</v>
      </c>
      <c r="AU126" s="257" t="s">
        <v>66</v>
      </c>
      <c r="AV126" s="257" t="s">
        <v>66</v>
      </c>
      <c r="AX126" s="257">
        <v>0</v>
      </c>
      <c r="AY126" s="257">
        <v>0</v>
      </c>
      <c r="AZ126" s="257" t="s">
        <v>66</v>
      </c>
      <c r="BA126" s="257" t="s">
        <v>66</v>
      </c>
      <c r="BC126" s="630">
        <v>42759</v>
      </c>
      <c r="BD126" s="354" t="s">
        <v>69</v>
      </c>
      <c r="BE126" s="630">
        <v>42815</v>
      </c>
      <c r="BF126" s="354" t="s">
        <v>69</v>
      </c>
      <c r="BG126" s="257" t="s">
        <v>151</v>
      </c>
      <c r="BH126" s="257" t="s">
        <v>151</v>
      </c>
      <c r="BI126" s="264"/>
      <c r="BJ126" s="264"/>
      <c r="BK126" s="257">
        <v>1</v>
      </c>
    </row>
    <row r="127" s="543" customFormat="1" ht="12.75" spans="1:63">
      <c r="A127" s="264" t="s">
        <v>145</v>
      </c>
      <c r="B127" s="548"/>
      <c r="C127" s="552" t="s">
        <v>90</v>
      </c>
      <c r="D127" s="372">
        <v>5</v>
      </c>
      <c r="E127" s="372">
        <v>1.33333333333333</v>
      </c>
      <c r="F127" s="372">
        <v>4.66666666666667</v>
      </c>
      <c r="G127" s="372">
        <v>2.8</v>
      </c>
      <c r="H127" s="372">
        <v>1.63636363636364</v>
      </c>
      <c r="I127" s="301">
        <v>1.25555555555556</v>
      </c>
      <c r="J127" s="257">
        <v>1</v>
      </c>
      <c r="K127" s="301">
        <f>AVERAGE(K116:K126)</f>
        <v>43.3136363636364</v>
      </c>
      <c r="L127" s="301">
        <f>AVERAGE(L116:L126)</f>
        <v>805.36</v>
      </c>
      <c r="M127" s="301">
        <f>AVERAGE(M116:M126)</f>
        <v>10.2231818181818</v>
      </c>
      <c r="N127" s="301">
        <f>AVERAGE(N116:N126)</f>
        <v>9.89181818181818</v>
      </c>
      <c r="O127" s="301">
        <f>AVERAGE(O116:O126)</f>
        <v>9.97909090909091</v>
      </c>
      <c r="P127" s="382">
        <f t="shared" si="25"/>
        <v>30.0940909090909</v>
      </c>
      <c r="Q127" s="301">
        <f>AVERAGE(Q116:Q126)</f>
        <v>496.337909090909</v>
      </c>
      <c r="R127" s="301">
        <f>(Q127-485.67)/485.67*100</f>
        <v>2.19653449686187</v>
      </c>
      <c r="S127" s="372">
        <v>6</v>
      </c>
      <c r="T127" s="476" t="s">
        <v>66</v>
      </c>
      <c r="U127" s="476" t="s">
        <v>66</v>
      </c>
      <c r="V127" s="476"/>
      <c r="W127" s="476" t="s">
        <v>66</v>
      </c>
      <c r="X127" s="476" t="s">
        <v>66</v>
      </c>
      <c r="Y127" s="301">
        <f>AVERAGE(Y116:Y126)</f>
        <v>194.545454545455</v>
      </c>
      <c r="Z127" s="301">
        <f>AVERAGE(Z116:Z126)</f>
        <v>17.5218181818182</v>
      </c>
      <c r="AA127" s="301">
        <v>5</v>
      </c>
      <c r="AB127" s="301">
        <f>AVERAGE(AB116:AB126)</f>
        <v>84.9727272727273</v>
      </c>
      <c r="AC127" s="372">
        <v>3</v>
      </c>
      <c r="AD127" s="301">
        <f>AVERAGE(AD116:AD126)</f>
        <v>73.7863636363636</v>
      </c>
      <c r="AE127" s="301">
        <f>AVERAGE(AE116:AE126)</f>
        <v>31.5745454545455</v>
      </c>
      <c r="AF127" s="301">
        <f>AVERAGE(AF116:AF126)</f>
        <v>37.1745454545455</v>
      </c>
      <c r="AG127" s="301">
        <f>AVERAGE(AG116:AG126)</f>
        <v>43.3136363636364</v>
      </c>
      <c r="AH127" s="301"/>
      <c r="AI127" s="372">
        <f t="shared" ref="AI127:AN127" si="26">AVERAGE(AI116:AI126)</f>
        <v>2.81818181818182</v>
      </c>
      <c r="AJ127" s="372">
        <f t="shared" si="26"/>
        <v>2</v>
      </c>
      <c r="AK127" s="301">
        <f t="shared" si="26"/>
        <v>8.048</v>
      </c>
      <c r="AL127" s="301">
        <f t="shared" si="26"/>
        <v>20.366</v>
      </c>
      <c r="AM127" s="301">
        <f t="shared" si="26"/>
        <v>2.523</v>
      </c>
      <c r="AN127" s="301">
        <f t="shared" si="26"/>
        <v>1.83125</v>
      </c>
      <c r="AO127" s="257"/>
      <c r="AP127" s="257"/>
      <c r="AQ127" s="257"/>
      <c r="AR127" s="257"/>
      <c r="AS127" s="257"/>
      <c r="AT127" s="257"/>
      <c r="AU127" s="257"/>
      <c r="AV127" s="257"/>
      <c r="AX127" s="257"/>
      <c r="AY127" s="257"/>
      <c r="AZ127" s="257"/>
      <c r="BA127" s="257"/>
      <c r="BC127" s="630"/>
      <c r="BD127" s="683"/>
      <c r="BE127" s="630"/>
      <c r="BF127" s="257"/>
      <c r="BG127" s="257"/>
      <c r="BH127" s="257"/>
      <c r="BI127" s="264"/>
      <c r="BJ127" s="264"/>
      <c r="BK127" s="257"/>
    </row>
    <row r="128" s="405" customFormat="1" ht="14.25" spans="1:63">
      <c r="A128" s="405" t="s">
        <v>91</v>
      </c>
      <c r="B128" s="553" t="s">
        <v>177</v>
      </c>
      <c r="C128" s="554" t="s">
        <v>93</v>
      </c>
      <c r="D128" s="554">
        <v>5</v>
      </c>
      <c r="E128" s="554">
        <v>1</v>
      </c>
      <c r="F128" s="554">
        <v>5</v>
      </c>
      <c r="G128" s="554">
        <v>3</v>
      </c>
      <c r="H128" s="554">
        <v>2</v>
      </c>
      <c r="I128" s="554">
        <v>0.2</v>
      </c>
      <c r="J128" s="557">
        <v>1</v>
      </c>
      <c r="K128" s="554">
        <v>41.85</v>
      </c>
      <c r="L128" s="557"/>
      <c r="M128" s="554">
        <v>9.97</v>
      </c>
      <c r="N128" s="554">
        <v>10.06</v>
      </c>
      <c r="O128" s="554">
        <v>9.4</v>
      </c>
      <c r="P128" s="554">
        <f t="shared" ref="P128:P133" si="27">SUM(M128:O128)</f>
        <v>29.43</v>
      </c>
      <c r="Q128" s="554">
        <v>490.6</v>
      </c>
      <c r="R128" s="554">
        <v>14.4</v>
      </c>
      <c r="S128" s="220">
        <v>2</v>
      </c>
      <c r="T128" s="612">
        <v>43407</v>
      </c>
      <c r="U128" s="612">
        <v>43417</v>
      </c>
      <c r="V128" s="612">
        <v>43209</v>
      </c>
      <c r="W128" s="612">
        <v>43211</v>
      </c>
      <c r="X128" s="612">
        <v>43251</v>
      </c>
      <c r="Y128" s="557">
        <v>210</v>
      </c>
      <c r="Z128" s="557">
        <v>17</v>
      </c>
      <c r="AA128" s="554">
        <v>3</v>
      </c>
      <c r="AB128" s="554">
        <v>85</v>
      </c>
      <c r="AC128" s="557">
        <v>3</v>
      </c>
      <c r="AD128" s="554">
        <v>120.5</v>
      </c>
      <c r="AE128" s="554">
        <v>34.3</v>
      </c>
      <c r="AF128" s="554">
        <v>37</v>
      </c>
      <c r="AG128" s="554">
        <v>41.85</v>
      </c>
      <c r="AH128" s="613" t="s">
        <v>81</v>
      </c>
      <c r="AI128" s="557">
        <v>1</v>
      </c>
      <c r="AJ128" s="557">
        <v>3</v>
      </c>
      <c r="AK128" s="554">
        <v>8.5</v>
      </c>
      <c r="AL128" s="554">
        <v>20.6</v>
      </c>
      <c r="AM128" s="554">
        <v>3.4</v>
      </c>
      <c r="AN128" s="554">
        <v>2.02</v>
      </c>
      <c r="AO128" s="266">
        <v>0.47</v>
      </c>
      <c r="AP128" s="354" t="s">
        <v>70</v>
      </c>
      <c r="AQ128" s="257">
        <v>1</v>
      </c>
      <c r="AR128" s="257">
        <v>19</v>
      </c>
      <c r="AS128" s="354" t="s">
        <v>70</v>
      </c>
      <c r="AT128" s="257" t="s">
        <v>81</v>
      </c>
      <c r="AU128" s="257" t="s">
        <v>81</v>
      </c>
      <c r="AV128" s="257" t="s">
        <v>81</v>
      </c>
      <c r="AX128" s="266">
        <v>0.47</v>
      </c>
      <c r="AY128" s="354" t="s">
        <v>70</v>
      </c>
      <c r="AZ128" s="257">
        <v>0</v>
      </c>
      <c r="BA128" s="257">
        <v>1</v>
      </c>
      <c r="BC128" s="257">
        <v>19</v>
      </c>
      <c r="BD128" s="354" t="s">
        <v>70</v>
      </c>
      <c r="BE128" s="546" t="s">
        <v>94</v>
      </c>
      <c r="BF128" s="546" t="s">
        <v>94</v>
      </c>
      <c r="BG128" s="546" t="s">
        <v>94</v>
      </c>
      <c r="BH128" s="546" t="s">
        <v>94</v>
      </c>
      <c r="BI128" s="257" t="s">
        <v>81</v>
      </c>
      <c r="BJ128" s="257" t="s">
        <v>81</v>
      </c>
      <c r="BK128" s="257" t="s">
        <v>81</v>
      </c>
    </row>
    <row r="129" s="405" customFormat="1" ht="15" customHeight="1" spans="1:63">
      <c r="A129" s="405" t="s">
        <v>91</v>
      </c>
      <c r="B129" s="555"/>
      <c r="C129" s="556" t="s">
        <v>84</v>
      </c>
      <c r="D129" s="78" t="s">
        <v>95</v>
      </c>
      <c r="E129" s="557">
        <v>1</v>
      </c>
      <c r="F129" s="557">
        <v>5</v>
      </c>
      <c r="G129" s="557">
        <v>3</v>
      </c>
      <c r="H129" s="558" t="s">
        <v>66</v>
      </c>
      <c r="I129" s="557">
        <v>0.5</v>
      </c>
      <c r="J129" s="78" t="s">
        <v>96</v>
      </c>
      <c r="K129" s="557">
        <v>46.9</v>
      </c>
      <c r="L129" s="78"/>
      <c r="M129" s="557">
        <v>8.72</v>
      </c>
      <c r="N129" s="557">
        <v>8.73</v>
      </c>
      <c r="O129" s="557">
        <v>8.69</v>
      </c>
      <c r="P129" s="557">
        <v>26.14</v>
      </c>
      <c r="Q129" s="557">
        <v>435.7</v>
      </c>
      <c r="R129" s="557">
        <v>6.02</v>
      </c>
      <c r="S129" s="557">
        <v>8</v>
      </c>
      <c r="T129" s="612">
        <v>43409</v>
      </c>
      <c r="U129" s="612">
        <v>43419</v>
      </c>
      <c r="V129" s="612">
        <v>43200</v>
      </c>
      <c r="W129" s="613" t="s">
        <v>81</v>
      </c>
      <c r="X129" s="612">
        <v>43242</v>
      </c>
      <c r="Y129" s="613" t="s">
        <v>81</v>
      </c>
      <c r="Z129" s="557">
        <v>15.5</v>
      </c>
      <c r="AA129" s="557">
        <v>5</v>
      </c>
      <c r="AB129" s="557">
        <v>81.3</v>
      </c>
      <c r="AC129" s="633">
        <v>43102</v>
      </c>
      <c r="AD129" s="557">
        <v>49.1</v>
      </c>
      <c r="AE129" s="557">
        <v>27.1</v>
      </c>
      <c r="AF129" s="557">
        <v>36.6</v>
      </c>
      <c r="AG129" s="557">
        <v>46.9</v>
      </c>
      <c r="AH129" s="557">
        <v>55.2</v>
      </c>
      <c r="AI129" s="640">
        <v>3</v>
      </c>
      <c r="AJ129" s="640" t="s">
        <v>97</v>
      </c>
      <c r="AK129" s="557" t="s">
        <v>81</v>
      </c>
      <c r="AL129" s="613" t="s">
        <v>81</v>
      </c>
      <c r="AM129" s="613" t="s">
        <v>81</v>
      </c>
      <c r="AN129" s="613" t="s">
        <v>81</v>
      </c>
      <c r="AO129" s="257">
        <v>0</v>
      </c>
      <c r="AP129" s="257">
        <v>1</v>
      </c>
      <c r="AQ129" s="257">
        <v>0</v>
      </c>
      <c r="AR129" s="257">
        <v>0</v>
      </c>
      <c r="AS129" s="257">
        <v>1</v>
      </c>
      <c r="AT129" s="257" t="s">
        <v>81</v>
      </c>
      <c r="AU129" s="257" t="s">
        <v>81</v>
      </c>
      <c r="AV129" s="257" t="s">
        <v>81</v>
      </c>
      <c r="AX129" s="257">
        <v>0</v>
      </c>
      <c r="AY129" s="257">
        <v>0</v>
      </c>
      <c r="AZ129" s="257">
        <v>1</v>
      </c>
      <c r="BA129" s="257">
        <v>0</v>
      </c>
      <c r="BC129" s="257" t="s">
        <v>81</v>
      </c>
      <c r="BD129" s="257">
        <v>1</v>
      </c>
      <c r="BE129" s="257" t="s">
        <v>81</v>
      </c>
      <c r="BF129" s="257">
        <v>1</v>
      </c>
      <c r="BG129" s="257" t="s">
        <v>81</v>
      </c>
      <c r="BH129" s="257">
        <v>1</v>
      </c>
      <c r="BI129" s="257" t="s">
        <v>81</v>
      </c>
      <c r="BJ129" s="257">
        <v>1</v>
      </c>
      <c r="BK129" s="257">
        <v>1</v>
      </c>
    </row>
    <row r="130" s="405" customFormat="1" ht="14.25" spans="1:63">
      <c r="A130" s="405" t="s">
        <v>91</v>
      </c>
      <c r="B130" s="555"/>
      <c r="C130" s="556" t="s">
        <v>74</v>
      </c>
      <c r="D130" s="557">
        <v>5</v>
      </c>
      <c r="E130" s="557">
        <v>1</v>
      </c>
      <c r="F130" s="557">
        <v>5</v>
      </c>
      <c r="G130" s="557">
        <v>1</v>
      </c>
      <c r="H130" s="557">
        <v>3</v>
      </c>
      <c r="I130" s="557">
        <v>4</v>
      </c>
      <c r="J130" s="557">
        <v>3</v>
      </c>
      <c r="K130" s="557">
        <v>41.6</v>
      </c>
      <c r="L130" s="557"/>
      <c r="M130" s="557">
        <v>9.35</v>
      </c>
      <c r="N130" s="557">
        <v>9.65</v>
      </c>
      <c r="O130" s="557">
        <v>9.3</v>
      </c>
      <c r="P130" s="554">
        <f t="shared" si="27"/>
        <v>28.3</v>
      </c>
      <c r="Q130" s="557">
        <v>471.67</v>
      </c>
      <c r="R130" s="557">
        <v>7.2</v>
      </c>
      <c r="S130" s="78">
        <v>6</v>
      </c>
      <c r="T130" s="612">
        <v>43407</v>
      </c>
      <c r="U130" s="612">
        <v>43419</v>
      </c>
      <c r="V130" s="612">
        <v>43211</v>
      </c>
      <c r="W130" s="612">
        <v>43213</v>
      </c>
      <c r="X130" s="612">
        <v>43254</v>
      </c>
      <c r="Y130" s="557">
        <v>212</v>
      </c>
      <c r="Z130" s="557">
        <v>14.27</v>
      </c>
      <c r="AA130" s="557">
        <v>3</v>
      </c>
      <c r="AB130" s="557">
        <v>82</v>
      </c>
      <c r="AC130" s="557">
        <v>3</v>
      </c>
      <c r="AD130" s="557">
        <v>74.49</v>
      </c>
      <c r="AE130" s="557">
        <v>29.88</v>
      </c>
      <c r="AF130" s="557">
        <v>41.07</v>
      </c>
      <c r="AG130" s="557">
        <v>41.6</v>
      </c>
      <c r="AH130" s="557">
        <v>40.11</v>
      </c>
      <c r="AI130" s="557">
        <v>3</v>
      </c>
      <c r="AJ130" s="557">
        <v>3</v>
      </c>
      <c r="AK130" s="557">
        <v>8.64</v>
      </c>
      <c r="AL130" s="557">
        <v>20.97</v>
      </c>
      <c r="AM130" s="557">
        <v>2.93</v>
      </c>
      <c r="AN130" s="557">
        <v>2.09</v>
      </c>
      <c r="AO130" s="257">
        <v>0.33</v>
      </c>
      <c r="AP130" s="257">
        <v>2</v>
      </c>
      <c r="AQ130" s="257">
        <v>1</v>
      </c>
      <c r="AR130" s="257" t="s">
        <v>81</v>
      </c>
      <c r="AS130" s="257">
        <v>2</v>
      </c>
      <c r="AT130" s="257" t="s">
        <v>81</v>
      </c>
      <c r="AU130" s="257" t="s">
        <v>81</v>
      </c>
      <c r="AV130" s="257" t="s">
        <v>81</v>
      </c>
      <c r="AX130" s="257" t="s">
        <v>66</v>
      </c>
      <c r="AY130" s="257" t="s">
        <v>81</v>
      </c>
      <c r="AZ130" s="257">
        <v>25</v>
      </c>
      <c r="BA130" s="655" t="s">
        <v>69</v>
      </c>
      <c r="BC130" s="257" t="s">
        <v>81</v>
      </c>
      <c r="BD130" s="257" t="s">
        <v>81</v>
      </c>
      <c r="BE130" s="257" t="s">
        <v>81</v>
      </c>
      <c r="BF130" s="257" t="s">
        <v>81</v>
      </c>
      <c r="BG130" s="257" t="s">
        <v>81</v>
      </c>
      <c r="BH130" s="257" t="s">
        <v>81</v>
      </c>
      <c r="BI130" s="257" t="s">
        <v>81</v>
      </c>
      <c r="BJ130" s="257" t="s">
        <v>81</v>
      </c>
      <c r="BK130" s="257">
        <v>0</v>
      </c>
    </row>
    <row r="131" s="405" customFormat="1" ht="24" spans="1:63">
      <c r="A131" s="405" t="s">
        <v>91</v>
      </c>
      <c r="B131" s="555"/>
      <c r="C131" s="556" t="s">
        <v>78</v>
      </c>
      <c r="D131" s="220" t="s">
        <v>98</v>
      </c>
      <c r="E131" s="554">
        <v>1</v>
      </c>
      <c r="F131" s="554">
        <v>5</v>
      </c>
      <c r="G131" s="554">
        <v>3</v>
      </c>
      <c r="H131" s="558" t="s">
        <v>66</v>
      </c>
      <c r="I131" s="558" t="s">
        <v>66</v>
      </c>
      <c r="J131" s="220" t="s">
        <v>96</v>
      </c>
      <c r="K131" s="554">
        <v>43.7</v>
      </c>
      <c r="L131" s="220"/>
      <c r="M131" s="554">
        <v>9.4</v>
      </c>
      <c r="N131" s="554">
        <v>8.8</v>
      </c>
      <c r="O131" s="554">
        <v>8.1</v>
      </c>
      <c r="P131" s="554">
        <f t="shared" si="27"/>
        <v>26.3</v>
      </c>
      <c r="Q131" s="554">
        <v>438.7</v>
      </c>
      <c r="R131" s="554">
        <v>5.9</v>
      </c>
      <c r="S131" s="554">
        <v>8</v>
      </c>
      <c r="T131" s="612">
        <v>43404</v>
      </c>
      <c r="U131" s="612">
        <v>43417</v>
      </c>
      <c r="V131" s="612">
        <v>43205</v>
      </c>
      <c r="W131" s="612" t="s">
        <v>81</v>
      </c>
      <c r="X131" s="612">
        <v>43248</v>
      </c>
      <c r="Y131" s="554">
        <v>209</v>
      </c>
      <c r="Z131" s="554">
        <v>11.1</v>
      </c>
      <c r="AA131" s="554">
        <v>3</v>
      </c>
      <c r="AB131" s="554">
        <v>77.9</v>
      </c>
      <c r="AC131" s="554">
        <v>3</v>
      </c>
      <c r="AD131" s="554">
        <v>77.1</v>
      </c>
      <c r="AE131" s="554">
        <v>32.5</v>
      </c>
      <c r="AF131" s="554">
        <v>37.5</v>
      </c>
      <c r="AG131" s="554">
        <v>43.7</v>
      </c>
      <c r="AH131" s="554">
        <v>42.2</v>
      </c>
      <c r="AI131" s="554">
        <v>3</v>
      </c>
      <c r="AJ131" s="554">
        <v>3</v>
      </c>
      <c r="AK131" s="554">
        <v>7.7</v>
      </c>
      <c r="AL131" s="613" t="s">
        <v>81</v>
      </c>
      <c r="AM131" s="613" t="s">
        <v>81</v>
      </c>
      <c r="AN131" s="613" t="s">
        <v>81</v>
      </c>
      <c r="AO131" s="266">
        <v>3</v>
      </c>
      <c r="AP131" s="266">
        <v>2</v>
      </c>
      <c r="AQ131" s="266">
        <v>1</v>
      </c>
      <c r="AR131" s="266">
        <v>0</v>
      </c>
      <c r="AS131" s="266">
        <v>1</v>
      </c>
      <c r="AT131" s="257" t="s">
        <v>81</v>
      </c>
      <c r="AU131" s="257" t="s">
        <v>81</v>
      </c>
      <c r="AV131" s="257" t="s">
        <v>81</v>
      </c>
      <c r="AX131" s="266">
        <v>0</v>
      </c>
      <c r="AY131" s="266">
        <v>0</v>
      </c>
      <c r="AZ131" s="266">
        <v>1</v>
      </c>
      <c r="BA131" s="266"/>
      <c r="BC131" s="257" t="s">
        <v>81</v>
      </c>
      <c r="BD131" s="266">
        <v>2</v>
      </c>
      <c r="BE131" s="257" t="s">
        <v>81</v>
      </c>
      <c r="BF131" s="266">
        <v>1</v>
      </c>
      <c r="BG131" s="257" t="s">
        <v>81</v>
      </c>
      <c r="BH131" s="266">
        <v>1</v>
      </c>
      <c r="BI131" s="257" t="s">
        <v>81</v>
      </c>
      <c r="BJ131" s="266">
        <v>1</v>
      </c>
      <c r="BK131" s="266">
        <v>1</v>
      </c>
    </row>
    <row r="132" s="405" customFormat="1" ht="14.25" spans="1:63">
      <c r="A132" s="405" t="s">
        <v>91</v>
      </c>
      <c r="B132" s="555"/>
      <c r="C132" s="556" t="s">
        <v>99</v>
      </c>
      <c r="D132" s="559">
        <v>5</v>
      </c>
      <c r="E132" s="559">
        <v>1</v>
      </c>
      <c r="F132" s="559">
        <v>5</v>
      </c>
      <c r="G132" s="559">
        <v>3</v>
      </c>
      <c r="H132" s="558" t="s">
        <v>66</v>
      </c>
      <c r="I132" s="559">
        <v>1</v>
      </c>
      <c r="J132" s="559">
        <v>1</v>
      </c>
      <c r="K132" s="557">
        <v>41.2</v>
      </c>
      <c r="L132" s="559"/>
      <c r="M132" s="559">
        <v>9.24</v>
      </c>
      <c r="N132" s="559">
        <v>9.53</v>
      </c>
      <c r="O132" s="559">
        <v>9.42</v>
      </c>
      <c r="P132" s="554">
        <f t="shared" si="27"/>
        <v>28.19</v>
      </c>
      <c r="Q132" s="559">
        <v>469.8</v>
      </c>
      <c r="R132" s="559">
        <v>5.98</v>
      </c>
      <c r="S132" s="559">
        <v>7</v>
      </c>
      <c r="T132" s="612">
        <v>43404</v>
      </c>
      <c r="U132" s="612">
        <v>43415</v>
      </c>
      <c r="V132" s="613" t="s">
        <v>81</v>
      </c>
      <c r="W132" s="612">
        <v>43209</v>
      </c>
      <c r="X132" s="612">
        <v>43254</v>
      </c>
      <c r="Y132" s="557">
        <v>215</v>
      </c>
      <c r="Z132" s="557">
        <v>15.27</v>
      </c>
      <c r="AA132" s="557">
        <v>5</v>
      </c>
      <c r="AB132" s="557">
        <v>87.7</v>
      </c>
      <c r="AC132" s="557">
        <v>3</v>
      </c>
      <c r="AD132" s="557">
        <v>74.17</v>
      </c>
      <c r="AE132" s="557">
        <v>31.98</v>
      </c>
      <c r="AF132" s="554">
        <v>39.1</v>
      </c>
      <c r="AG132" s="557">
        <v>41.2</v>
      </c>
      <c r="AH132" s="557">
        <v>43.12</v>
      </c>
      <c r="AI132" s="557">
        <v>1</v>
      </c>
      <c r="AJ132" s="557">
        <v>1</v>
      </c>
      <c r="AK132" s="557">
        <v>7.96</v>
      </c>
      <c r="AL132" s="613" t="s">
        <v>81</v>
      </c>
      <c r="AM132" s="613" t="s">
        <v>81</v>
      </c>
      <c r="AN132" s="613" t="s">
        <v>81</v>
      </c>
      <c r="AO132" s="656">
        <v>3.5</v>
      </c>
      <c r="AP132" s="546">
        <v>2</v>
      </c>
      <c r="AQ132" s="546">
        <v>0</v>
      </c>
      <c r="AR132" s="546">
        <v>0</v>
      </c>
      <c r="AS132" s="546">
        <v>1</v>
      </c>
      <c r="AT132" s="257" t="s">
        <v>81</v>
      </c>
      <c r="AU132" s="257" t="s">
        <v>81</v>
      </c>
      <c r="AV132" s="257" t="s">
        <v>81</v>
      </c>
      <c r="AX132" s="546">
        <v>0</v>
      </c>
      <c r="AY132" s="546">
        <v>0</v>
      </c>
      <c r="AZ132" s="656">
        <v>3</v>
      </c>
      <c r="BA132" s="656">
        <v>2</v>
      </c>
      <c r="BC132" s="427" t="s">
        <v>94</v>
      </c>
      <c r="BD132" s="427" t="s">
        <v>94</v>
      </c>
      <c r="BE132" s="427" t="s">
        <v>94</v>
      </c>
      <c r="BF132" s="427" t="s">
        <v>94</v>
      </c>
      <c r="BG132" s="427" t="s">
        <v>94</v>
      </c>
      <c r="BH132" s="427" t="s">
        <v>94</v>
      </c>
      <c r="BI132" s="427" t="s">
        <v>94</v>
      </c>
      <c r="BJ132" s="427" t="s">
        <v>94</v>
      </c>
      <c r="BK132" s="546">
        <v>1</v>
      </c>
    </row>
    <row r="133" s="405" customFormat="1" ht="14.25" spans="1:63">
      <c r="A133" s="405" t="s">
        <v>91</v>
      </c>
      <c r="B133" s="555"/>
      <c r="C133" s="556" t="s">
        <v>100</v>
      </c>
      <c r="D133" s="557">
        <v>5</v>
      </c>
      <c r="E133" s="557">
        <v>1</v>
      </c>
      <c r="F133" s="557">
        <v>5</v>
      </c>
      <c r="G133" s="557">
        <v>3</v>
      </c>
      <c r="H133" s="557">
        <v>2</v>
      </c>
      <c r="I133" s="557">
        <v>0</v>
      </c>
      <c r="J133" s="557">
        <v>1</v>
      </c>
      <c r="K133" s="557">
        <v>42.86</v>
      </c>
      <c r="L133" s="557"/>
      <c r="M133" s="557">
        <v>8.99</v>
      </c>
      <c r="N133" s="557">
        <v>9.09</v>
      </c>
      <c r="O133" s="557">
        <v>9.43</v>
      </c>
      <c r="P133" s="554">
        <f t="shared" si="27"/>
        <v>27.51</v>
      </c>
      <c r="Q133" s="557">
        <v>458.5</v>
      </c>
      <c r="R133" s="557">
        <v>7</v>
      </c>
      <c r="S133" s="557">
        <v>6</v>
      </c>
      <c r="T133" s="612">
        <v>43408</v>
      </c>
      <c r="U133" s="612">
        <v>43423</v>
      </c>
      <c r="V133" s="612">
        <v>43205</v>
      </c>
      <c r="W133" s="612">
        <v>43208</v>
      </c>
      <c r="X133" s="612">
        <v>43252</v>
      </c>
      <c r="Y133" s="557">
        <v>210</v>
      </c>
      <c r="Z133" s="557">
        <v>16.9</v>
      </c>
      <c r="AA133" s="557">
        <v>5</v>
      </c>
      <c r="AB133" s="557">
        <v>70</v>
      </c>
      <c r="AC133" s="557">
        <v>3</v>
      </c>
      <c r="AD133" s="557">
        <v>60.5</v>
      </c>
      <c r="AE133" s="557">
        <v>31.92</v>
      </c>
      <c r="AF133" s="557">
        <v>35.72</v>
      </c>
      <c r="AG133" s="557">
        <v>42.86</v>
      </c>
      <c r="AH133" s="613" t="s">
        <v>81</v>
      </c>
      <c r="AI133" s="557">
        <v>1</v>
      </c>
      <c r="AJ133" s="557">
        <v>1</v>
      </c>
      <c r="AK133" s="557">
        <v>7.8</v>
      </c>
      <c r="AL133" s="557">
        <v>16.7</v>
      </c>
      <c r="AM133" s="557">
        <v>1.35</v>
      </c>
      <c r="AN133" s="557">
        <v>1.89</v>
      </c>
      <c r="AO133" s="257" t="s">
        <v>81</v>
      </c>
      <c r="AP133" s="546">
        <v>1</v>
      </c>
      <c r="AQ133" s="546">
        <v>2</v>
      </c>
      <c r="AR133" s="257" t="s">
        <v>81</v>
      </c>
      <c r="AS133" s="546">
        <v>3</v>
      </c>
      <c r="AT133" s="546">
        <v>1</v>
      </c>
      <c r="AU133" s="257" t="s">
        <v>81</v>
      </c>
      <c r="AV133" s="546">
        <v>1</v>
      </c>
      <c r="AX133" s="257" t="s">
        <v>81</v>
      </c>
      <c r="AY133" s="546">
        <v>1</v>
      </c>
      <c r="AZ133" s="546"/>
      <c r="BA133" s="546">
        <v>1</v>
      </c>
      <c r="BC133" s="257" t="s">
        <v>81</v>
      </c>
      <c r="BD133" s="257">
        <v>1</v>
      </c>
      <c r="BE133" s="257" t="s">
        <v>81</v>
      </c>
      <c r="BF133" s="257">
        <v>1</v>
      </c>
      <c r="BG133" s="257" t="s">
        <v>81</v>
      </c>
      <c r="BH133" s="257">
        <v>1</v>
      </c>
      <c r="BI133" s="257" t="s">
        <v>81</v>
      </c>
      <c r="BJ133" s="257">
        <v>1</v>
      </c>
      <c r="BK133" s="257">
        <v>1</v>
      </c>
    </row>
    <row r="134" s="405" customFormat="1" ht="14.25" spans="1:63">
      <c r="A134" s="405" t="s">
        <v>91</v>
      </c>
      <c r="B134" s="555"/>
      <c r="C134" s="556" t="s">
        <v>101</v>
      </c>
      <c r="D134" s="559">
        <v>5</v>
      </c>
      <c r="E134" s="559">
        <v>1</v>
      </c>
      <c r="F134" s="559">
        <v>5</v>
      </c>
      <c r="G134" s="559">
        <v>5</v>
      </c>
      <c r="H134" s="558" t="s">
        <v>66</v>
      </c>
      <c r="I134" s="78" t="s">
        <v>94</v>
      </c>
      <c r="J134" s="584">
        <v>1</v>
      </c>
      <c r="K134" s="554">
        <v>41.7</v>
      </c>
      <c r="L134" s="584"/>
      <c r="M134" s="584">
        <v>9.66</v>
      </c>
      <c r="N134" s="584">
        <v>9.27</v>
      </c>
      <c r="O134" s="584">
        <v>9.85</v>
      </c>
      <c r="P134" s="584">
        <v>28.78</v>
      </c>
      <c r="Q134" s="584">
        <v>479.63</v>
      </c>
      <c r="R134" s="584">
        <v>3.42</v>
      </c>
      <c r="S134" s="584">
        <v>11</v>
      </c>
      <c r="T134" s="612">
        <v>43405</v>
      </c>
      <c r="U134" s="612">
        <v>43412</v>
      </c>
      <c r="V134" s="613" t="s">
        <v>81</v>
      </c>
      <c r="W134" s="612">
        <v>43202</v>
      </c>
      <c r="X134" s="612">
        <v>43245</v>
      </c>
      <c r="Y134" s="557">
        <v>198</v>
      </c>
      <c r="Z134" s="554">
        <v>15.58</v>
      </c>
      <c r="AA134" s="557">
        <v>3</v>
      </c>
      <c r="AB134" s="554">
        <v>84</v>
      </c>
      <c r="AC134" s="554">
        <v>4</v>
      </c>
      <c r="AD134" s="554">
        <v>89.75</v>
      </c>
      <c r="AE134" s="554">
        <v>31.17</v>
      </c>
      <c r="AF134" s="554">
        <v>42.7</v>
      </c>
      <c r="AG134" s="554">
        <v>41.7</v>
      </c>
      <c r="AH134" s="554">
        <v>34.73</v>
      </c>
      <c r="AI134" s="554">
        <v>3</v>
      </c>
      <c r="AJ134" s="554">
        <v>1</v>
      </c>
      <c r="AK134" s="613" t="s">
        <v>81</v>
      </c>
      <c r="AL134" s="613" t="s">
        <v>81</v>
      </c>
      <c r="AM134" s="613" t="s">
        <v>81</v>
      </c>
      <c r="AN134" s="613" t="s">
        <v>81</v>
      </c>
      <c r="AO134" s="546">
        <v>2.3</v>
      </c>
      <c r="AP134" s="657">
        <v>3</v>
      </c>
      <c r="AQ134" s="657">
        <v>4</v>
      </c>
      <c r="AR134" s="546" t="s">
        <v>94</v>
      </c>
      <c r="AS134" s="546">
        <v>2</v>
      </c>
      <c r="AT134" s="546" t="s">
        <v>94</v>
      </c>
      <c r="AU134" s="546" t="s">
        <v>94</v>
      </c>
      <c r="AV134" s="546" t="s">
        <v>94</v>
      </c>
      <c r="AX134" s="546" t="s">
        <v>94</v>
      </c>
      <c r="AY134" s="546" t="s">
        <v>94</v>
      </c>
      <c r="AZ134" s="657">
        <v>6.7</v>
      </c>
      <c r="BA134" s="657">
        <v>2</v>
      </c>
      <c r="BC134" s="313">
        <v>43115</v>
      </c>
      <c r="BD134" s="656">
        <v>2</v>
      </c>
      <c r="BE134" s="546" t="s">
        <v>94</v>
      </c>
      <c r="BF134" s="546" t="s">
        <v>94</v>
      </c>
      <c r="BG134" s="546" t="s">
        <v>94</v>
      </c>
      <c r="BH134" s="546" t="s">
        <v>94</v>
      </c>
      <c r="BI134" s="546" t="s">
        <v>94</v>
      </c>
      <c r="BJ134" s="546" t="s">
        <v>94</v>
      </c>
      <c r="BK134" s="657">
        <v>1</v>
      </c>
    </row>
    <row r="135" s="405" customFormat="1" ht="14.25" spans="1:63">
      <c r="A135" s="405" t="s">
        <v>91</v>
      </c>
      <c r="B135" s="555"/>
      <c r="C135" s="556" t="s">
        <v>102</v>
      </c>
      <c r="D135" s="559">
        <v>5</v>
      </c>
      <c r="E135" s="559">
        <v>1</v>
      </c>
      <c r="F135" s="559">
        <v>5</v>
      </c>
      <c r="G135" s="559">
        <v>3</v>
      </c>
      <c r="H135" s="558" t="s">
        <v>66</v>
      </c>
      <c r="I135" s="559">
        <v>3.2</v>
      </c>
      <c r="J135" s="559">
        <v>1</v>
      </c>
      <c r="K135" s="557">
        <v>43.4</v>
      </c>
      <c r="L135" s="559"/>
      <c r="M135" s="585">
        <v>8.35</v>
      </c>
      <c r="N135" s="585">
        <v>9.18</v>
      </c>
      <c r="O135" s="585">
        <v>9.35</v>
      </c>
      <c r="P135" s="554">
        <f>SUM(M135:O135)</f>
        <v>26.88</v>
      </c>
      <c r="Q135" s="557">
        <v>448</v>
      </c>
      <c r="R135" s="559">
        <v>4.8</v>
      </c>
      <c r="S135" s="585">
        <v>6</v>
      </c>
      <c r="T135" s="612">
        <v>43036</v>
      </c>
      <c r="U135" s="612">
        <v>43059</v>
      </c>
      <c r="V135" s="612" t="s">
        <v>81</v>
      </c>
      <c r="W135" s="612">
        <v>43205</v>
      </c>
      <c r="X135" s="612">
        <v>43251</v>
      </c>
      <c r="Y135" s="557">
        <f>X135-T135</f>
        <v>215</v>
      </c>
      <c r="Z135" s="557">
        <v>14.1</v>
      </c>
      <c r="AA135" s="557">
        <v>5</v>
      </c>
      <c r="AB135" s="557">
        <v>95</v>
      </c>
      <c r="AC135" s="557">
        <v>3</v>
      </c>
      <c r="AD135" s="557">
        <v>78.94</v>
      </c>
      <c r="AE135" s="557">
        <v>32.8</v>
      </c>
      <c r="AF135" s="557">
        <v>55.5</v>
      </c>
      <c r="AG135" s="557">
        <v>43.4</v>
      </c>
      <c r="AH135" s="557">
        <v>41.6</v>
      </c>
      <c r="AI135" s="557">
        <v>3</v>
      </c>
      <c r="AJ135" s="557">
        <v>3</v>
      </c>
      <c r="AK135" s="557">
        <v>9.27</v>
      </c>
      <c r="AL135" s="613" t="s">
        <v>81</v>
      </c>
      <c r="AM135" s="613" t="s">
        <v>81</v>
      </c>
      <c r="AN135" s="613" t="s">
        <v>81</v>
      </c>
      <c r="AO135" s="546">
        <v>3.5</v>
      </c>
      <c r="AP135" s="546">
        <v>2</v>
      </c>
      <c r="AQ135" s="546">
        <v>2</v>
      </c>
      <c r="AR135" s="546">
        <v>20</v>
      </c>
      <c r="AS135" s="546">
        <v>2</v>
      </c>
      <c r="AT135" s="546">
        <v>0</v>
      </c>
      <c r="AU135" s="546">
        <v>0</v>
      </c>
      <c r="AV135" s="257" t="s">
        <v>81</v>
      </c>
      <c r="AX135" s="257" t="s">
        <v>81</v>
      </c>
      <c r="AY135" s="546" t="s">
        <v>94</v>
      </c>
      <c r="AZ135" s="546">
        <v>2</v>
      </c>
      <c r="BA135" s="546">
        <v>15</v>
      </c>
      <c r="BC135" s="257" t="s">
        <v>81</v>
      </c>
      <c r="BD135" s="656">
        <v>2</v>
      </c>
      <c r="BE135" s="257" t="s">
        <v>81</v>
      </c>
      <c r="BF135" s="546">
        <v>1</v>
      </c>
      <c r="BG135" s="257" t="s">
        <v>81</v>
      </c>
      <c r="BH135" s="546">
        <v>1</v>
      </c>
      <c r="BI135" s="257" t="s">
        <v>81</v>
      </c>
      <c r="BJ135" s="546">
        <v>1</v>
      </c>
      <c r="BK135" s="546">
        <v>1</v>
      </c>
    </row>
    <row r="136" s="405" customFormat="1" ht="15.75" spans="1:63">
      <c r="A136" s="405" t="s">
        <v>91</v>
      </c>
      <c r="B136" s="555"/>
      <c r="C136" s="556" t="s">
        <v>83</v>
      </c>
      <c r="D136" s="559">
        <v>5</v>
      </c>
      <c r="E136" s="559">
        <v>1</v>
      </c>
      <c r="F136" s="559">
        <v>5</v>
      </c>
      <c r="G136" s="559">
        <v>3</v>
      </c>
      <c r="H136" s="558" t="s">
        <v>66</v>
      </c>
      <c r="I136" s="559">
        <v>3.2</v>
      </c>
      <c r="J136" s="586">
        <v>1</v>
      </c>
      <c r="K136" s="557">
        <v>50.7</v>
      </c>
      <c r="L136" s="586"/>
      <c r="M136" s="559">
        <v>10.8</v>
      </c>
      <c r="N136" s="559">
        <v>10.8</v>
      </c>
      <c r="O136" s="559">
        <v>11.2</v>
      </c>
      <c r="P136" s="559">
        <v>32.8</v>
      </c>
      <c r="Q136" s="559">
        <v>546.7</v>
      </c>
      <c r="R136" s="559">
        <v>2</v>
      </c>
      <c r="S136" s="559">
        <v>8</v>
      </c>
      <c r="T136" s="612">
        <v>43408</v>
      </c>
      <c r="U136" s="612">
        <v>43419</v>
      </c>
      <c r="V136" s="613" t="s">
        <v>81</v>
      </c>
      <c r="W136" s="612">
        <v>43202</v>
      </c>
      <c r="X136" s="612">
        <v>43250</v>
      </c>
      <c r="Y136" s="557">
        <v>207</v>
      </c>
      <c r="Z136" s="557">
        <v>16.23</v>
      </c>
      <c r="AA136" s="557">
        <v>3</v>
      </c>
      <c r="AB136" s="557">
        <v>83.6</v>
      </c>
      <c r="AC136" s="557">
        <v>3</v>
      </c>
      <c r="AD136" s="557">
        <v>68.3</v>
      </c>
      <c r="AE136" s="557">
        <v>32.6</v>
      </c>
      <c r="AF136" s="557">
        <v>33.3</v>
      </c>
      <c r="AG136" s="557">
        <v>50.7</v>
      </c>
      <c r="AH136" s="557">
        <v>47.7</v>
      </c>
      <c r="AI136" s="613" t="s">
        <v>81</v>
      </c>
      <c r="AJ136" s="613" t="s">
        <v>81</v>
      </c>
      <c r="AK136" s="613" t="s">
        <v>81</v>
      </c>
      <c r="AL136" s="613" t="s">
        <v>81</v>
      </c>
      <c r="AM136" s="613" t="s">
        <v>81</v>
      </c>
      <c r="AN136" s="613" t="s">
        <v>81</v>
      </c>
      <c r="AO136" s="546">
        <v>3.5</v>
      </c>
      <c r="AP136" s="546">
        <v>2</v>
      </c>
      <c r="AQ136" s="546">
        <v>2</v>
      </c>
      <c r="AR136" s="546">
        <v>0</v>
      </c>
      <c r="AS136" s="546">
        <v>2</v>
      </c>
      <c r="AT136" s="257" t="s">
        <v>81</v>
      </c>
      <c r="AU136" s="257" t="s">
        <v>81</v>
      </c>
      <c r="AV136" s="257" t="s">
        <v>81</v>
      </c>
      <c r="AX136" s="257" t="s">
        <v>81</v>
      </c>
      <c r="AY136" s="257" t="s">
        <v>81</v>
      </c>
      <c r="AZ136" s="546">
        <v>0</v>
      </c>
      <c r="BA136" s="546">
        <v>1</v>
      </c>
      <c r="BC136" s="257" t="s">
        <v>81</v>
      </c>
      <c r="BD136" s="656">
        <v>2</v>
      </c>
      <c r="BE136" s="257" t="s">
        <v>81</v>
      </c>
      <c r="BF136" s="546">
        <v>1</v>
      </c>
      <c r="BG136" s="257" t="s">
        <v>81</v>
      </c>
      <c r="BH136" s="257" t="s">
        <v>81</v>
      </c>
      <c r="BI136" s="257" t="s">
        <v>81</v>
      </c>
      <c r="BJ136" s="257" t="s">
        <v>81</v>
      </c>
      <c r="BK136" s="257" t="s">
        <v>81</v>
      </c>
    </row>
    <row r="137" s="405" customFormat="1" ht="14.25" spans="1:63">
      <c r="A137" s="405" t="s">
        <v>91</v>
      </c>
      <c r="B137" s="555"/>
      <c r="C137" s="556" t="s">
        <v>67</v>
      </c>
      <c r="D137" s="559">
        <v>5</v>
      </c>
      <c r="E137" s="559">
        <v>1</v>
      </c>
      <c r="F137" s="559">
        <v>5</v>
      </c>
      <c r="G137" s="559">
        <v>3</v>
      </c>
      <c r="H137" s="558" t="s">
        <v>66</v>
      </c>
      <c r="I137" s="558" t="s">
        <v>66</v>
      </c>
      <c r="J137" s="559">
        <v>3</v>
      </c>
      <c r="K137" s="557">
        <v>40.5</v>
      </c>
      <c r="L137" s="559"/>
      <c r="M137" s="559">
        <v>10.75</v>
      </c>
      <c r="N137" s="559">
        <v>10.2</v>
      </c>
      <c r="O137" s="559">
        <v>10.35</v>
      </c>
      <c r="P137" s="559">
        <v>31.3</v>
      </c>
      <c r="Q137" s="559">
        <v>521.67</v>
      </c>
      <c r="R137" s="559">
        <v>7.75</v>
      </c>
      <c r="S137" s="559">
        <v>8</v>
      </c>
      <c r="T137" s="612">
        <v>43397</v>
      </c>
      <c r="U137" s="612">
        <v>43403</v>
      </c>
      <c r="V137" s="612">
        <v>43203</v>
      </c>
      <c r="W137" s="612">
        <v>43207</v>
      </c>
      <c r="X137" s="612">
        <v>43249</v>
      </c>
      <c r="Y137" s="557">
        <v>217</v>
      </c>
      <c r="Z137" s="557">
        <v>15.61</v>
      </c>
      <c r="AA137" s="557">
        <v>3</v>
      </c>
      <c r="AB137" s="557">
        <v>82</v>
      </c>
      <c r="AC137" s="557">
        <v>2</v>
      </c>
      <c r="AD137" s="557">
        <v>60.04</v>
      </c>
      <c r="AE137" s="557">
        <v>30.9</v>
      </c>
      <c r="AF137" s="557">
        <v>42.7</v>
      </c>
      <c r="AG137" s="557">
        <v>40.5</v>
      </c>
      <c r="AH137" s="557">
        <v>51.47</v>
      </c>
      <c r="AI137" s="557">
        <v>1</v>
      </c>
      <c r="AJ137" s="557">
        <v>1</v>
      </c>
      <c r="AK137" s="557">
        <v>9.7</v>
      </c>
      <c r="AL137" s="613" t="s">
        <v>81</v>
      </c>
      <c r="AM137" s="613" t="s">
        <v>81</v>
      </c>
      <c r="AN137" s="613" t="s">
        <v>81</v>
      </c>
      <c r="AO137" s="546">
        <v>0</v>
      </c>
      <c r="AP137" s="546">
        <v>1</v>
      </c>
      <c r="AQ137" s="546">
        <v>2</v>
      </c>
      <c r="AR137" s="257" t="s">
        <v>81</v>
      </c>
      <c r="AS137" s="546">
        <v>2</v>
      </c>
      <c r="AT137" s="257" t="s">
        <v>81</v>
      </c>
      <c r="AU137" s="257" t="s">
        <v>81</v>
      </c>
      <c r="AV137" s="257" t="s">
        <v>81</v>
      </c>
      <c r="AX137" s="257" t="s">
        <v>81</v>
      </c>
      <c r="AY137" s="257" t="s">
        <v>81</v>
      </c>
      <c r="AZ137" s="546">
        <v>0</v>
      </c>
      <c r="BA137" s="656">
        <v>1</v>
      </c>
      <c r="BC137" s="257" t="s">
        <v>81</v>
      </c>
      <c r="BD137" s="656">
        <v>1</v>
      </c>
      <c r="BE137" s="257" t="s">
        <v>81</v>
      </c>
      <c r="BF137" s="656">
        <v>1</v>
      </c>
      <c r="BG137" s="257" t="s">
        <v>81</v>
      </c>
      <c r="BH137" s="656">
        <v>1</v>
      </c>
      <c r="BI137" s="257" t="s">
        <v>81</v>
      </c>
      <c r="BJ137" s="656">
        <v>1</v>
      </c>
      <c r="BK137" s="656">
        <v>1</v>
      </c>
    </row>
    <row r="138" s="405" customFormat="1" ht="24" spans="1:63">
      <c r="A138" s="405" t="s">
        <v>91</v>
      </c>
      <c r="B138" s="555"/>
      <c r="C138" s="556" t="s">
        <v>79</v>
      </c>
      <c r="D138" s="78">
        <v>5</v>
      </c>
      <c r="E138" s="78">
        <v>1</v>
      </c>
      <c r="F138" s="78">
        <v>5</v>
      </c>
      <c r="G138" s="78">
        <v>3</v>
      </c>
      <c r="H138" s="558" t="s">
        <v>66</v>
      </c>
      <c r="I138" s="78">
        <v>0</v>
      </c>
      <c r="J138" s="78" t="s">
        <v>103</v>
      </c>
      <c r="K138" s="557">
        <v>42.6</v>
      </c>
      <c r="L138" s="78"/>
      <c r="M138" s="557">
        <v>9.05</v>
      </c>
      <c r="N138" s="557">
        <v>8.55</v>
      </c>
      <c r="O138" s="557">
        <v>8.6</v>
      </c>
      <c r="P138" s="554">
        <f>SUM(M138:O138)</f>
        <v>26.2</v>
      </c>
      <c r="Q138" s="557">
        <v>437.15</v>
      </c>
      <c r="R138" s="557">
        <v>7.33</v>
      </c>
      <c r="S138" s="554">
        <v>5</v>
      </c>
      <c r="T138" s="612">
        <v>43403</v>
      </c>
      <c r="U138" s="612">
        <v>43414</v>
      </c>
      <c r="V138" s="612">
        <v>43204</v>
      </c>
      <c r="W138" s="612">
        <v>43210</v>
      </c>
      <c r="X138" s="612">
        <v>43248</v>
      </c>
      <c r="Y138" s="557">
        <v>210</v>
      </c>
      <c r="Z138" s="557">
        <v>15.8</v>
      </c>
      <c r="AA138" s="557">
        <v>5</v>
      </c>
      <c r="AB138" s="554">
        <v>82.6</v>
      </c>
      <c r="AC138" s="557">
        <v>3</v>
      </c>
      <c r="AD138" s="557">
        <v>78.31</v>
      </c>
      <c r="AE138" s="554">
        <v>28.92</v>
      </c>
      <c r="AF138" s="557">
        <v>31.8</v>
      </c>
      <c r="AG138" s="557">
        <v>42.6</v>
      </c>
      <c r="AH138" s="613" t="s">
        <v>81</v>
      </c>
      <c r="AI138" s="557">
        <v>1</v>
      </c>
      <c r="AJ138" s="557">
        <v>1</v>
      </c>
      <c r="AK138" s="557">
        <v>8.5</v>
      </c>
      <c r="AL138" s="557">
        <v>22.1</v>
      </c>
      <c r="AM138" s="557">
        <v>3.1</v>
      </c>
      <c r="AN138" s="557">
        <v>1.83</v>
      </c>
      <c r="AO138" s="546">
        <v>25</v>
      </c>
      <c r="AP138" s="546">
        <v>4</v>
      </c>
      <c r="AQ138" s="546">
        <v>1</v>
      </c>
      <c r="AR138" s="257" t="s">
        <v>81</v>
      </c>
      <c r="AS138" s="257" t="s">
        <v>81</v>
      </c>
      <c r="AT138" s="546">
        <v>1</v>
      </c>
      <c r="AU138" s="257" t="s">
        <v>81</v>
      </c>
      <c r="AV138" s="257" t="s">
        <v>81</v>
      </c>
      <c r="AX138" s="546">
        <v>45</v>
      </c>
      <c r="AY138" s="546">
        <v>3</v>
      </c>
      <c r="AZ138" s="546">
        <v>0</v>
      </c>
      <c r="BA138" s="546">
        <v>1</v>
      </c>
      <c r="BC138" s="257" t="s">
        <v>81</v>
      </c>
      <c r="BD138" s="257" t="s">
        <v>81</v>
      </c>
      <c r="BE138" s="257" t="s">
        <v>81</v>
      </c>
      <c r="BF138" s="257" t="s">
        <v>81</v>
      </c>
      <c r="BG138" s="257" t="s">
        <v>81</v>
      </c>
      <c r="BH138" s="257" t="s">
        <v>81</v>
      </c>
      <c r="BI138" s="257" t="s">
        <v>81</v>
      </c>
      <c r="BJ138" s="257" t="s">
        <v>81</v>
      </c>
      <c r="BK138" s="546">
        <v>1</v>
      </c>
    </row>
    <row r="139" s="405" customFormat="1" ht="14.25" spans="1:63">
      <c r="A139" s="405" t="s">
        <v>91</v>
      </c>
      <c r="B139" s="560"/>
      <c r="C139" s="561" t="s">
        <v>104</v>
      </c>
      <c r="D139" s="76"/>
      <c r="E139" s="76"/>
      <c r="F139" s="76"/>
      <c r="G139" s="76"/>
      <c r="H139" s="562"/>
      <c r="I139" s="76"/>
      <c r="J139" s="76"/>
      <c r="K139" s="587">
        <f t="shared" ref="K139:Q139" si="28">AVERAGE(K128:K138)</f>
        <v>43.3645454545455</v>
      </c>
      <c r="L139" s="76"/>
      <c r="M139" s="587">
        <f t="shared" si="28"/>
        <v>9.48</v>
      </c>
      <c r="N139" s="587">
        <f t="shared" si="28"/>
        <v>9.44181818181818</v>
      </c>
      <c r="O139" s="587">
        <f t="shared" si="28"/>
        <v>9.42636363636363</v>
      </c>
      <c r="P139" s="587">
        <f t="shared" si="28"/>
        <v>28.3481818181818</v>
      </c>
      <c r="Q139" s="587">
        <f t="shared" si="28"/>
        <v>472.556363636364</v>
      </c>
      <c r="R139" s="587">
        <f>(Q139-444.02)/444.02*100</f>
        <v>6.42681943073818</v>
      </c>
      <c r="S139" s="614">
        <v>4</v>
      </c>
      <c r="T139" s="615" t="s">
        <v>66</v>
      </c>
      <c r="U139" s="615" t="s">
        <v>66</v>
      </c>
      <c r="V139" s="615" t="s">
        <v>66</v>
      </c>
      <c r="W139" s="615" t="s">
        <v>66</v>
      </c>
      <c r="X139" s="615" t="s">
        <v>66</v>
      </c>
      <c r="Y139" s="587">
        <f t="shared" ref="Y139:AB139" si="29">AVERAGE(Y128:Y138)</f>
        <v>210.3</v>
      </c>
      <c r="Z139" s="587">
        <f t="shared" si="29"/>
        <v>15.2145454545455</v>
      </c>
      <c r="AA139" s="615" t="s">
        <v>66</v>
      </c>
      <c r="AB139" s="587">
        <f t="shared" si="29"/>
        <v>82.8272727272727</v>
      </c>
      <c r="AC139" s="615" t="s">
        <v>66</v>
      </c>
      <c r="AD139" s="587">
        <f t="shared" ref="AD139:AI139" si="30">AVERAGE(AD128:AD138)</f>
        <v>75.5636363636363</v>
      </c>
      <c r="AE139" s="587">
        <f t="shared" si="30"/>
        <v>31.2790909090909</v>
      </c>
      <c r="AF139" s="587">
        <f t="shared" si="30"/>
        <v>39.3627272727273</v>
      </c>
      <c r="AG139" s="587">
        <f t="shared" si="30"/>
        <v>43.3645454545455</v>
      </c>
      <c r="AH139" s="587">
        <f t="shared" si="30"/>
        <v>44.51625</v>
      </c>
      <c r="AI139" s="615">
        <f t="shared" si="30"/>
        <v>2</v>
      </c>
      <c r="AJ139" s="615" t="s">
        <v>66</v>
      </c>
      <c r="AK139" s="587">
        <f t="shared" ref="AK139:AN139" si="31">AVERAGE(AK128:AK138)</f>
        <v>8.50875</v>
      </c>
      <c r="AL139" s="587">
        <f t="shared" si="31"/>
        <v>20.0925</v>
      </c>
      <c r="AM139" s="587">
        <f t="shared" si="31"/>
        <v>2.695</v>
      </c>
      <c r="AN139" s="587">
        <f t="shared" si="31"/>
        <v>1.9575</v>
      </c>
      <c r="AO139" s="546"/>
      <c r="AP139" s="546"/>
      <c r="AQ139" s="546"/>
      <c r="AR139" s="257"/>
      <c r="AS139" s="257"/>
      <c r="AT139" s="546"/>
      <c r="AU139" s="257"/>
      <c r="AV139" s="257"/>
      <c r="AX139" s="546"/>
      <c r="AY139" s="546"/>
      <c r="AZ139" s="546"/>
      <c r="BA139" s="546"/>
      <c r="BC139" s="257"/>
      <c r="BD139" s="257"/>
      <c r="BE139" s="257"/>
      <c r="BF139" s="257"/>
      <c r="BG139" s="257"/>
      <c r="BH139" s="257"/>
      <c r="BI139" s="257"/>
      <c r="BJ139" s="257"/>
      <c r="BK139" s="546"/>
    </row>
    <row r="140" s="540" customFormat="1" customHeight="1" spans="1:64">
      <c r="A140" s="540" t="s">
        <v>105</v>
      </c>
      <c r="B140" s="680" t="s">
        <v>178</v>
      </c>
      <c r="C140" s="563" t="s">
        <v>84</v>
      </c>
      <c r="D140" s="565">
        <v>1</v>
      </c>
      <c r="E140" s="566">
        <v>5</v>
      </c>
      <c r="F140" s="92" t="s">
        <v>86</v>
      </c>
      <c r="G140" s="92" t="s">
        <v>108</v>
      </c>
      <c r="H140" s="92" t="s">
        <v>70</v>
      </c>
      <c r="I140" s="574"/>
      <c r="J140" s="566">
        <v>1</v>
      </c>
      <c r="K140" s="763">
        <v>50.95</v>
      </c>
      <c r="L140" s="90"/>
      <c r="M140" s="646">
        <v>87.55</v>
      </c>
      <c r="N140" s="646">
        <v>87.15</v>
      </c>
      <c r="P140" s="646">
        <v>174.7</v>
      </c>
      <c r="Q140" s="91">
        <v>458.984232512315</v>
      </c>
      <c r="R140" s="79">
        <v>-2.21102714805484</v>
      </c>
      <c r="S140" s="601">
        <v>5</v>
      </c>
      <c r="T140" s="567" t="s">
        <v>109</v>
      </c>
      <c r="U140" s="563" t="s">
        <v>110</v>
      </c>
      <c r="V140" s="563" t="s">
        <v>111</v>
      </c>
      <c r="W140" s="563" t="s">
        <v>127</v>
      </c>
      <c r="X140" s="563" t="s">
        <v>179</v>
      </c>
      <c r="Y140" s="634">
        <v>197.5</v>
      </c>
      <c r="Z140" s="763">
        <v>15</v>
      </c>
      <c r="AA140" s="566">
        <v>5</v>
      </c>
      <c r="AB140" s="696">
        <v>89.8</v>
      </c>
      <c r="AC140" s="566" t="s">
        <v>89</v>
      </c>
      <c r="AD140" s="763">
        <v>56</v>
      </c>
      <c r="AE140" s="763">
        <v>27.65</v>
      </c>
      <c r="AF140" s="696">
        <v>36.8</v>
      </c>
      <c r="AG140" s="763">
        <v>50.95</v>
      </c>
      <c r="AH140" s="696">
        <v>49.35</v>
      </c>
      <c r="AI140" s="563">
        <v>5</v>
      </c>
      <c r="AJ140" s="563" t="s">
        <v>108</v>
      </c>
      <c r="AK140" s="669">
        <v>8.69</v>
      </c>
      <c r="AL140" s="104">
        <v>17.45</v>
      </c>
      <c r="AM140" s="104">
        <v>2.59</v>
      </c>
      <c r="AN140" s="62"/>
      <c r="AO140" s="830">
        <v>0</v>
      </c>
      <c r="AP140" s="658">
        <v>1</v>
      </c>
      <c r="AQ140" s="658" t="s">
        <v>108</v>
      </c>
      <c r="AR140" s="658" t="s">
        <v>114</v>
      </c>
      <c r="AS140" s="658" t="s">
        <v>108</v>
      </c>
      <c r="AT140" s="831" t="s">
        <v>108</v>
      </c>
      <c r="AW140" s="849" t="s">
        <v>108</v>
      </c>
      <c r="AX140" s="849" t="s">
        <v>114</v>
      </c>
      <c r="AY140" s="567" t="s">
        <v>114</v>
      </c>
      <c r="AZ140" s="850" t="s">
        <v>114</v>
      </c>
      <c r="BA140" s="850" t="s">
        <v>108</v>
      </c>
      <c r="BB140" s="635"/>
      <c r="BC140" s="679" t="s">
        <v>115</v>
      </c>
      <c r="BD140" s="658" t="s">
        <v>108</v>
      </c>
      <c r="BE140" s="658" t="s">
        <v>116</v>
      </c>
      <c r="BF140" s="658" t="s">
        <v>108</v>
      </c>
      <c r="BG140" s="658"/>
      <c r="BH140" s="658" t="s">
        <v>108</v>
      </c>
      <c r="BI140" s="658"/>
      <c r="BJ140" s="567" t="s">
        <v>108</v>
      </c>
      <c r="BK140" s="601">
        <v>0</v>
      </c>
      <c r="BL140" s="544"/>
    </row>
    <row r="141" s="540" customFormat="1" customHeight="1" spans="1:63">
      <c r="A141" s="540" t="s">
        <v>105</v>
      </c>
      <c r="B141" s="680"/>
      <c r="C141" s="563" t="s">
        <v>117</v>
      </c>
      <c r="D141" s="569">
        <v>1</v>
      </c>
      <c r="E141" s="569">
        <v>5</v>
      </c>
      <c r="F141" s="62">
        <v>5</v>
      </c>
      <c r="G141" s="62">
        <v>5</v>
      </c>
      <c r="H141" s="62">
        <v>1</v>
      </c>
      <c r="I141" s="574"/>
      <c r="J141" s="569">
        <v>5</v>
      </c>
      <c r="K141" s="731">
        <v>44.3</v>
      </c>
      <c r="L141" s="90"/>
      <c r="M141" s="764">
        <v>126.7</v>
      </c>
      <c r="N141" s="764">
        <v>125.9</v>
      </c>
      <c r="P141" s="765">
        <v>252.6</v>
      </c>
      <c r="Q141" s="779">
        <v>421</v>
      </c>
      <c r="R141" s="780">
        <v>5.91194968553459</v>
      </c>
      <c r="S141" s="601">
        <v>2</v>
      </c>
      <c r="T141" s="618">
        <v>43799</v>
      </c>
      <c r="U141" s="618">
        <v>43817</v>
      </c>
      <c r="V141" s="616"/>
      <c r="W141" s="618">
        <v>43604</v>
      </c>
      <c r="X141" s="618">
        <v>43613</v>
      </c>
      <c r="Y141" s="569">
        <v>187</v>
      </c>
      <c r="Z141" s="731">
        <v>22.3</v>
      </c>
      <c r="AA141" s="569">
        <v>3</v>
      </c>
      <c r="AB141" s="588">
        <v>77.3</v>
      </c>
      <c r="AC141" s="569">
        <v>1</v>
      </c>
      <c r="AD141" s="731">
        <v>82.3</v>
      </c>
      <c r="AE141" s="731">
        <v>26.1</v>
      </c>
      <c r="AF141" s="806">
        <v>36.5</v>
      </c>
      <c r="AG141" s="731">
        <v>44.3</v>
      </c>
      <c r="AH141" s="826">
        <v>31.7132442284326</v>
      </c>
      <c r="AI141" s="569">
        <v>1</v>
      </c>
      <c r="AJ141" s="569">
        <v>1</v>
      </c>
      <c r="AK141" s="669">
        <v>7.1</v>
      </c>
      <c r="AL141" s="91">
        <v>14.4</v>
      </c>
      <c r="AM141" s="91">
        <v>1.3</v>
      </c>
      <c r="AN141" s="62"/>
      <c r="AO141" s="832"/>
      <c r="AP141" s="17"/>
      <c r="AQ141" s="17"/>
      <c r="AR141" s="17"/>
      <c r="AS141" s="17"/>
      <c r="AT141" s="833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601"/>
    </row>
    <row r="142" s="540" customFormat="1" customHeight="1" spans="1:63">
      <c r="A142" s="540" t="s">
        <v>105</v>
      </c>
      <c r="B142" s="680"/>
      <c r="C142" s="563" t="s">
        <v>77</v>
      </c>
      <c r="D142" s="565">
        <v>1</v>
      </c>
      <c r="E142" s="751">
        <v>5</v>
      </c>
      <c r="F142" s="59">
        <v>5</v>
      </c>
      <c r="G142" s="59">
        <v>3</v>
      </c>
      <c r="H142" s="59">
        <v>1</v>
      </c>
      <c r="I142" s="666"/>
      <c r="J142" s="751">
        <v>1</v>
      </c>
      <c r="K142" s="763">
        <v>41.55</v>
      </c>
      <c r="L142" s="81"/>
      <c r="M142" s="669">
        <v>149.85</v>
      </c>
      <c r="N142" s="669">
        <v>144.19</v>
      </c>
      <c r="P142" s="669">
        <v>294.04</v>
      </c>
      <c r="Q142" s="104">
        <v>450.73</v>
      </c>
      <c r="R142" s="63">
        <v>5</v>
      </c>
      <c r="S142" s="107">
        <v>1</v>
      </c>
      <c r="T142" s="608">
        <v>43405</v>
      </c>
      <c r="U142" s="608">
        <v>43414</v>
      </c>
      <c r="V142" s="622">
        <v>43523</v>
      </c>
      <c r="W142" s="622">
        <v>43563</v>
      </c>
      <c r="X142" s="622">
        <v>43609</v>
      </c>
      <c r="Y142" s="565">
        <v>205</v>
      </c>
      <c r="Z142" s="763">
        <v>18</v>
      </c>
      <c r="AA142" s="565">
        <v>3</v>
      </c>
      <c r="AB142" s="696">
        <v>77.4</v>
      </c>
      <c r="AC142" s="566">
        <v>2</v>
      </c>
      <c r="AD142" s="763">
        <v>62.4</v>
      </c>
      <c r="AE142" s="763">
        <v>31.12</v>
      </c>
      <c r="AF142" s="696">
        <v>36.25</v>
      </c>
      <c r="AG142" s="763">
        <v>41.55</v>
      </c>
      <c r="AH142" s="696">
        <v>49.87</v>
      </c>
      <c r="AI142" s="565">
        <v>1</v>
      </c>
      <c r="AJ142" s="563" t="s">
        <v>108</v>
      </c>
      <c r="AK142" s="669">
        <v>8.52</v>
      </c>
      <c r="AL142" s="104">
        <v>19.73</v>
      </c>
      <c r="AM142" s="104">
        <v>1.65</v>
      </c>
      <c r="AN142" s="59"/>
      <c r="AO142" s="832"/>
      <c r="AP142" s="17"/>
      <c r="AQ142" s="17"/>
      <c r="AR142" s="17"/>
      <c r="AS142" s="17">
        <v>1</v>
      </c>
      <c r="AT142" s="833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07">
        <v>0</v>
      </c>
    </row>
    <row r="143" s="540" customFormat="1" customHeight="1" spans="1:63">
      <c r="A143" s="540" t="s">
        <v>105</v>
      </c>
      <c r="B143" s="680"/>
      <c r="C143" s="17" t="s">
        <v>180</v>
      </c>
      <c r="D143" s="17">
        <v>1</v>
      </c>
      <c r="E143" s="752">
        <v>5</v>
      </c>
      <c r="F143" s="62">
        <v>5</v>
      </c>
      <c r="G143" s="62">
        <v>3</v>
      </c>
      <c r="H143" s="62">
        <v>1</v>
      </c>
      <c r="I143" s="574">
        <v>0.05</v>
      </c>
      <c r="J143" s="752">
        <v>1</v>
      </c>
      <c r="K143" s="766">
        <v>51.05</v>
      </c>
      <c r="L143" s="81"/>
      <c r="M143" s="669">
        <v>119.4</v>
      </c>
      <c r="N143" s="669">
        <v>107.7</v>
      </c>
      <c r="P143" s="646">
        <v>227.1</v>
      </c>
      <c r="Q143" s="91">
        <v>504.66919</v>
      </c>
      <c r="R143" s="79">
        <v>2.29729729729731</v>
      </c>
      <c r="S143" s="601">
        <v>3</v>
      </c>
      <c r="T143" s="623">
        <v>43406</v>
      </c>
      <c r="U143" s="623">
        <v>43417</v>
      </c>
      <c r="V143" s="623">
        <v>43536</v>
      </c>
      <c r="W143" s="623">
        <v>43573</v>
      </c>
      <c r="X143" s="623">
        <v>43617</v>
      </c>
      <c r="Y143" s="62">
        <v>200</v>
      </c>
      <c r="Z143" s="766">
        <v>16.55</v>
      </c>
      <c r="AA143" s="17">
        <v>2</v>
      </c>
      <c r="AB143" s="807">
        <v>83.7</v>
      </c>
      <c r="AC143" s="752">
        <v>2</v>
      </c>
      <c r="AD143" s="766">
        <v>53.2</v>
      </c>
      <c r="AE143" s="766">
        <v>29.335</v>
      </c>
      <c r="AF143" s="807">
        <v>43.25</v>
      </c>
      <c r="AG143" s="766">
        <v>51.05</v>
      </c>
      <c r="AH143" s="807">
        <v>55.140977443609</v>
      </c>
      <c r="AI143" s="17">
        <v>1</v>
      </c>
      <c r="AJ143" s="17">
        <v>1</v>
      </c>
      <c r="AK143" s="669">
        <v>8</v>
      </c>
      <c r="AL143" s="91">
        <v>18.8</v>
      </c>
      <c r="AM143" s="91">
        <v>1.4</v>
      </c>
      <c r="AN143" s="62"/>
      <c r="AO143" s="834"/>
      <c r="AP143" s="92">
        <v>2</v>
      </c>
      <c r="AQ143" s="92">
        <v>1</v>
      </c>
      <c r="AR143" s="835"/>
      <c r="AS143" s="59">
        <v>2</v>
      </c>
      <c r="AT143" s="836"/>
      <c r="AW143" s="835"/>
      <c r="AX143" s="59">
        <v>1</v>
      </c>
      <c r="AY143" s="835"/>
      <c r="AZ143" s="835"/>
      <c r="BA143" s="835"/>
      <c r="BB143" s="835" t="s">
        <v>181</v>
      </c>
      <c r="BC143" s="624">
        <v>43475</v>
      </c>
      <c r="BD143" s="224">
        <v>2</v>
      </c>
      <c r="BE143" s="624">
        <v>43544</v>
      </c>
      <c r="BF143" s="224">
        <v>2</v>
      </c>
      <c r="BG143" s="624">
        <v>43613</v>
      </c>
      <c r="BH143" s="59">
        <v>1</v>
      </c>
      <c r="BI143" s="624">
        <v>43613</v>
      </c>
      <c r="BJ143" s="92" t="s">
        <v>108</v>
      </c>
      <c r="BK143" s="601">
        <v>1</v>
      </c>
    </row>
    <row r="144" s="540" customFormat="1" customHeight="1" spans="1:63">
      <c r="A144" s="540" t="s">
        <v>105</v>
      </c>
      <c r="B144" s="680"/>
      <c r="C144" s="17" t="s">
        <v>182</v>
      </c>
      <c r="D144" s="636">
        <v>1</v>
      </c>
      <c r="E144" s="569">
        <v>5</v>
      </c>
      <c r="F144" s="62">
        <v>5</v>
      </c>
      <c r="G144" s="62">
        <v>3</v>
      </c>
      <c r="H144" s="62">
        <v>2</v>
      </c>
      <c r="I144" s="574"/>
      <c r="J144" s="569">
        <v>1</v>
      </c>
      <c r="K144" s="731">
        <v>41.2</v>
      </c>
      <c r="L144" s="90"/>
      <c r="M144" s="646">
        <v>180.6</v>
      </c>
      <c r="N144" s="646">
        <v>177.1</v>
      </c>
      <c r="P144" s="646">
        <v>357.7</v>
      </c>
      <c r="Q144" s="91">
        <v>496.81</v>
      </c>
      <c r="R144" s="79">
        <v>6.71</v>
      </c>
      <c r="S144" s="601">
        <v>2</v>
      </c>
      <c r="T144" s="618">
        <v>43766</v>
      </c>
      <c r="U144" s="618">
        <v>43773</v>
      </c>
      <c r="V144" s="618">
        <v>43534</v>
      </c>
      <c r="W144" s="618">
        <v>43567</v>
      </c>
      <c r="X144" s="618">
        <v>43611</v>
      </c>
      <c r="Y144" s="636">
        <v>211</v>
      </c>
      <c r="Z144" s="731">
        <v>16.9</v>
      </c>
      <c r="AA144" s="636">
        <v>5</v>
      </c>
      <c r="AB144" s="588">
        <v>78</v>
      </c>
      <c r="AC144" s="569">
        <v>2</v>
      </c>
      <c r="AD144" s="731">
        <v>62.4</v>
      </c>
      <c r="AE144" s="731">
        <v>33.9</v>
      </c>
      <c r="AF144" s="588">
        <v>39.1</v>
      </c>
      <c r="AG144" s="731">
        <v>41.2</v>
      </c>
      <c r="AH144" s="588">
        <v>54.3</v>
      </c>
      <c r="AI144" s="636">
        <v>1</v>
      </c>
      <c r="AJ144" s="636">
        <v>2</v>
      </c>
      <c r="AK144" s="669">
        <v>8.1</v>
      </c>
      <c r="AL144" s="91">
        <v>18</v>
      </c>
      <c r="AM144" s="91">
        <v>1.3</v>
      </c>
      <c r="AN144" s="62"/>
      <c r="AO144" s="90" t="s">
        <v>114</v>
      </c>
      <c r="AP144" s="92" t="s">
        <v>114</v>
      </c>
      <c r="AQ144" s="92" t="s">
        <v>108</v>
      </c>
      <c r="AR144" s="91">
        <v>21.2</v>
      </c>
      <c r="AS144" s="90">
        <v>1</v>
      </c>
      <c r="AT144" s="601">
        <v>0</v>
      </c>
      <c r="AW144" s="90">
        <v>0</v>
      </c>
      <c r="AX144" s="90">
        <v>0</v>
      </c>
      <c r="AY144" s="90">
        <v>0</v>
      </c>
      <c r="AZ144" s="90">
        <v>0</v>
      </c>
      <c r="BA144" s="90">
        <v>0</v>
      </c>
      <c r="BB144" s="91" t="s">
        <v>121</v>
      </c>
      <c r="BC144" s="623"/>
      <c r="BD144" s="90">
        <v>0</v>
      </c>
      <c r="BE144" s="90"/>
      <c r="BF144" s="90">
        <v>0</v>
      </c>
      <c r="BG144" s="91"/>
      <c r="BH144" s="92" t="s">
        <v>114</v>
      </c>
      <c r="BI144" s="92"/>
      <c r="BJ144" s="90">
        <v>0</v>
      </c>
      <c r="BK144" s="601"/>
    </row>
    <row r="145" s="540" customFormat="1" customHeight="1" spans="1:63">
      <c r="A145" s="540" t="s">
        <v>105</v>
      </c>
      <c r="B145" s="680"/>
      <c r="C145" s="17" t="s">
        <v>183</v>
      </c>
      <c r="D145" s="636">
        <v>1</v>
      </c>
      <c r="E145" s="569">
        <v>5</v>
      </c>
      <c r="F145" s="62">
        <v>5</v>
      </c>
      <c r="G145" s="62">
        <v>3</v>
      </c>
      <c r="H145" s="62">
        <v>2</v>
      </c>
      <c r="I145" s="574"/>
      <c r="J145" s="569">
        <v>1</v>
      </c>
      <c r="K145" s="731">
        <v>43.1</v>
      </c>
      <c r="L145" s="90"/>
      <c r="M145" s="646">
        <v>176.21</v>
      </c>
      <c r="N145" s="646">
        <v>170.292871364318</v>
      </c>
      <c r="P145" s="646">
        <v>346.502871364318</v>
      </c>
      <c r="Q145" s="91">
        <v>481.494615</v>
      </c>
      <c r="R145" s="79">
        <v>8.15</v>
      </c>
      <c r="S145" s="601">
        <v>1</v>
      </c>
      <c r="T145" s="618">
        <v>43406</v>
      </c>
      <c r="U145" s="618">
        <v>43415</v>
      </c>
      <c r="V145" s="618">
        <v>43535</v>
      </c>
      <c r="W145" s="618">
        <v>43567</v>
      </c>
      <c r="X145" s="618">
        <v>43612</v>
      </c>
      <c r="Y145" s="636">
        <f>X145-T145</f>
        <v>206</v>
      </c>
      <c r="Z145" s="731">
        <v>16.65</v>
      </c>
      <c r="AA145" s="636">
        <v>5</v>
      </c>
      <c r="AB145" s="588">
        <v>80.55</v>
      </c>
      <c r="AC145" s="569">
        <v>3</v>
      </c>
      <c r="AD145" s="731">
        <v>61.6</v>
      </c>
      <c r="AE145" s="731">
        <v>32.35</v>
      </c>
      <c r="AF145" s="588">
        <v>39.3</v>
      </c>
      <c r="AG145" s="731">
        <v>43.1</v>
      </c>
      <c r="AH145" s="588">
        <v>52.5299140793843</v>
      </c>
      <c r="AI145" s="636">
        <v>1</v>
      </c>
      <c r="AJ145" s="636">
        <v>2</v>
      </c>
      <c r="AK145" s="669">
        <v>8.4</v>
      </c>
      <c r="AL145" s="91">
        <v>18.6</v>
      </c>
      <c r="AM145" s="91">
        <v>1.7</v>
      </c>
      <c r="AN145" s="62"/>
      <c r="AO145" s="90" t="s">
        <v>114</v>
      </c>
      <c r="AP145" s="92" t="s">
        <v>114</v>
      </c>
      <c r="AQ145" s="92" t="s">
        <v>108</v>
      </c>
      <c r="AR145" s="91">
        <v>22.3</v>
      </c>
      <c r="AS145" s="91">
        <v>1</v>
      </c>
      <c r="AT145" s="601">
        <v>0</v>
      </c>
      <c r="AW145" s="90">
        <v>0</v>
      </c>
      <c r="AX145" s="90">
        <v>0</v>
      </c>
      <c r="AY145" s="90">
        <v>0</v>
      </c>
      <c r="AZ145" s="90">
        <v>0</v>
      </c>
      <c r="BA145" s="90">
        <v>0</v>
      </c>
      <c r="BB145" s="91" t="s">
        <v>121</v>
      </c>
      <c r="BC145" s="623"/>
      <c r="BD145" s="90">
        <v>0</v>
      </c>
      <c r="BE145" s="90"/>
      <c r="BF145" s="90">
        <v>0</v>
      </c>
      <c r="BG145" s="91"/>
      <c r="BH145" s="92" t="s">
        <v>114</v>
      </c>
      <c r="BI145" s="92"/>
      <c r="BJ145" s="90">
        <v>0</v>
      </c>
      <c r="BK145" s="601"/>
    </row>
    <row r="146" s="540" customFormat="1" customHeight="1" spans="1:63">
      <c r="A146" s="540" t="s">
        <v>105</v>
      </c>
      <c r="B146" s="680"/>
      <c r="C146" s="17" t="s">
        <v>184</v>
      </c>
      <c r="D146" s="617">
        <v>1</v>
      </c>
      <c r="E146" s="569">
        <v>5</v>
      </c>
      <c r="F146" s="62">
        <v>5</v>
      </c>
      <c r="G146" s="62">
        <v>3</v>
      </c>
      <c r="H146" s="62">
        <v>1</v>
      </c>
      <c r="I146" s="574">
        <v>0</v>
      </c>
      <c r="J146" s="569">
        <v>1</v>
      </c>
      <c r="K146" s="731">
        <v>43.2</v>
      </c>
      <c r="L146" s="90">
        <v>780</v>
      </c>
      <c r="M146" s="646">
        <v>109.6</v>
      </c>
      <c r="N146" s="646">
        <v>106.2</v>
      </c>
      <c r="P146" s="646">
        <v>107.9</v>
      </c>
      <c r="Q146" s="91">
        <v>479.56</v>
      </c>
      <c r="R146" s="79">
        <v>4.66</v>
      </c>
      <c r="S146" s="601">
        <v>1</v>
      </c>
      <c r="T146" s="567" t="s">
        <v>174</v>
      </c>
      <c r="U146" s="567" t="s">
        <v>185</v>
      </c>
      <c r="V146" s="567" t="s">
        <v>186</v>
      </c>
      <c r="W146" s="567" t="s">
        <v>175</v>
      </c>
      <c r="X146" s="567" t="s">
        <v>120</v>
      </c>
      <c r="Y146" s="617">
        <v>202</v>
      </c>
      <c r="Z146" s="731">
        <v>21.3</v>
      </c>
      <c r="AA146" s="617">
        <v>5</v>
      </c>
      <c r="AB146" s="588">
        <v>76</v>
      </c>
      <c r="AC146" s="569">
        <v>3</v>
      </c>
      <c r="AD146" s="731">
        <v>102.7</v>
      </c>
      <c r="AE146" s="731">
        <v>31.2</v>
      </c>
      <c r="AF146" s="588">
        <v>35.6</v>
      </c>
      <c r="AG146" s="731">
        <v>43.2</v>
      </c>
      <c r="AH146" s="588">
        <v>30.4</v>
      </c>
      <c r="AI146" s="617">
        <v>3</v>
      </c>
      <c r="AJ146" s="617">
        <v>1</v>
      </c>
      <c r="AK146" s="669">
        <v>7.15</v>
      </c>
      <c r="AL146" s="91">
        <v>15.8</v>
      </c>
      <c r="AM146" s="91">
        <v>3.4</v>
      </c>
      <c r="AN146" s="62"/>
      <c r="AO146" s="90" t="s">
        <v>187</v>
      </c>
      <c r="AP146" s="92" t="s">
        <v>88</v>
      </c>
      <c r="AQ146" s="92" t="s">
        <v>114</v>
      </c>
      <c r="AR146" s="91">
        <v>5</v>
      </c>
      <c r="AS146" s="92" t="s">
        <v>69</v>
      </c>
      <c r="AT146" s="833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07">
        <v>0</v>
      </c>
    </row>
    <row r="147" s="540" customFormat="1" customHeight="1" spans="1:63">
      <c r="A147" s="540" t="s">
        <v>105</v>
      </c>
      <c r="B147" s="680"/>
      <c r="C147" s="17" t="s">
        <v>188</v>
      </c>
      <c r="D147" s="565">
        <v>1</v>
      </c>
      <c r="E147" s="566">
        <v>5</v>
      </c>
      <c r="F147" s="62">
        <v>3</v>
      </c>
      <c r="G147" s="62">
        <v>3</v>
      </c>
      <c r="H147" s="62">
        <v>2</v>
      </c>
      <c r="I147" s="574">
        <v>1.3</v>
      </c>
      <c r="J147" s="566">
        <v>1</v>
      </c>
      <c r="K147" s="767">
        <v>45.2</v>
      </c>
      <c r="L147" s="90">
        <v>738.6</v>
      </c>
      <c r="M147" s="646">
        <v>107.7</v>
      </c>
      <c r="N147" s="646">
        <v>109.6</v>
      </c>
      <c r="P147" s="646">
        <v>217.3</v>
      </c>
      <c r="Q147" s="91">
        <v>482.5</v>
      </c>
      <c r="R147" s="79" t="s">
        <v>189</v>
      </c>
      <c r="S147" s="601">
        <v>3</v>
      </c>
      <c r="T147" s="622">
        <v>43783</v>
      </c>
      <c r="U147" s="622" t="s">
        <v>190</v>
      </c>
      <c r="V147" s="622">
        <v>43551</v>
      </c>
      <c r="W147" s="622">
        <v>43576</v>
      </c>
      <c r="X147" s="622">
        <v>43621</v>
      </c>
      <c r="Y147" s="565">
        <v>203</v>
      </c>
      <c r="Z147" s="763">
        <v>20</v>
      </c>
      <c r="AA147" s="634">
        <v>2</v>
      </c>
      <c r="AB147" s="808">
        <v>87.5</v>
      </c>
      <c r="AC147" s="662">
        <v>1</v>
      </c>
      <c r="AD147" s="763">
        <v>67.4</v>
      </c>
      <c r="AE147" s="763">
        <v>33.3</v>
      </c>
      <c r="AF147" s="808">
        <v>30.2</v>
      </c>
      <c r="AG147" s="767">
        <v>45.2</v>
      </c>
      <c r="AH147" s="808">
        <v>49.4</v>
      </c>
      <c r="AI147" s="565">
        <v>3</v>
      </c>
      <c r="AJ147" s="664" t="s">
        <v>108</v>
      </c>
      <c r="AK147" s="669">
        <v>7.1</v>
      </c>
      <c r="AL147" s="91">
        <v>14.2</v>
      </c>
      <c r="AM147" s="91">
        <v>1.5</v>
      </c>
      <c r="AN147" s="62"/>
      <c r="AO147" s="832"/>
      <c r="AP147" s="665">
        <v>1</v>
      </c>
      <c r="AQ147" s="665">
        <v>1</v>
      </c>
      <c r="AR147" s="608"/>
      <c r="AS147" s="665">
        <v>1</v>
      </c>
      <c r="AT147" s="740"/>
      <c r="AW147" s="608"/>
      <c r="AX147" s="635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601"/>
    </row>
    <row r="148" s="540" customFormat="1" customHeight="1" spans="1:63">
      <c r="A148" s="540" t="s">
        <v>105</v>
      </c>
      <c r="B148" s="680"/>
      <c r="C148" s="17" t="s">
        <v>191</v>
      </c>
      <c r="D148" s="753">
        <v>1</v>
      </c>
      <c r="E148" s="574">
        <v>5</v>
      </c>
      <c r="F148" s="62">
        <v>5</v>
      </c>
      <c r="G148" s="62">
        <v>3</v>
      </c>
      <c r="H148" s="62">
        <v>1</v>
      </c>
      <c r="I148" s="574"/>
      <c r="J148" s="574">
        <v>1</v>
      </c>
      <c r="K148" s="646">
        <v>41.3</v>
      </c>
      <c r="L148" s="90">
        <v>761</v>
      </c>
      <c r="M148" s="646">
        <v>110.5</v>
      </c>
      <c r="N148" s="646">
        <v>112.4</v>
      </c>
      <c r="P148" s="646">
        <v>222.9</v>
      </c>
      <c r="Q148" s="91">
        <v>445.8</v>
      </c>
      <c r="R148" s="79">
        <v>3.72266170311773</v>
      </c>
      <c r="S148" s="601">
        <v>3</v>
      </c>
      <c r="T148" s="92" t="s">
        <v>124</v>
      </c>
      <c r="U148" s="92" t="s">
        <v>192</v>
      </c>
      <c r="V148" s="92" t="s">
        <v>140</v>
      </c>
      <c r="W148" s="92" t="s">
        <v>193</v>
      </c>
      <c r="X148" s="92" t="s">
        <v>173</v>
      </c>
      <c r="Y148" s="753">
        <v>213</v>
      </c>
      <c r="Z148" s="669">
        <v>15.4</v>
      </c>
      <c r="AA148" s="753">
        <v>2</v>
      </c>
      <c r="AB148" s="218">
        <v>87</v>
      </c>
      <c r="AC148" s="574">
        <v>3</v>
      </c>
      <c r="AD148" s="669">
        <v>51.1</v>
      </c>
      <c r="AE148" s="669">
        <v>30.2</v>
      </c>
      <c r="AF148" s="233">
        <v>37.6</v>
      </c>
      <c r="AG148" s="646">
        <v>41.3</v>
      </c>
      <c r="AH148" s="807">
        <v>59.0998043052838</v>
      </c>
      <c r="AI148" s="753">
        <v>1</v>
      </c>
      <c r="AJ148" s="753">
        <v>1</v>
      </c>
      <c r="AK148" s="669">
        <v>7.8</v>
      </c>
      <c r="AL148" s="91">
        <v>17.9</v>
      </c>
      <c r="AM148" s="91">
        <v>2.3</v>
      </c>
      <c r="AN148" s="62"/>
      <c r="AO148" s="90" t="s">
        <v>194</v>
      </c>
      <c r="AP148" s="837">
        <v>2</v>
      </c>
      <c r="AQ148" s="92" t="s">
        <v>89</v>
      </c>
      <c r="AR148" s="753">
        <v>0</v>
      </c>
      <c r="AS148" s="753">
        <v>1</v>
      </c>
      <c r="AT148" s="601">
        <v>1</v>
      </c>
      <c r="AW148" s="753">
        <v>1</v>
      </c>
      <c r="AX148" s="753">
        <v>0</v>
      </c>
      <c r="AY148" s="753">
        <v>0</v>
      </c>
      <c r="AZ148" s="91"/>
      <c r="BA148" s="753">
        <v>1</v>
      </c>
      <c r="BB148" s="91" t="s">
        <v>121</v>
      </c>
      <c r="BC148" s="623"/>
      <c r="BD148" s="753">
        <v>1</v>
      </c>
      <c r="BE148" s="91"/>
      <c r="BF148" s="753">
        <v>3</v>
      </c>
      <c r="BG148" s="91"/>
      <c r="BH148" s="92" t="s">
        <v>108</v>
      </c>
      <c r="BI148" s="92"/>
      <c r="BJ148" s="753">
        <v>1</v>
      </c>
      <c r="BK148" s="601">
        <v>1</v>
      </c>
    </row>
    <row r="149" s="540" customFormat="1" customHeight="1" spans="1:63">
      <c r="A149" s="540" t="s">
        <v>105</v>
      </c>
      <c r="B149" s="680"/>
      <c r="C149" s="17" t="s">
        <v>195</v>
      </c>
      <c r="D149" s="17">
        <v>1</v>
      </c>
      <c r="E149" s="752">
        <v>5</v>
      </c>
      <c r="F149" s="62">
        <v>2</v>
      </c>
      <c r="G149" s="62">
        <v>1</v>
      </c>
      <c r="H149" s="62">
        <v>1</v>
      </c>
      <c r="I149" s="574"/>
      <c r="J149" s="752" t="s">
        <v>87</v>
      </c>
      <c r="K149" s="766">
        <v>47.35</v>
      </c>
      <c r="L149" s="90"/>
      <c r="M149" s="646">
        <v>124.48</v>
      </c>
      <c r="N149" s="646">
        <v>116.35</v>
      </c>
      <c r="P149" s="646">
        <v>240.83</v>
      </c>
      <c r="Q149" s="91">
        <v>446.003780555556</v>
      </c>
      <c r="R149" s="79">
        <v>8.36</v>
      </c>
      <c r="S149" s="601">
        <v>1</v>
      </c>
      <c r="T149" s="618">
        <v>43405</v>
      </c>
      <c r="U149" s="618">
        <v>43413</v>
      </c>
      <c r="V149" s="618">
        <v>43532</v>
      </c>
      <c r="W149" s="618">
        <v>43571</v>
      </c>
      <c r="X149" s="618">
        <v>43617</v>
      </c>
      <c r="Y149" s="17">
        <v>212</v>
      </c>
      <c r="Z149" s="766">
        <v>17</v>
      </c>
      <c r="AA149" s="17">
        <v>3</v>
      </c>
      <c r="AB149" s="807">
        <v>82.5</v>
      </c>
      <c r="AC149" s="752">
        <v>2</v>
      </c>
      <c r="AD149" s="766">
        <v>50.95</v>
      </c>
      <c r="AE149" s="766">
        <v>32.25</v>
      </c>
      <c r="AF149" s="807">
        <v>39.75</v>
      </c>
      <c r="AG149" s="766">
        <v>47.35</v>
      </c>
      <c r="AH149" s="807">
        <v>63.297350343474</v>
      </c>
      <c r="AI149" s="17">
        <v>1</v>
      </c>
      <c r="AJ149" s="17" t="s">
        <v>108</v>
      </c>
      <c r="AK149" s="669">
        <v>8.35</v>
      </c>
      <c r="AL149" s="91">
        <v>16.7</v>
      </c>
      <c r="AM149" s="91">
        <v>2.1</v>
      </c>
      <c r="AN149" s="62"/>
      <c r="AO149" s="838">
        <v>0</v>
      </c>
      <c r="AP149" s="839">
        <v>1</v>
      </c>
      <c r="AQ149" s="839">
        <v>1</v>
      </c>
      <c r="AR149" s="738">
        <v>0</v>
      </c>
      <c r="AS149" s="738">
        <v>1</v>
      </c>
      <c r="AT149" s="840">
        <v>0</v>
      </c>
      <c r="AW149" s="839"/>
      <c r="AX149" s="738">
        <v>1</v>
      </c>
      <c r="AY149" s="567"/>
      <c r="AZ149" s="738">
        <v>0</v>
      </c>
      <c r="BA149" s="738">
        <v>1</v>
      </c>
      <c r="BB149" s="738" t="s">
        <v>121</v>
      </c>
      <c r="BC149" s="679">
        <v>43477</v>
      </c>
      <c r="BD149" s="658" t="s">
        <v>89</v>
      </c>
      <c r="BE149" s="854"/>
      <c r="BF149" s="738"/>
      <c r="BG149" s="855"/>
      <c r="BH149" s="738"/>
      <c r="BI149" s="855"/>
      <c r="BJ149" s="567" t="s">
        <v>108</v>
      </c>
      <c r="BK149" s="601">
        <v>0</v>
      </c>
    </row>
    <row r="150" s="540" customFormat="1" customHeight="1" spans="1:63">
      <c r="A150" s="540" t="s">
        <v>105</v>
      </c>
      <c r="B150" s="680"/>
      <c r="C150" s="17" t="s">
        <v>196</v>
      </c>
      <c r="D150" s="17">
        <v>1</v>
      </c>
      <c r="E150" s="752">
        <v>5</v>
      </c>
      <c r="F150" s="62">
        <v>2</v>
      </c>
      <c r="G150" s="62">
        <v>5</v>
      </c>
      <c r="H150" s="62">
        <v>1</v>
      </c>
      <c r="I150" s="574"/>
      <c r="J150" s="752">
        <v>1</v>
      </c>
      <c r="K150" s="766">
        <v>51.475</v>
      </c>
      <c r="L150" s="90"/>
      <c r="M150" s="646">
        <v>143.869662516874</v>
      </c>
      <c r="N150" s="646">
        <v>141.632228571429</v>
      </c>
      <c r="P150" s="646">
        <v>285.501891088303</v>
      </c>
      <c r="Q150" s="91">
        <v>634.480369295238</v>
      </c>
      <c r="R150" s="79">
        <v>2.23</v>
      </c>
      <c r="S150" s="601">
        <v>3</v>
      </c>
      <c r="T150" s="781">
        <v>43398</v>
      </c>
      <c r="U150" s="781">
        <v>43404</v>
      </c>
      <c r="V150" s="781">
        <v>43515</v>
      </c>
      <c r="W150" s="781">
        <v>43570</v>
      </c>
      <c r="X150" s="781">
        <v>43624</v>
      </c>
      <c r="Y150" s="17">
        <v>226</v>
      </c>
      <c r="Z150" s="766">
        <v>14</v>
      </c>
      <c r="AA150" s="17">
        <v>3</v>
      </c>
      <c r="AB150" s="807">
        <v>99.875</v>
      </c>
      <c r="AC150" s="752">
        <v>3</v>
      </c>
      <c r="AD150" s="766">
        <v>75.576</v>
      </c>
      <c r="AE150" s="766">
        <v>34.505</v>
      </c>
      <c r="AF150" s="807">
        <v>42.6083333333333</v>
      </c>
      <c r="AG150" s="766">
        <v>51.475</v>
      </c>
      <c r="AH150" s="807">
        <v>45.66</v>
      </c>
      <c r="AI150" s="17">
        <v>1</v>
      </c>
      <c r="AJ150" s="17">
        <v>1</v>
      </c>
      <c r="AK150" s="646">
        <v>8.7125</v>
      </c>
      <c r="AL150" s="91">
        <v>17.4166666666667</v>
      </c>
      <c r="AM150" s="91">
        <v>2.25</v>
      </c>
      <c r="AN150" s="62"/>
      <c r="AO150" s="81">
        <v>0</v>
      </c>
      <c r="AP150" s="81">
        <v>1</v>
      </c>
      <c r="AQ150" s="81">
        <v>1</v>
      </c>
      <c r="AR150" s="59">
        <v>0</v>
      </c>
      <c r="AS150" s="81">
        <v>1</v>
      </c>
      <c r="AT150" s="836">
        <v>0</v>
      </c>
      <c r="AW150" s="91"/>
      <c r="AX150" s="91"/>
      <c r="AY150" s="91"/>
      <c r="AZ150" s="233">
        <v>45</v>
      </c>
      <c r="BA150" s="233">
        <v>4.5</v>
      </c>
      <c r="BB150" s="91" t="s">
        <v>197</v>
      </c>
      <c r="BC150" s="624">
        <v>43459</v>
      </c>
      <c r="BD150" s="59">
        <v>1</v>
      </c>
      <c r="BE150" s="624">
        <v>43525</v>
      </c>
      <c r="BF150" s="835">
        <v>2</v>
      </c>
      <c r="BG150" s="17"/>
      <c r="BH150" s="17"/>
      <c r="BI150" s="17"/>
      <c r="BJ150" s="17"/>
      <c r="BK150" s="601">
        <v>0</v>
      </c>
    </row>
    <row r="151" s="540" customFormat="1" customHeight="1" spans="1:63">
      <c r="A151" s="540" t="s">
        <v>105</v>
      </c>
      <c r="B151" s="680"/>
      <c r="C151" s="17" t="s">
        <v>198</v>
      </c>
      <c r="D151" s="62">
        <v>1</v>
      </c>
      <c r="E151" s="574">
        <v>5</v>
      </c>
      <c r="F151" s="62">
        <v>1</v>
      </c>
      <c r="G151" s="62">
        <v>5</v>
      </c>
      <c r="H151" s="62">
        <v>1</v>
      </c>
      <c r="I151" s="574">
        <v>0.8</v>
      </c>
      <c r="J151" s="574">
        <v>1</v>
      </c>
      <c r="K151" s="768">
        <v>49.7742774566474</v>
      </c>
      <c r="L151" s="90">
        <v>788</v>
      </c>
      <c r="M151" s="768">
        <v>140.2</v>
      </c>
      <c r="N151" s="768">
        <v>140.2</v>
      </c>
      <c r="P151" s="646">
        <v>140.2</v>
      </c>
      <c r="Q151" s="91">
        <v>623.142266666667</v>
      </c>
      <c r="R151" s="79">
        <v>3.2718373660369</v>
      </c>
      <c r="S151" s="601">
        <v>3</v>
      </c>
      <c r="T151" s="624">
        <v>43762</v>
      </c>
      <c r="U151" s="624">
        <v>43771</v>
      </c>
      <c r="V151" s="623">
        <v>43519</v>
      </c>
      <c r="W151" s="623">
        <v>43567</v>
      </c>
      <c r="X151" s="623">
        <v>43613</v>
      </c>
      <c r="Y151" s="90">
        <v>217</v>
      </c>
      <c r="Z151" s="646">
        <v>16</v>
      </c>
      <c r="AA151" s="62">
        <v>2</v>
      </c>
      <c r="AB151" s="809">
        <v>89.5</v>
      </c>
      <c r="AC151" s="574">
        <v>1</v>
      </c>
      <c r="AD151" s="810">
        <v>66.13664</v>
      </c>
      <c r="AE151" s="811">
        <v>32.13494</v>
      </c>
      <c r="AF151" s="812">
        <v>39.35</v>
      </c>
      <c r="AG151" s="768">
        <v>49.7742774566474</v>
      </c>
      <c r="AH151" s="807">
        <v>48.5887096774194</v>
      </c>
      <c r="AI151" s="90">
        <v>1</v>
      </c>
      <c r="AJ151" s="62">
        <v>3</v>
      </c>
      <c r="AK151" s="768">
        <v>8.3</v>
      </c>
      <c r="AL151" s="827">
        <v>16.35</v>
      </c>
      <c r="AM151" s="827">
        <v>4.85</v>
      </c>
      <c r="AN151" s="62"/>
      <c r="AO151" s="81">
        <v>0</v>
      </c>
      <c r="AP151" s="65">
        <v>1</v>
      </c>
      <c r="AQ151" s="65">
        <v>1</v>
      </c>
      <c r="AR151" s="841">
        <v>30.5</v>
      </c>
      <c r="AS151" s="65" t="s">
        <v>70</v>
      </c>
      <c r="AT151" s="836">
        <v>1</v>
      </c>
      <c r="AW151" s="835">
        <v>1</v>
      </c>
      <c r="AX151" s="835">
        <v>0</v>
      </c>
      <c r="AY151" s="92" t="s">
        <v>114</v>
      </c>
      <c r="AZ151" s="59">
        <v>0</v>
      </c>
      <c r="BA151" s="59">
        <v>1</v>
      </c>
      <c r="BB151" s="91"/>
      <c r="BC151" s="624">
        <v>43476</v>
      </c>
      <c r="BD151" s="65" t="s">
        <v>70</v>
      </c>
      <c r="BE151" s="856"/>
      <c r="BF151" s="59">
        <v>1</v>
      </c>
      <c r="BG151" s="59"/>
      <c r="BH151" s="59">
        <v>1</v>
      </c>
      <c r="BI151" s="59"/>
      <c r="BJ151" s="92" t="s">
        <v>108</v>
      </c>
      <c r="BK151" s="601">
        <v>0</v>
      </c>
    </row>
    <row r="152" s="540" customFormat="1" customHeight="1" spans="1:63">
      <c r="A152" s="540" t="s">
        <v>105</v>
      </c>
      <c r="B152" s="680"/>
      <c r="C152" s="17" t="s">
        <v>199</v>
      </c>
      <c r="D152" s="574">
        <v>1</v>
      </c>
      <c r="E152" s="574">
        <v>5</v>
      </c>
      <c r="F152" s="59">
        <v>5</v>
      </c>
      <c r="G152" s="59">
        <v>3</v>
      </c>
      <c r="H152" s="59">
        <v>1</v>
      </c>
      <c r="I152" s="666">
        <v>8</v>
      </c>
      <c r="J152" s="574">
        <v>1</v>
      </c>
      <c r="K152" s="769">
        <v>42.57</v>
      </c>
      <c r="L152" s="81">
        <v>775</v>
      </c>
      <c r="M152" s="669">
        <v>152.45</v>
      </c>
      <c r="N152" s="669">
        <v>153.13</v>
      </c>
      <c r="P152" s="646">
        <v>305.58</v>
      </c>
      <c r="Q152" s="91">
        <v>509.325465</v>
      </c>
      <c r="R152" s="79">
        <v>7.07763213219527</v>
      </c>
      <c r="S152" s="601">
        <v>1</v>
      </c>
      <c r="T152" s="623">
        <v>43771</v>
      </c>
      <c r="U152" s="623">
        <v>43779</v>
      </c>
      <c r="V152" s="92" t="s">
        <v>200</v>
      </c>
      <c r="W152" s="92" t="s">
        <v>201</v>
      </c>
      <c r="X152" s="623">
        <v>43618</v>
      </c>
      <c r="Y152" s="62">
        <v>212</v>
      </c>
      <c r="Z152" s="646">
        <v>19.17</v>
      </c>
      <c r="AA152" s="62">
        <v>1</v>
      </c>
      <c r="AB152" s="233">
        <v>85.5</v>
      </c>
      <c r="AC152" s="574" t="s">
        <v>89</v>
      </c>
      <c r="AD152" s="646">
        <v>143.42</v>
      </c>
      <c r="AE152" s="813">
        <v>47</v>
      </c>
      <c r="AF152" s="814">
        <v>32.8</v>
      </c>
      <c r="AG152" s="769">
        <v>42.57</v>
      </c>
      <c r="AH152" s="807">
        <v>32.770882722075</v>
      </c>
      <c r="AI152" s="62">
        <v>1</v>
      </c>
      <c r="AJ152" s="574">
        <v>1</v>
      </c>
      <c r="AK152" s="669">
        <v>6.9</v>
      </c>
      <c r="AL152" s="104">
        <v>18.9</v>
      </c>
      <c r="AM152" s="104">
        <v>3.7</v>
      </c>
      <c r="AN152" s="59"/>
      <c r="AO152" s="90" t="s">
        <v>114</v>
      </c>
      <c r="AP152" s="92" t="s">
        <v>108</v>
      </c>
      <c r="AQ152" s="92" t="s">
        <v>89</v>
      </c>
      <c r="AR152" s="842">
        <v>25</v>
      </c>
      <c r="AS152" s="90">
        <v>2</v>
      </c>
      <c r="AT152" s="601">
        <v>0</v>
      </c>
      <c r="AW152" s="574">
        <v>2</v>
      </c>
      <c r="AX152" s="574">
        <v>0</v>
      </c>
      <c r="AY152" s="574">
        <v>0</v>
      </c>
      <c r="AZ152" s="574">
        <v>0</v>
      </c>
      <c r="BA152" s="574">
        <v>1</v>
      </c>
      <c r="BB152" s="91" t="s">
        <v>121</v>
      </c>
      <c r="BC152" s="623">
        <v>43495</v>
      </c>
      <c r="BD152" s="90">
        <v>2</v>
      </c>
      <c r="BE152" s="623">
        <v>43522</v>
      </c>
      <c r="BF152" s="90">
        <v>1</v>
      </c>
      <c r="BG152" s="623">
        <v>43611</v>
      </c>
      <c r="BH152" s="92" t="s">
        <v>108</v>
      </c>
      <c r="BI152" s="92" t="s">
        <v>138</v>
      </c>
      <c r="BJ152" s="90">
        <v>1</v>
      </c>
      <c r="BK152" s="107">
        <v>0</v>
      </c>
    </row>
    <row r="153" s="544" customFormat="1" customHeight="1" spans="1:64">
      <c r="A153" s="540" t="s">
        <v>105</v>
      </c>
      <c r="B153" s="680"/>
      <c r="C153" s="754" t="s">
        <v>104</v>
      </c>
      <c r="D153" s="755"/>
      <c r="E153" s="755"/>
      <c r="F153" s="756"/>
      <c r="G153" s="756"/>
      <c r="H153" s="756"/>
      <c r="I153" s="756">
        <f>AVERAGE(I140:I152)</f>
        <v>2.03</v>
      </c>
      <c r="J153" s="755"/>
      <c r="K153" s="770">
        <f>AVERAGE(K140:K152)</f>
        <v>45.6168674966652</v>
      </c>
      <c r="L153" s="771">
        <f>AVERAGE(L140:L152)</f>
        <v>768.52</v>
      </c>
      <c r="M153" s="756">
        <f>AVERAGE(M140:M152)</f>
        <v>133.008435578221</v>
      </c>
      <c r="N153" s="756">
        <f>AVERAGE(N140:N152)</f>
        <v>130.141930764288</v>
      </c>
      <c r="P153" s="756">
        <f>AVERAGE(P140:P152)</f>
        <v>244.065750957894</v>
      </c>
      <c r="Q153" s="782">
        <f>AVERAGE(Q140:Q152)</f>
        <v>494.96153223306</v>
      </c>
      <c r="R153" s="783">
        <v>4.36</v>
      </c>
      <c r="S153" s="784">
        <v>1</v>
      </c>
      <c r="T153" s="785"/>
      <c r="U153" s="785"/>
      <c r="V153" s="785"/>
      <c r="W153" s="785"/>
      <c r="X153" s="785"/>
      <c r="Y153" s="755">
        <f>AVERAGE(Y140:Y152)</f>
        <v>207.038461538462</v>
      </c>
      <c r="Z153" s="770">
        <f>AVERAGE(Z140:Z152)</f>
        <v>17.5592307692308</v>
      </c>
      <c r="AA153" s="755"/>
      <c r="AB153" s="815">
        <f>AVERAGE(AB140:AB152)</f>
        <v>84.2019230769231</v>
      </c>
      <c r="AC153" s="755"/>
      <c r="AD153" s="770">
        <f>AVERAGE(AD140:AD152)</f>
        <v>71.9371261538462</v>
      </c>
      <c r="AE153" s="770">
        <f>AVERAGE(AE140:AE152)</f>
        <v>32.3880723076923</v>
      </c>
      <c r="AF153" s="815">
        <f>AVERAGE(AF140:AF152)</f>
        <v>37.623717948718</v>
      </c>
      <c r="AG153" s="770">
        <f>AVERAGE(AG140:AG152)</f>
        <v>45.6168674966652</v>
      </c>
      <c r="AH153" s="815">
        <v>45</v>
      </c>
      <c r="AI153" s="755"/>
      <c r="AJ153" s="755"/>
      <c r="AK153" s="756">
        <f t="shared" ref="AK153:AM153" si="32">AVERAGE(AK140:AK152)</f>
        <v>7.9325</v>
      </c>
      <c r="AL153" s="782">
        <f t="shared" si="32"/>
        <v>17.2497435897436</v>
      </c>
      <c r="AM153" s="782">
        <f t="shared" si="32"/>
        <v>2.31076923076923</v>
      </c>
      <c r="AN153" s="756"/>
      <c r="AO153" s="832"/>
      <c r="AP153" s="17"/>
      <c r="AQ153" s="17"/>
      <c r="AR153" s="17"/>
      <c r="AS153" s="17"/>
      <c r="AT153" s="833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784">
        <v>1</v>
      </c>
      <c r="BL153" s="540"/>
    </row>
    <row r="154" s="543" customFormat="1" spans="1:63">
      <c r="A154" s="543" t="s">
        <v>202</v>
      </c>
      <c r="B154" s="550" t="s">
        <v>203</v>
      </c>
      <c r="C154" s="261" t="s">
        <v>79</v>
      </c>
      <c r="D154" s="650">
        <v>5</v>
      </c>
      <c r="E154" s="650">
        <v>1</v>
      </c>
      <c r="F154" s="650">
        <v>5</v>
      </c>
      <c r="G154" s="650">
        <v>1</v>
      </c>
      <c r="H154" s="650">
        <v>2</v>
      </c>
      <c r="I154" s="650">
        <v>0</v>
      </c>
      <c r="J154" s="650">
        <v>1</v>
      </c>
      <c r="K154" s="650">
        <v>45.9</v>
      </c>
      <c r="L154" s="650"/>
      <c r="M154" s="650">
        <v>7.79</v>
      </c>
      <c r="N154" s="650">
        <v>7.9</v>
      </c>
      <c r="O154" s="650">
        <v>7.84</v>
      </c>
      <c r="Q154" s="650">
        <v>392.17</v>
      </c>
      <c r="R154" s="650">
        <v>2.21</v>
      </c>
      <c r="S154" s="319">
        <v>10</v>
      </c>
      <c r="T154" s="786">
        <v>43054</v>
      </c>
      <c r="U154" s="786">
        <v>43067</v>
      </c>
      <c r="V154" s="787"/>
      <c r="W154" s="787">
        <v>42841</v>
      </c>
      <c r="X154" s="786">
        <v>42880</v>
      </c>
      <c r="Y154" s="816">
        <v>191</v>
      </c>
      <c r="Z154" s="650">
        <v>14.06</v>
      </c>
      <c r="AA154" s="816">
        <v>5</v>
      </c>
      <c r="AB154" s="760">
        <v>83</v>
      </c>
      <c r="AC154" s="816">
        <v>3</v>
      </c>
      <c r="AD154" s="298">
        <v>59.35</v>
      </c>
      <c r="AE154" s="298">
        <v>26.54</v>
      </c>
      <c r="AF154" s="816">
        <v>33.6</v>
      </c>
      <c r="AG154" s="816">
        <v>45.9</v>
      </c>
      <c r="AI154" s="816">
        <v>3</v>
      </c>
      <c r="AJ154" s="816">
        <v>1</v>
      </c>
      <c r="AK154" s="816">
        <v>9.7</v>
      </c>
      <c r="AL154" s="828">
        <v>19.5</v>
      </c>
      <c r="AM154" s="828">
        <v>2</v>
      </c>
      <c r="AN154" s="816">
        <v>1.89</v>
      </c>
      <c r="AO154" s="760">
        <v>5</v>
      </c>
      <c r="AP154" s="650">
        <v>2</v>
      </c>
      <c r="AQ154" s="650">
        <v>3</v>
      </c>
      <c r="AR154" s="650"/>
      <c r="AS154" s="650"/>
      <c r="AT154" s="650">
        <v>1</v>
      </c>
      <c r="AU154" s="264"/>
      <c r="AV154" s="264"/>
      <c r="AX154" s="650">
        <v>3</v>
      </c>
      <c r="AY154" s="650">
        <v>35</v>
      </c>
      <c r="AZ154" s="650">
        <v>0</v>
      </c>
      <c r="BA154" s="650">
        <v>1</v>
      </c>
      <c r="BC154" s="851"/>
      <c r="BD154" s="851"/>
      <c r="BE154" s="257"/>
      <c r="BF154" s="257"/>
      <c r="BG154" s="257"/>
      <c r="BH154" s="257"/>
      <c r="BI154" s="313"/>
      <c r="BJ154" s="257"/>
      <c r="BK154" s="257"/>
    </row>
    <row r="155" s="543" customFormat="1" ht="15.75" spans="1:63">
      <c r="A155" s="543" t="s">
        <v>202</v>
      </c>
      <c r="B155" s="551"/>
      <c r="C155" s="261" t="s">
        <v>77</v>
      </c>
      <c r="D155" s="757">
        <v>5</v>
      </c>
      <c r="E155" s="757">
        <v>1</v>
      </c>
      <c r="F155" s="757">
        <v>5</v>
      </c>
      <c r="G155" s="757">
        <v>3</v>
      </c>
      <c r="H155" s="757">
        <v>2</v>
      </c>
      <c r="I155" s="760">
        <v>9.2</v>
      </c>
      <c r="J155" s="757">
        <v>1</v>
      </c>
      <c r="K155" s="757">
        <v>41.2</v>
      </c>
      <c r="L155" s="650">
        <v>800</v>
      </c>
      <c r="M155" s="650">
        <v>11.9</v>
      </c>
      <c r="N155" s="650">
        <v>11.1</v>
      </c>
      <c r="O155" s="650">
        <v>11.2</v>
      </c>
      <c r="Q155" s="650">
        <v>570</v>
      </c>
      <c r="R155" s="650">
        <v>3.07</v>
      </c>
      <c r="S155" s="788">
        <v>9</v>
      </c>
      <c r="T155" s="789">
        <v>43050</v>
      </c>
      <c r="U155" s="790">
        <v>43060</v>
      </c>
      <c r="V155" s="790"/>
      <c r="W155" s="790">
        <v>42842</v>
      </c>
      <c r="X155" s="790">
        <v>42883</v>
      </c>
      <c r="Y155" s="817">
        <v>198</v>
      </c>
      <c r="Z155" s="818">
        <v>15.96</v>
      </c>
      <c r="AA155" s="819">
        <v>5</v>
      </c>
      <c r="AB155" s="817">
        <v>87</v>
      </c>
      <c r="AC155" s="820">
        <v>2</v>
      </c>
      <c r="AD155" s="818">
        <v>77.11</v>
      </c>
      <c r="AE155" s="817">
        <v>34.28</v>
      </c>
      <c r="AF155" s="821">
        <v>41.5</v>
      </c>
      <c r="AG155" s="821">
        <v>41.2</v>
      </c>
      <c r="AI155" s="819">
        <v>3</v>
      </c>
      <c r="AJ155" s="819">
        <v>1</v>
      </c>
      <c r="AK155" s="819">
        <v>9.2</v>
      </c>
      <c r="AL155" s="818">
        <v>18.2</v>
      </c>
      <c r="AM155" s="819">
        <v>1.8</v>
      </c>
      <c r="AN155" s="819">
        <v>1.9</v>
      </c>
      <c r="AO155" s="843"/>
      <c r="AP155" s="843">
        <v>1</v>
      </c>
      <c r="AQ155" s="843">
        <v>1</v>
      </c>
      <c r="AR155" s="843"/>
      <c r="AS155" s="843">
        <v>2</v>
      </c>
      <c r="AT155" s="843"/>
      <c r="AU155" s="843"/>
      <c r="AV155" s="843"/>
      <c r="AX155" s="843">
        <v>1</v>
      </c>
      <c r="AY155" s="843"/>
      <c r="AZ155" s="843"/>
      <c r="BA155" s="843"/>
      <c r="BC155" s="757"/>
      <c r="BD155" s="650">
        <v>1</v>
      </c>
      <c r="BE155" s="757"/>
      <c r="BF155" s="650">
        <v>1</v>
      </c>
      <c r="BG155" s="757"/>
      <c r="BH155" s="650">
        <v>1</v>
      </c>
      <c r="BI155" s="793"/>
      <c r="BJ155" s="650">
        <v>1</v>
      </c>
      <c r="BK155" s="264">
        <v>0</v>
      </c>
    </row>
    <row r="156" s="543" customFormat="1" ht="12.75" spans="1:63">
      <c r="A156" s="543" t="s">
        <v>202</v>
      </c>
      <c r="B156" s="551"/>
      <c r="C156" s="758" t="s">
        <v>204</v>
      </c>
      <c r="D156" s="298">
        <v>5</v>
      </c>
      <c r="E156" s="298">
        <v>1</v>
      </c>
      <c r="F156" s="298">
        <v>5</v>
      </c>
      <c r="G156" s="757">
        <v>3</v>
      </c>
      <c r="H156" s="298">
        <v>1</v>
      </c>
      <c r="I156" s="298">
        <v>0</v>
      </c>
      <c r="J156" s="757">
        <v>1</v>
      </c>
      <c r="K156" s="298">
        <v>41.5</v>
      </c>
      <c r="L156" s="757"/>
      <c r="M156" s="757">
        <v>7.82</v>
      </c>
      <c r="N156" s="757">
        <v>8.49</v>
      </c>
      <c r="O156" s="757">
        <v>8.3</v>
      </c>
      <c r="Q156" s="298">
        <v>410.17</v>
      </c>
      <c r="R156" s="298">
        <v>-10.83</v>
      </c>
      <c r="S156" s="788">
        <v>11</v>
      </c>
      <c r="T156" s="791">
        <v>43075</v>
      </c>
      <c r="U156" s="791">
        <v>43085</v>
      </c>
      <c r="V156" s="791"/>
      <c r="W156" s="791">
        <v>42851</v>
      </c>
      <c r="X156" s="791">
        <v>42889</v>
      </c>
      <c r="Y156" s="298">
        <v>179</v>
      </c>
      <c r="Z156" s="298">
        <v>17</v>
      </c>
      <c r="AA156" s="757">
        <v>5</v>
      </c>
      <c r="AB156" s="298">
        <v>70</v>
      </c>
      <c r="AC156" s="757">
        <v>1</v>
      </c>
      <c r="AD156" s="757">
        <v>77</v>
      </c>
      <c r="AE156" s="298">
        <v>26.5</v>
      </c>
      <c r="AF156" s="298">
        <v>39</v>
      </c>
      <c r="AG156" s="298">
        <v>41.5</v>
      </c>
      <c r="AI156" s="757">
        <v>1</v>
      </c>
      <c r="AJ156" s="757">
        <v>1</v>
      </c>
      <c r="AK156" s="760">
        <v>7.7</v>
      </c>
      <c r="AL156" s="298">
        <v>17.5</v>
      </c>
      <c r="AM156" s="298">
        <v>1.36</v>
      </c>
      <c r="AN156" s="257">
        <v>1.56</v>
      </c>
      <c r="AO156" s="843"/>
      <c r="AP156" s="773">
        <v>2</v>
      </c>
      <c r="AQ156" s="773">
        <v>4</v>
      </c>
      <c r="AR156" s="843"/>
      <c r="AS156" s="843">
        <v>3</v>
      </c>
      <c r="AT156" s="844"/>
      <c r="AU156" s="844"/>
      <c r="AV156" s="844"/>
      <c r="AX156" s="844"/>
      <c r="AY156" s="844"/>
      <c r="AZ156" s="852"/>
      <c r="BA156" s="773">
        <v>1</v>
      </c>
      <c r="BC156" s="257"/>
      <c r="BD156" s="257"/>
      <c r="BE156" s="257"/>
      <c r="BF156" s="257"/>
      <c r="BG156" s="257"/>
      <c r="BH156" s="257"/>
      <c r="BI156" s="313"/>
      <c r="BJ156" s="257"/>
      <c r="BK156" s="257"/>
    </row>
    <row r="157" s="543" customFormat="1" ht="12.75" spans="1:63">
      <c r="A157" s="543" t="s">
        <v>202</v>
      </c>
      <c r="B157" s="551"/>
      <c r="C157" s="758" t="s">
        <v>205</v>
      </c>
      <c r="D157" s="757">
        <v>5</v>
      </c>
      <c r="E157" s="757">
        <v>1</v>
      </c>
      <c r="F157" s="757">
        <v>5</v>
      </c>
      <c r="G157" s="650">
        <v>1</v>
      </c>
      <c r="H157" s="757">
        <v>1</v>
      </c>
      <c r="I157" s="757">
        <v>0</v>
      </c>
      <c r="J157" s="650">
        <v>1</v>
      </c>
      <c r="K157" s="757">
        <v>50.4</v>
      </c>
      <c r="L157" s="757">
        <v>808</v>
      </c>
      <c r="M157" s="757">
        <v>11.44</v>
      </c>
      <c r="N157" s="757">
        <v>10.72</v>
      </c>
      <c r="O157" s="757">
        <v>10.81</v>
      </c>
      <c r="Q157" s="757">
        <v>549.8</v>
      </c>
      <c r="R157" s="757">
        <v>-7.12</v>
      </c>
      <c r="S157" s="792">
        <v>12</v>
      </c>
      <c r="T157" s="793">
        <v>43051</v>
      </c>
      <c r="U157" s="793">
        <v>43060</v>
      </c>
      <c r="V157" s="793"/>
      <c r="W157" s="793">
        <v>42842</v>
      </c>
      <c r="X157" s="793">
        <v>42883</v>
      </c>
      <c r="Y157" s="757">
        <v>197</v>
      </c>
      <c r="Z157" s="650">
        <v>17.83</v>
      </c>
      <c r="AA157" s="757">
        <v>5</v>
      </c>
      <c r="AB157" s="650">
        <v>80</v>
      </c>
      <c r="AC157" s="650">
        <v>3</v>
      </c>
      <c r="AD157" s="757">
        <v>58.74</v>
      </c>
      <c r="AE157" s="650">
        <v>33.47</v>
      </c>
      <c r="AF157" s="650">
        <v>34.3</v>
      </c>
      <c r="AG157" s="757">
        <v>50.4</v>
      </c>
      <c r="AI157" s="650">
        <v>1</v>
      </c>
      <c r="AJ157" s="650">
        <v>1</v>
      </c>
      <c r="AK157" s="650">
        <v>7.83</v>
      </c>
      <c r="AL157" s="650">
        <v>16.8</v>
      </c>
      <c r="AM157" s="650">
        <v>1.7</v>
      </c>
      <c r="AN157" s="650">
        <v>1.877</v>
      </c>
      <c r="AO157" s="843">
        <v>0.01</v>
      </c>
      <c r="AP157" s="843">
        <v>2</v>
      </c>
      <c r="AQ157" s="843"/>
      <c r="AR157" s="843">
        <v>6</v>
      </c>
      <c r="AS157" s="845">
        <v>42769</v>
      </c>
      <c r="AT157" s="843"/>
      <c r="AU157" s="843">
        <v>0</v>
      </c>
      <c r="AV157" s="843"/>
      <c r="AX157" s="843"/>
      <c r="AY157" s="843">
        <v>0</v>
      </c>
      <c r="AZ157" s="843">
        <v>0</v>
      </c>
      <c r="BA157" s="843"/>
      <c r="BC157" s="793">
        <v>42755</v>
      </c>
      <c r="BD157" s="757">
        <v>2</v>
      </c>
      <c r="BE157" s="793">
        <v>42791</v>
      </c>
      <c r="BF157" s="757">
        <v>3</v>
      </c>
      <c r="BG157" s="793">
        <v>42845</v>
      </c>
      <c r="BH157" s="757">
        <v>1</v>
      </c>
      <c r="BI157" s="793">
        <v>42875</v>
      </c>
      <c r="BJ157" s="757">
        <v>1</v>
      </c>
      <c r="BK157" s="757">
        <v>1</v>
      </c>
    </row>
    <row r="158" s="543" customFormat="1" ht="12.75" spans="1:63">
      <c r="A158" s="543" t="s">
        <v>202</v>
      </c>
      <c r="B158" s="551"/>
      <c r="C158" s="261" t="s">
        <v>83</v>
      </c>
      <c r="D158" s="757">
        <v>5</v>
      </c>
      <c r="E158" s="757">
        <v>1</v>
      </c>
      <c r="F158" s="757">
        <v>5</v>
      </c>
      <c r="G158" s="757">
        <v>3</v>
      </c>
      <c r="H158" s="757">
        <v>1</v>
      </c>
      <c r="I158" s="757">
        <v>0.2</v>
      </c>
      <c r="J158" s="757">
        <v>5</v>
      </c>
      <c r="K158" s="650">
        <v>49.2</v>
      </c>
      <c r="L158" s="757"/>
      <c r="M158" s="650">
        <v>11.55</v>
      </c>
      <c r="N158" s="650">
        <v>11.3</v>
      </c>
      <c r="O158" s="650">
        <v>11.05</v>
      </c>
      <c r="Q158" s="650">
        <v>565</v>
      </c>
      <c r="R158" s="650">
        <v>1.13</v>
      </c>
      <c r="S158" s="792">
        <v>7</v>
      </c>
      <c r="T158" s="793">
        <v>43051</v>
      </c>
      <c r="U158" s="793">
        <v>43058</v>
      </c>
      <c r="V158" s="793"/>
      <c r="W158" s="793">
        <v>42834</v>
      </c>
      <c r="X158" s="793">
        <v>42881</v>
      </c>
      <c r="Y158" s="757">
        <v>195</v>
      </c>
      <c r="Z158" s="650">
        <v>16.01</v>
      </c>
      <c r="AA158" s="757">
        <v>3</v>
      </c>
      <c r="AB158" s="757">
        <v>81.7</v>
      </c>
      <c r="AC158" s="757">
        <v>1</v>
      </c>
      <c r="AD158" s="650">
        <v>62.2</v>
      </c>
      <c r="AE158" s="650">
        <v>30.9</v>
      </c>
      <c r="AF158" s="650">
        <v>33</v>
      </c>
      <c r="AG158" s="822">
        <v>49.2</v>
      </c>
      <c r="AI158" s="757">
        <v>3</v>
      </c>
      <c r="AJ158" s="757">
        <v>3</v>
      </c>
      <c r="AK158" s="822">
        <v>8.35</v>
      </c>
      <c r="AL158" s="822">
        <v>16.9</v>
      </c>
      <c r="AM158" s="822">
        <v>1.7</v>
      </c>
      <c r="AN158" s="650">
        <v>1.93</v>
      </c>
      <c r="AO158" s="843">
        <v>0</v>
      </c>
      <c r="AP158" s="757">
        <v>0</v>
      </c>
      <c r="AQ158" s="843">
        <v>2</v>
      </c>
      <c r="AR158" s="843">
        <v>0</v>
      </c>
      <c r="AS158" s="843">
        <v>0</v>
      </c>
      <c r="AT158" s="843">
        <v>0</v>
      </c>
      <c r="AU158" s="846"/>
      <c r="AV158" s="846"/>
      <c r="AX158" s="843">
        <v>0</v>
      </c>
      <c r="AY158" s="843">
        <v>0</v>
      </c>
      <c r="AZ158" s="757">
        <v>0</v>
      </c>
      <c r="BA158" s="757">
        <v>1</v>
      </c>
      <c r="BC158" s="822"/>
      <c r="BD158" s="822">
        <v>1</v>
      </c>
      <c r="BE158" s="822"/>
      <c r="BF158" s="822">
        <v>1</v>
      </c>
      <c r="BG158" s="822"/>
      <c r="BH158" s="822">
        <v>1</v>
      </c>
      <c r="BI158" s="794"/>
      <c r="BJ158" s="822">
        <v>1</v>
      </c>
      <c r="BK158" s="822">
        <v>1</v>
      </c>
    </row>
    <row r="159" s="543" customFormat="1" ht="12.75" spans="1:63">
      <c r="A159" s="543" t="s">
        <v>202</v>
      </c>
      <c r="B159" s="551"/>
      <c r="C159" s="261" t="s">
        <v>76</v>
      </c>
      <c r="D159" s="650">
        <v>5</v>
      </c>
      <c r="E159" s="650">
        <v>1</v>
      </c>
      <c r="F159" s="650">
        <v>5</v>
      </c>
      <c r="G159" s="650">
        <v>1</v>
      </c>
      <c r="H159" s="650">
        <v>1</v>
      </c>
      <c r="I159" s="650">
        <v>3</v>
      </c>
      <c r="J159" s="650">
        <v>1</v>
      </c>
      <c r="K159" s="650">
        <v>41.8</v>
      </c>
      <c r="L159" s="650">
        <v>773</v>
      </c>
      <c r="M159" s="650">
        <v>9.02</v>
      </c>
      <c r="N159" s="650">
        <v>8.21</v>
      </c>
      <c r="O159" s="650">
        <v>7.86</v>
      </c>
      <c r="Q159" s="650">
        <v>372.9</v>
      </c>
      <c r="R159" s="650">
        <v>-14.22</v>
      </c>
      <c r="S159" s="788">
        <v>13</v>
      </c>
      <c r="T159" s="794">
        <v>43051</v>
      </c>
      <c r="U159" s="794">
        <v>43059</v>
      </c>
      <c r="V159" s="794"/>
      <c r="W159" s="794">
        <v>42840</v>
      </c>
      <c r="X159" s="794">
        <v>42882</v>
      </c>
      <c r="Y159" s="822">
        <v>196</v>
      </c>
      <c r="Z159" s="822">
        <v>16.2</v>
      </c>
      <c r="AA159" s="822">
        <v>5</v>
      </c>
      <c r="AB159" s="822">
        <v>84</v>
      </c>
      <c r="AC159" s="822">
        <v>3</v>
      </c>
      <c r="AD159" s="822">
        <v>52.8</v>
      </c>
      <c r="AE159" s="822">
        <v>27.1</v>
      </c>
      <c r="AF159" s="822">
        <v>35.3</v>
      </c>
      <c r="AG159" s="822">
        <v>41.8</v>
      </c>
      <c r="AI159" s="822">
        <v>1</v>
      </c>
      <c r="AJ159" s="822">
        <v>1</v>
      </c>
      <c r="AK159" s="822">
        <v>7.4</v>
      </c>
      <c r="AL159" s="822">
        <v>16.5</v>
      </c>
      <c r="AM159" s="822">
        <v>2.1</v>
      </c>
      <c r="AN159" s="822">
        <v>1.7</v>
      </c>
      <c r="AO159" s="822">
        <v>4</v>
      </c>
      <c r="AP159" s="822">
        <v>2</v>
      </c>
      <c r="AQ159" s="822">
        <v>3</v>
      </c>
      <c r="AR159" s="822"/>
      <c r="AS159" s="822"/>
      <c r="AT159" s="822"/>
      <c r="AU159" s="822"/>
      <c r="AV159" s="846"/>
      <c r="AX159" s="846"/>
      <c r="AY159" s="846"/>
      <c r="AZ159" s="650"/>
      <c r="BA159" s="822">
        <v>1</v>
      </c>
      <c r="BC159" s="853"/>
      <c r="BD159" s="772"/>
      <c r="BE159" s="793">
        <v>42805</v>
      </c>
      <c r="BF159" s="757">
        <v>2</v>
      </c>
      <c r="BG159" s="257"/>
      <c r="BH159" s="257"/>
      <c r="BI159" s="313"/>
      <c r="BJ159" s="257"/>
      <c r="BK159" s="257"/>
    </row>
    <row r="160" s="543" customFormat="1" ht="12.75" spans="1:63">
      <c r="A160" s="543" t="s">
        <v>202</v>
      </c>
      <c r="B160" s="551"/>
      <c r="C160" s="759" t="s">
        <v>206</v>
      </c>
      <c r="D160" s="650">
        <v>5</v>
      </c>
      <c r="E160" s="650">
        <v>1</v>
      </c>
      <c r="F160" s="650">
        <v>5</v>
      </c>
      <c r="G160" s="650">
        <v>1</v>
      </c>
      <c r="H160" s="650">
        <v>3</v>
      </c>
      <c r="I160" s="650">
        <v>0</v>
      </c>
      <c r="J160" s="650">
        <v>5</v>
      </c>
      <c r="K160" s="650">
        <v>46.1</v>
      </c>
      <c r="L160" s="650"/>
      <c r="M160" s="650">
        <v>10.4</v>
      </c>
      <c r="N160" s="650">
        <v>9.8</v>
      </c>
      <c r="O160" s="650">
        <v>9.6</v>
      </c>
      <c r="Q160" s="650">
        <v>496.67</v>
      </c>
      <c r="R160" s="650">
        <v>1.36</v>
      </c>
      <c r="S160" s="788">
        <v>9</v>
      </c>
      <c r="T160" s="795">
        <v>43054</v>
      </c>
      <c r="U160" s="795">
        <v>43065</v>
      </c>
      <c r="V160" s="793"/>
      <c r="W160" s="793">
        <v>42843</v>
      </c>
      <c r="X160" s="793">
        <v>42885</v>
      </c>
      <c r="Y160" s="650">
        <v>196</v>
      </c>
      <c r="Z160" s="757">
        <v>17.79</v>
      </c>
      <c r="AA160" s="757">
        <v>1</v>
      </c>
      <c r="AB160" s="650">
        <v>71.5</v>
      </c>
      <c r="AC160" s="650">
        <v>3</v>
      </c>
      <c r="AD160" s="757">
        <v>91.03</v>
      </c>
      <c r="AE160" s="650">
        <v>34.76</v>
      </c>
      <c r="AF160" s="650">
        <v>31.2</v>
      </c>
      <c r="AG160" s="650">
        <v>46.1</v>
      </c>
      <c r="AI160" s="650">
        <v>1</v>
      </c>
      <c r="AJ160" s="650">
        <v>3</v>
      </c>
      <c r="AK160" s="650">
        <v>8.36</v>
      </c>
      <c r="AL160" s="650">
        <v>18.55</v>
      </c>
      <c r="AM160" s="650">
        <v>2.4</v>
      </c>
      <c r="AN160" s="650">
        <v>1.85</v>
      </c>
      <c r="AO160" s="822">
        <v>0</v>
      </c>
      <c r="AP160" s="822">
        <v>0</v>
      </c>
      <c r="AQ160" s="822">
        <v>2</v>
      </c>
      <c r="AR160" s="822">
        <v>15</v>
      </c>
      <c r="AS160" s="822">
        <v>1</v>
      </c>
      <c r="AT160" s="772"/>
      <c r="AU160" s="772"/>
      <c r="AV160" s="772"/>
      <c r="AX160" s="772"/>
      <c r="AY160" s="772"/>
      <c r="AZ160" s="772"/>
      <c r="BA160" s="772"/>
      <c r="BC160" s="787">
        <v>43094</v>
      </c>
      <c r="BD160" s="760">
        <v>2</v>
      </c>
      <c r="BE160" s="787">
        <v>42809</v>
      </c>
      <c r="BF160" s="760">
        <v>2</v>
      </c>
      <c r="BG160" s="772" t="s">
        <v>94</v>
      </c>
      <c r="BH160" s="772" t="s">
        <v>94</v>
      </c>
      <c r="BI160" s="857" t="s">
        <v>94</v>
      </c>
      <c r="BJ160" s="772" t="s">
        <v>94</v>
      </c>
      <c r="BK160" s="760">
        <v>1</v>
      </c>
    </row>
    <row r="161" s="543" customFormat="1" ht="24" spans="1:63">
      <c r="A161" s="543" t="s">
        <v>202</v>
      </c>
      <c r="B161" s="551"/>
      <c r="C161" s="274" t="s">
        <v>207</v>
      </c>
      <c r="D161" s="760">
        <v>5</v>
      </c>
      <c r="E161" s="760">
        <v>1</v>
      </c>
      <c r="F161" s="760">
        <v>5</v>
      </c>
      <c r="G161" s="760">
        <v>5</v>
      </c>
      <c r="H161" s="760">
        <v>1</v>
      </c>
      <c r="I161" s="772" t="s">
        <v>94</v>
      </c>
      <c r="J161" s="772" t="s">
        <v>208</v>
      </c>
      <c r="K161" s="760">
        <v>48.9</v>
      </c>
      <c r="L161" s="772" t="s">
        <v>94</v>
      </c>
      <c r="M161" s="760">
        <v>10.06</v>
      </c>
      <c r="N161" s="760">
        <v>9.59</v>
      </c>
      <c r="O161" s="760">
        <v>9.64</v>
      </c>
      <c r="Q161" s="760">
        <v>488.06</v>
      </c>
      <c r="R161" s="760">
        <v>-19.77</v>
      </c>
      <c r="S161" s="796">
        <v>11</v>
      </c>
      <c r="T161" s="787">
        <v>43050</v>
      </c>
      <c r="U161" s="787">
        <v>43059</v>
      </c>
      <c r="V161" s="787"/>
      <c r="W161" s="787">
        <v>42843</v>
      </c>
      <c r="X161" s="787">
        <v>42886</v>
      </c>
      <c r="Y161" s="760">
        <v>201</v>
      </c>
      <c r="Z161" s="760">
        <v>18.1</v>
      </c>
      <c r="AA161" s="760">
        <v>5</v>
      </c>
      <c r="AB161" s="760">
        <v>77.2</v>
      </c>
      <c r="AC161" s="760">
        <v>2</v>
      </c>
      <c r="AD161" s="760">
        <v>72</v>
      </c>
      <c r="AE161" s="760">
        <v>28.7</v>
      </c>
      <c r="AF161" s="760">
        <v>35.2</v>
      </c>
      <c r="AG161" s="760">
        <v>48.9</v>
      </c>
      <c r="AI161" s="760">
        <v>3</v>
      </c>
      <c r="AJ161" s="760">
        <v>1</v>
      </c>
      <c r="AK161" s="760">
        <v>7.8</v>
      </c>
      <c r="AL161" s="760">
        <v>14.8</v>
      </c>
      <c r="AM161" s="760">
        <v>1.9</v>
      </c>
      <c r="AN161" s="760">
        <v>1.6</v>
      </c>
      <c r="AO161" s="760">
        <v>0</v>
      </c>
      <c r="AP161" s="760">
        <v>1</v>
      </c>
      <c r="AQ161" s="760">
        <v>2</v>
      </c>
      <c r="AR161" s="760">
        <v>0</v>
      </c>
      <c r="AS161" s="760">
        <v>1</v>
      </c>
      <c r="AT161" s="760">
        <v>1</v>
      </c>
      <c r="AU161" s="760">
        <v>0</v>
      </c>
      <c r="AV161" s="760">
        <v>1</v>
      </c>
      <c r="AX161" s="760">
        <v>1</v>
      </c>
      <c r="AY161" s="760">
        <v>0</v>
      </c>
      <c r="AZ161" s="760">
        <v>0</v>
      </c>
      <c r="BA161" s="760">
        <v>1</v>
      </c>
      <c r="BC161" s="853"/>
      <c r="BD161" s="298"/>
      <c r="BE161" s="853"/>
      <c r="BF161" s="298"/>
      <c r="BG161" s="793">
        <v>42868</v>
      </c>
      <c r="BH161" s="757">
        <v>2</v>
      </c>
      <c r="BI161" s="313"/>
      <c r="BJ161" s="257"/>
      <c r="BK161" s="257"/>
    </row>
    <row r="162" s="543" customFormat="1" ht="12.75" spans="1:63">
      <c r="A162" s="543" t="s">
        <v>202</v>
      </c>
      <c r="B162" s="551"/>
      <c r="C162" s="261" t="s">
        <v>74</v>
      </c>
      <c r="D162" s="757">
        <v>5</v>
      </c>
      <c r="E162" s="757">
        <v>1</v>
      </c>
      <c r="F162" s="757">
        <v>5</v>
      </c>
      <c r="G162" s="757">
        <v>1</v>
      </c>
      <c r="H162" s="757">
        <v>2</v>
      </c>
      <c r="I162" s="757">
        <v>2</v>
      </c>
      <c r="J162" s="757">
        <v>3</v>
      </c>
      <c r="K162" s="650">
        <v>45.5</v>
      </c>
      <c r="L162" s="757"/>
      <c r="M162" s="650">
        <v>11.4</v>
      </c>
      <c r="N162" s="650">
        <v>11.15</v>
      </c>
      <c r="O162" s="650">
        <v>10.7</v>
      </c>
      <c r="Q162" s="650">
        <v>554.17</v>
      </c>
      <c r="R162" s="650">
        <v>3.1</v>
      </c>
      <c r="S162" s="788">
        <v>8</v>
      </c>
      <c r="T162" s="793">
        <v>43052</v>
      </c>
      <c r="U162" s="793">
        <v>43068</v>
      </c>
      <c r="V162" s="797"/>
      <c r="W162" s="797">
        <v>42843</v>
      </c>
      <c r="X162" s="793">
        <v>42886</v>
      </c>
      <c r="Y162" s="757">
        <v>199</v>
      </c>
      <c r="Z162" s="757">
        <v>21.33</v>
      </c>
      <c r="AA162" s="757">
        <v>5</v>
      </c>
      <c r="AB162" s="757">
        <v>81</v>
      </c>
      <c r="AC162" s="757">
        <v>2</v>
      </c>
      <c r="AD162" s="757">
        <v>104.27</v>
      </c>
      <c r="AE162" s="757">
        <v>38.61</v>
      </c>
      <c r="AF162" s="823">
        <v>33.1</v>
      </c>
      <c r="AG162" s="823">
        <v>45.5</v>
      </c>
      <c r="AI162" s="757">
        <v>3</v>
      </c>
      <c r="AJ162" s="757">
        <v>3</v>
      </c>
      <c r="AK162" s="757">
        <v>8.85</v>
      </c>
      <c r="AL162" s="757">
        <v>18.64</v>
      </c>
      <c r="AM162" s="757">
        <v>2.09</v>
      </c>
      <c r="AN162" s="823">
        <v>1.81</v>
      </c>
      <c r="AO162" s="757">
        <v>0.23</v>
      </c>
      <c r="AP162" s="757">
        <v>2</v>
      </c>
      <c r="AQ162" s="757">
        <v>1</v>
      </c>
      <c r="AR162" s="757"/>
      <c r="AS162" s="757">
        <v>2</v>
      </c>
      <c r="AT162" s="772"/>
      <c r="AU162" s="772"/>
      <c r="AV162" s="772"/>
      <c r="AX162" s="757">
        <v>1</v>
      </c>
      <c r="AY162" s="757"/>
      <c r="AZ162" s="822"/>
      <c r="BA162" s="822"/>
      <c r="BC162" s="791">
        <v>42745</v>
      </c>
      <c r="BD162" s="298">
        <v>2</v>
      </c>
      <c r="BE162" s="791">
        <v>42781</v>
      </c>
      <c r="BF162" s="298">
        <v>0</v>
      </c>
      <c r="BG162" s="760"/>
      <c r="BH162" s="760"/>
      <c r="BI162" s="760"/>
      <c r="BJ162" s="760"/>
      <c r="BK162" s="298">
        <v>1</v>
      </c>
    </row>
    <row r="163" s="543" customFormat="1" ht="24" spans="1:63">
      <c r="A163" s="543" t="s">
        <v>202</v>
      </c>
      <c r="B163" s="551"/>
      <c r="C163" s="274" t="s">
        <v>209</v>
      </c>
      <c r="D163" s="757">
        <v>5</v>
      </c>
      <c r="E163" s="298">
        <v>1</v>
      </c>
      <c r="F163" s="298">
        <v>5</v>
      </c>
      <c r="G163" s="760"/>
      <c r="H163" s="298">
        <v>2</v>
      </c>
      <c r="I163" s="760"/>
      <c r="J163" s="773" t="s">
        <v>96</v>
      </c>
      <c r="K163" s="298">
        <v>44.7</v>
      </c>
      <c r="L163" s="760"/>
      <c r="M163" s="298">
        <v>9.6</v>
      </c>
      <c r="N163" s="298">
        <v>9.45</v>
      </c>
      <c r="O163" s="298">
        <v>9.3</v>
      </c>
      <c r="Q163" s="298">
        <v>472.5</v>
      </c>
      <c r="R163" s="298">
        <v>5.04</v>
      </c>
      <c r="S163" s="319">
        <v>6</v>
      </c>
      <c r="T163" s="791">
        <v>43070</v>
      </c>
      <c r="U163" s="791">
        <v>43089</v>
      </c>
      <c r="V163" s="791"/>
      <c r="W163" s="791">
        <v>42844</v>
      </c>
      <c r="X163" s="791">
        <v>42882</v>
      </c>
      <c r="Y163" s="298">
        <v>179</v>
      </c>
      <c r="Z163" s="298">
        <v>20.8</v>
      </c>
      <c r="AA163" s="298">
        <v>1</v>
      </c>
      <c r="AB163" s="298">
        <v>72.9</v>
      </c>
      <c r="AC163" s="298">
        <v>2</v>
      </c>
      <c r="AD163" s="298">
        <v>80.8</v>
      </c>
      <c r="AE163" s="298">
        <v>30.7</v>
      </c>
      <c r="AF163" s="298">
        <v>38.9</v>
      </c>
      <c r="AG163" s="298">
        <v>44.7</v>
      </c>
      <c r="AI163" s="298">
        <v>3</v>
      </c>
      <c r="AJ163" s="298">
        <v>1</v>
      </c>
      <c r="AK163" s="298">
        <v>8</v>
      </c>
      <c r="AL163" s="298">
        <v>18</v>
      </c>
      <c r="AM163" s="298">
        <v>1</v>
      </c>
      <c r="AN163" s="298">
        <v>1.48</v>
      </c>
      <c r="AO163" s="822">
        <v>4</v>
      </c>
      <c r="AP163" s="822">
        <v>4</v>
      </c>
      <c r="AQ163" s="822">
        <v>2</v>
      </c>
      <c r="AR163" s="822"/>
      <c r="AS163" s="822"/>
      <c r="AT163" s="822"/>
      <c r="AU163" s="822"/>
      <c r="AV163" s="822"/>
      <c r="AX163" s="822">
        <v>4</v>
      </c>
      <c r="AY163" s="822">
        <v>95</v>
      </c>
      <c r="AZ163" s="822">
        <v>0</v>
      </c>
      <c r="BA163" s="822">
        <v>1</v>
      </c>
      <c r="BC163" s="798">
        <v>43100</v>
      </c>
      <c r="BD163" s="825">
        <v>1</v>
      </c>
      <c r="BE163" s="798">
        <v>42792</v>
      </c>
      <c r="BF163" s="825">
        <v>1</v>
      </c>
      <c r="BG163" s="264"/>
      <c r="BH163" s="264"/>
      <c r="BI163" s="264"/>
      <c r="BJ163" s="264"/>
      <c r="BK163" s="264"/>
    </row>
    <row r="164" s="543" customFormat="1" ht="12.75" spans="1:63">
      <c r="A164" s="543" t="s">
        <v>202</v>
      </c>
      <c r="B164" s="551"/>
      <c r="C164" s="759" t="s">
        <v>210</v>
      </c>
      <c r="D164" s="760">
        <v>5</v>
      </c>
      <c r="E164" s="760">
        <v>1</v>
      </c>
      <c r="F164" s="760">
        <v>5</v>
      </c>
      <c r="G164" s="760">
        <v>3</v>
      </c>
      <c r="H164" s="760">
        <v>1</v>
      </c>
      <c r="I164" s="760"/>
      <c r="J164" s="760">
        <v>3</v>
      </c>
      <c r="K164" s="760">
        <v>40.8</v>
      </c>
      <c r="L164" s="760"/>
      <c r="M164" s="760">
        <v>10.38</v>
      </c>
      <c r="N164" s="760">
        <v>10.29</v>
      </c>
      <c r="O164" s="760">
        <v>10.35</v>
      </c>
      <c r="Q164" s="760">
        <v>517.29</v>
      </c>
      <c r="R164" s="760">
        <v>6.87</v>
      </c>
      <c r="S164" s="796">
        <v>6</v>
      </c>
      <c r="T164" s="798">
        <v>43052</v>
      </c>
      <c r="U164" s="798">
        <v>43064</v>
      </c>
      <c r="V164" s="798"/>
      <c r="W164" s="798">
        <v>42844</v>
      </c>
      <c r="X164" s="799">
        <v>42887</v>
      </c>
      <c r="Y164" s="824">
        <v>200</v>
      </c>
      <c r="Z164" s="825">
        <v>17.65</v>
      </c>
      <c r="AA164" s="825">
        <v>3</v>
      </c>
      <c r="AB164" s="825">
        <v>83</v>
      </c>
      <c r="AC164" s="760">
        <v>3</v>
      </c>
      <c r="AD164" s="825">
        <v>63.16</v>
      </c>
      <c r="AE164" s="825">
        <v>33.4</v>
      </c>
      <c r="AF164" s="825">
        <v>39.2</v>
      </c>
      <c r="AG164" s="825">
        <v>40.8</v>
      </c>
      <c r="AI164" s="825">
        <v>1</v>
      </c>
      <c r="AJ164" s="760">
        <v>1</v>
      </c>
      <c r="AK164" s="825">
        <v>3</v>
      </c>
      <c r="AL164" s="825">
        <v>21.1</v>
      </c>
      <c r="AM164" s="825">
        <v>2.2</v>
      </c>
      <c r="AN164" s="825">
        <v>1.9</v>
      </c>
      <c r="AO164" s="772"/>
      <c r="AP164" s="772">
        <v>1</v>
      </c>
      <c r="AQ164" s="772">
        <v>3</v>
      </c>
      <c r="AR164" s="825"/>
      <c r="AS164" s="772">
        <v>1</v>
      </c>
      <c r="AT164" s="825"/>
      <c r="AU164" s="825"/>
      <c r="AV164" s="825"/>
      <c r="AX164" s="772">
        <v>1</v>
      </c>
      <c r="AY164" s="825"/>
      <c r="AZ164" s="772"/>
      <c r="BA164" s="772"/>
      <c r="BC164" s="630"/>
      <c r="BD164" s="683"/>
      <c r="BE164" s="630"/>
      <c r="BF164" s="257"/>
      <c r="BG164" s="257"/>
      <c r="BH164" s="257"/>
      <c r="BI164" s="317"/>
      <c r="BJ164" s="264"/>
      <c r="BK164" s="257"/>
    </row>
    <row r="165" s="543" customFormat="1" ht="12.75" spans="1:63">
      <c r="A165" s="543" t="s">
        <v>202</v>
      </c>
      <c r="B165" s="548"/>
      <c r="C165" s="276" t="s">
        <v>90</v>
      </c>
      <c r="D165" s="372"/>
      <c r="E165" s="372"/>
      <c r="F165" s="372"/>
      <c r="G165" s="372"/>
      <c r="H165" s="372"/>
      <c r="I165" s="301"/>
      <c r="J165" s="257"/>
      <c r="K165" s="301">
        <f>AVERAGE(K154:K164)</f>
        <v>45.0909090909091</v>
      </c>
      <c r="L165" s="301">
        <f>AVERAGE(L154:L164)</f>
        <v>793.666666666667</v>
      </c>
      <c r="M165" s="301"/>
      <c r="N165" s="301"/>
      <c r="O165" s="301"/>
      <c r="Q165" s="301">
        <f>AVERAGE(Q154:Q164)</f>
        <v>489.884545454546</v>
      </c>
      <c r="R165" s="301">
        <v>-2.94</v>
      </c>
      <c r="S165" s="323">
        <v>12</v>
      </c>
      <c r="T165" s="476" t="s">
        <v>66</v>
      </c>
      <c r="U165" s="476" t="s">
        <v>66</v>
      </c>
      <c r="V165" s="476"/>
      <c r="W165" s="476" t="s">
        <v>66</v>
      </c>
      <c r="X165" s="476" t="s">
        <v>66</v>
      </c>
      <c r="Y165" s="301">
        <f>AVERAGE(Y154:Y164)</f>
        <v>193.727272727273</v>
      </c>
      <c r="Z165" s="301">
        <f>AVERAGE(Z154:Z164)</f>
        <v>17.5209090909091</v>
      </c>
      <c r="AA165" s="301">
        <v>5</v>
      </c>
      <c r="AB165" s="301">
        <f>AVERAGE(AB154:AB164)</f>
        <v>79.2090909090909</v>
      </c>
      <c r="AC165" s="372">
        <v>3</v>
      </c>
      <c r="AD165" s="301">
        <f>AVERAGE(AD154:AD164)</f>
        <v>72.5872727272727</v>
      </c>
      <c r="AE165" s="301">
        <f>AVERAGE(AE154:AE164)</f>
        <v>31.36</v>
      </c>
      <c r="AF165" s="301">
        <f>AVERAGE(AF154:AF164)</f>
        <v>35.8454545454545</v>
      </c>
      <c r="AG165" s="301">
        <f>AVERAGE(AG154:AG164)</f>
        <v>45.0909090909091</v>
      </c>
      <c r="AI165" s="372">
        <f t="shared" ref="AI165:AN165" si="33">AVERAGE(AI154:AI164)</f>
        <v>2.09090909090909</v>
      </c>
      <c r="AJ165" s="372">
        <f t="shared" si="33"/>
        <v>1.54545454545455</v>
      </c>
      <c r="AK165" s="301">
        <f t="shared" si="33"/>
        <v>7.83545454545455</v>
      </c>
      <c r="AL165" s="301">
        <f t="shared" si="33"/>
        <v>17.8627272727273</v>
      </c>
      <c r="AM165" s="301">
        <f t="shared" si="33"/>
        <v>1.84090909090909</v>
      </c>
      <c r="AN165" s="301">
        <f t="shared" si="33"/>
        <v>1.77245454545455</v>
      </c>
      <c r="AO165" s="257"/>
      <c r="AP165" s="257"/>
      <c r="AQ165" s="257"/>
      <c r="AR165" s="257"/>
      <c r="AS165" s="257"/>
      <c r="AT165" s="257"/>
      <c r="AU165" s="257"/>
      <c r="AV165" s="257"/>
      <c r="AX165" s="257"/>
      <c r="AY165" s="257"/>
      <c r="AZ165" s="257"/>
      <c r="BA165" s="257"/>
      <c r="BC165" s="846"/>
      <c r="BD165" s="822"/>
      <c r="BE165" s="822"/>
      <c r="BF165" s="822"/>
      <c r="BG165" s="822"/>
      <c r="BH165" s="822"/>
      <c r="BI165" s="858"/>
      <c r="BJ165" s="846"/>
      <c r="BK165" s="650">
        <v>1</v>
      </c>
    </row>
    <row r="166" s="253" customFormat="1" ht="14" customHeight="1" spans="1:63">
      <c r="A166" s="405" t="s">
        <v>91</v>
      </c>
      <c r="B166" s="550" t="s">
        <v>211</v>
      </c>
      <c r="C166" s="261" t="s">
        <v>212</v>
      </c>
      <c r="D166" s="298">
        <v>5</v>
      </c>
      <c r="E166" s="298">
        <v>1</v>
      </c>
      <c r="F166" s="298">
        <v>5</v>
      </c>
      <c r="G166" s="298">
        <v>3</v>
      </c>
      <c r="H166" s="257"/>
      <c r="I166" s="257">
        <v>0</v>
      </c>
      <c r="J166" s="298">
        <v>1</v>
      </c>
      <c r="K166" s="760">
        <v>50.6</v>
      </c>
      <c r="L166" s="298">
        <v>723</v>
      </c>
      <c r="M166" s="774">
        <v>7.63</v>
      </c>
      <c r="N166" s="774">
        <v>7.44</v>
      </c>
      <c r="O166" s="774">
        <v>7.48</v>
      </c>
      <c r="P166" s="775">
        <f t="shared" ref="P166:P177" si="34">SUM(M166:O166)</f>
        <v>22.55</v>
      </c>
      <c r="Q166" s="774">
        <v>375.8</v>
      </c>
      <c r="R166" s="774">
        <v>-12.39</v>
      </c>
      <c r="S166" s="800">
        <v>15</v>
      </c>
      <c r="T166" s="797">
        <v>43411</v>
      </c>
      <c r="U166" s="797">
        <v>43433</v>
      </c>
      <c r="V166" s="797">
        <v>43198</v>
      </c>
      <c r="W166" s="787"/>
      <c r="X166" s="797">
        <v>43243</v>
      </c>
      <c r="Y166" s="650">
        <v>197</v>
      </c>
      <c r="Z166" s="760">
        <v>16</v>
      </c>
      <c r="AA166" s="802" t="s">
        <v>87</v>
      </c>
      <c r="AB166" s="650">
        <v>69</v>
      </c>
      <c r="AC166" s="760">
        <v>1</v>
      </c>
      <c r="AD166" s="760">
        <v>54</v>
      </c>
      <c r="AE166" s="760">
        <v>24.1</v>
      </c>
      <c r="AF166" s="760">
        <v>31.7</v>
      </c>
      <c r="AG166" s="760">
        <v>50.6</v>
      </c>
      <c r="AH166" s="760">
        <v>44.6</v>
      </c>
      <c r="AI166" s="760">
        <v>1</v>
      </c>
      <c r="AJ166" s="760">
        <v>1</v>
      </c>
      <c r="AK166" s="760">
        <v>7.8</v>
      </c>
      <c r="AL166" s="760"/>
      <c r="AM166" s="760"/>
      <c r="AN166" s="829">
        <v>1.51</v>
      </c>
      <c r="AO166" s="298"/>
      <c r="AP166" s="298">
        <v>1</v>
      </c>
      <c r="AQ166" s="298">
        <v>1</v>
      </c>
      <c r="AR166" s="298"/>
      <c r="AS166" s="298">
        <v>2</v>
      </c>
      <c r="AT166" s="847"/>
      <c r="AU166" s="848"/>
      <c r="AV166" s="848"/>
      <c r="AX166" s="848"/>
      <c r="AY166" s="848"/>
      <c r="AZ166" s="848"/>
      <c r="BA166" s="848"/>
      <c r="BC166" s="611"/>
      <c r="BD166" s="298">
        <v>1</v>
      </c>
      <c r="BE166" s="848"/>
      <c r="BF166" s="848"/>
      <c r="BG166" s="848"/>
      <c r="BH166" s="848"/>
      <c r="BI166" s="848"/>
      <c r="BJ166" s="848"/>
      <c r="BK166" s="298">
        <v>1</v>
      </c>
    </row>
    <row r="167" s="253" customFormat="1" ht="14" customHeight="1" spans="1:63">
      <c r="A167" s="405" t="s">
        <v>91</v>
      </c>
      <c r="B167" s="551"/>
      <c r="C167" s="261" t="s">
        <v>79</v>
      </c>
      <c r="D167" s="257">
        <v>5</v>
      </c>
      <c r="E167" s="257">
        <v>1</v>
      </c>
      <c r="F167" s="257">
        <v>5</v>
      </c>
      <c r="G167" s="257">
        <v>1</v>
      </c>
      <c r="H167" s="257">
        <v>2</v>
      </c>
      <c r="I167" s="257">
        <v>0</v>
      </c>
      <c r="J167" s="257" t="s">
        <v>213</v>
      </c>
      <c r="K167" s="650">
        <v>44.9</v>
      </c>
      <c r="L167" s="257"/>
      <c r="M167" s="774">
        <v>8.19</v>
      </c>
      <c r="N167" s="774">
        <v>8.39</v>
      </c>
      <c r="O167" s="774">
        <v>8.69</v>
      </c>
      <c r="P167" s="775">
        <f t="shared" si="34"/>
        <v>25.27</v>
      </c>
      <c r="Q167" s="774">
        <v>421.4</v>
      </c>
      <c r="R167" s="774">
        <v>8.11</v>
      </c>
      <c r="S167" s="800">
        <v>2</v>
      </c>
      <c r="T167" s="797">
        <v>43403</v>
      </c>
      <c r="U167" s="797">
        <v>43414</v>
      </c>
      <c r="V167" s="787">
        <v>43200</v>
      </c>
      <c r="W167" s="787">
        <v>43205</v>
      </c>
      <c r="X167" s="793">
        <v>43247</v>
      </c>
      <c r="Y167" s="650">
        <v>209</v>
      </c>
      <c r="Z167" s="757">
        <v>15.3</v>
      </c>
      <c r="AA167" s="650">
        <v>5</v>
      </c>
      <c r="AB167" s="650">
        <v>76.5</v>
      </c>
      <c r="AC167" s="650">
        <v>3</v>
      </c>
      <c r="AD167" s="650">
        <v>74.65</v>
      </c>
      <c r="AE167" s="650">
        <v>27.67</v>
      </c>
      <c r="AF167" s="650">
        <v>34.8</v>
      </c>
      <c r="AG167" s="650">
        <v>44.9</v>
      </c>
      <c r="AH167" s="802" t="s">
        <v>214</v>
      </c>
      <c r="AI167" s="650">
        <v>1</v>
      </c>
      <c r="AJ167" s="650">
        <v>1</v>
      </c>
      <c r="AK167" s="650">
        <v>9.5</v>
      </c>
      <c r="AL167" s="650">
        <v>22</v>
      </c>
      <c r="AM167" s="650">
        <v>1</v>
      </c>
      <c r="AN167" s="650">
        <v>1.81</v>
      </c>
      <c r="AO167" s="257">
        <v>40</v>
      </c>
      <c r="AP167" s="257">
        <v>5</v>
      </c>
      <c r="AQ167" s="257">
        <v>2</v>
      </c>
      <c r="AR167" s="257"/>
      <c r="AS167" s="257"/>
      <c r="AT167" s="257">
        <v>1</v>
      </c>
      <c r="AU167" s="264"/>
      <c r="AV167" s="264"/>
      <c r="AX167" s="257">
        <v>20</v>
      </c>
      <c r="AY167" s="257">
        <v>2</v>
      </c>
      <c r="AZ167" s="257">
        <v>0</v>
      </c>
      <c r="BA167" s="257">
        <v>1</v>
      </c>
      <c r="BC167" s="257"/>
      <c r="BD167" s="257"/>
      <c r="BE167" s="257"/>
      <c r="BF167" s="257"/>
      <c r="BG167" s="257"/>
      <c r="BH167" s="257"/>
      <c r="BI167" s="848"/>
      <c r="BJ167" s="848"/>
      <c r="BK167" s="257">
        <v>1</v>
      </c>
    </row>
    <row r="168" s="253" customFormat="1" ht="14" customHeight="1" spans="1:63">
      <c r="A168" s="405" t="s">
        <v>91</v>
      </c>
      <c r="B168" s="551"/>
      <c r="C168" s="261" t="s">
        <v>215</v>
      </c>
      <c r="D168" s="257">
        <v>5</v>
      </c>
      <c r="E168" s="257">
        <v>1</v>
      </c>
      <c r="F168" s="257">
        <v>5</v>
      </c>
      <c r="G168" s="257">
        <v>3</v>
      </c>
      <c r="H168" s="298"/>
      <c r="I168" s="257">
        <v>2.1</v>
      </c>
      <c r="J168" s="257">
        <v>1</v>
      </c>
      <c r="K168" s="757">
        <v>43.9</v>
      </c>
      <c r="L168" s="257">
        <v>780</v>
      </c>
      <c r="M168" s="776">
        <v>9.1</v>
      </c>
      <c r="N168" s="776">
        <v>9.23</v>
      </c>
      <c r="O168" s="776">
        <v>8.9</v>
      </c>
      <c r="P168" s="775">
        <f t="shared" si="34"/>
        <v>27.23</v>
      </c>
      <c r="Q168" s="776">
        <v>453.8</v>
      </c>
      <c r="R168" s="776">
        <v>3.26</v>
      </c>
      <c r="S168" s="801">
        <v>8</v>
      </c>
      <c r="T168" s="793">
        <v>43401</v>
      </c>
      <c r="U168" s="797">
        <v>43425</v>
      </c>
      <c r="V168" s="793">
        <v>43202</v>
      </c>
      <c r="W168" s="793"/>
      <c r="X168" s="793">
        <v>43249</v>
      </c>
      <c r="Y168" s="757">
        <v>205</v>
      </c>
      <c r="Z168" s="650">
        <v>13.7</v>
      </c>
      <c r="AA168" s="650">
        <v>5</v>
      </c>
      <c r="AB168" s="650">
        <v>85</v>
      </c>
      <c r="AC168" s="757">
        <v>1</v>
      </c>
      <c r="AD168" s="650">
        <v>73.3</v>
      </c>
      <c r="AE168" s="650">
        <v>34.1</v>
      </c>
      <c r="AF168" s="757">
        <v>43.5</v>
      </c>
      <c r="AG168" s="757">
        <v>43.9</v>
      </c>
      <c r="AH168" s="760">
        <v>46.5</v>
      </c>
      <c r="AI168" s="757">
        <v>3</v>
      </c>
      <c r="AJ168" s="757">
        <v>3</v>
      </c>
      <c r="AK168" s="650">
        <v>9.27</v>
      </c>
      <c r="AL168" s="650"/>
      <c r="AM168" s="757"/>
      <c r="AN168" s="757">
        <v>2.49</v>
      </c>
      <c r="AO168" s="257">
        <v>2</v>
      </c>
      <c r="AP168" s="257">
        <v>3</v>
      </c>
      <c r="AQ168" s="257">
        <v>2</v>
      </c>
      <c r="AR168" s="257">
        <v>0</v>
      </c>
      <c r="AS168" s="257">
        <v>2</v>
      </c>
      <c r="AT168" s="257" t="s">
        <v>66</v>
      </c>
      <c r="AU168" s="257" t="s">
        <v>66</v>
      </c>
      <c r="AV168" s="257" t="s">
        <v>66</v>
      </c>
      <c r="AX168" s="257" t="s">
        <v>66</v>
      </c>
      <c r="AY168" s="257" t="s">
        <v>66</v>
      </c>
      <c r="AZ168" s="257">
        <v>10</v>
      </c>
      <c r="BA168" s="257">
        <v>2</v>
      </c>
      <c r="BC168" s="257"/>
      <c r="BD168" s="257">
        <v>2</v>
      </c>
      <c r="BE168" s="264"/>
      <c r="BF168" s="257">
        <v>1</v>
      </c>
      <c r="BG168" s="257"/>
      <c r="BH168" s="257"/>
      <c r="BI168" s="257"/>
      <c r="BJ168" s="257"/>
      <c r="BK168" s="257">
        <v>1</v>
      </c>
    </row>
    <row r="169" s="253" customFormat="1" ht="14" customHeight="1" spans="1:63">
      <c r="A169" s="405" t="s">
        <v>91</v>
      </c>
      <c r="B169" s="551"/>
      <c r="C169" s="761" t="s">
        <v>216</v>
      </c>
      <c r="D169" s="257">
        <v>5</v>
      </c>
      <c r="E169" s="257">
        <v>1</v>
      </c>
      <c r="F169" s="257">
        <v>5</v>
      </c>
      <c r="G169" s="257">
        <v>3</v>
      </c>
      <c r="H169" s="257"/>
      <c r="I169" s="257">
        <v>1</v>
      </c>
      <c r="J169" s="257">
        <v>1</v>
      </c>
      <c r="K169" s="650">
        <v>43.2</v>
      </c>
      <c r="L169" s="257"/>
      <c r="M169" s="774">
        <v>9.8</v>
      </c>
      <c r="N169" s="774">
        <v>9.85</v>
      </c>
      <c r="O169" s="774">
        <v>10.05</v>
      </c>
      <c r="P169" s="775">
        <f t="shared" si="34"/>
        <v>29.7</v>
      </c>
      <c r="Q169" s="774">
        <v>495</v>
      </c>
      <c r="R169" s="774">
        <v>7.42</v>
      </c>
      <c r="S169" s="800">
        <v>5</v>
      </c>
      <c r="T169" s="793">
        <v>43409</v>
      </c>
      <c r="U169" s="793">
        <v>43420</v>
      </c>
      <c r="V169" s="793">
        <v>43205</v>
      </c>
      <c r="W169" s="791"/>
      <c r="X169" s="793">
        <v>43252</v>
      </c>
      <c r="Y169" s="757">
        <v>208</v>
      </c>
      <c r="Z169" s="757">
        <v>16.13</v>
      </c>
      <c r="AA169" s="757">
        <v>3</v>
      </c>
      <c r="AB169" s="757">
        <v>83</v>
      </c>
      <c r="AC169" s="757">
        <v>3</v>
      </c>
      <c r="AD169" s="757">
        <v>70.07</v>
      </c>
      <c r="AE169" s="650">
        <v>33.73</v>
      </c>
      <c r="AF169" s="650">
        <v>38</v>
      </c>
      <c r="AG169" s="650">
        <v>43.2</v>
      </c>
      <c r="AH169" s="650">
        <v>48.14</v>
      </c>
      <c r="AI169" s="757">
        <v>3</v>
      </c>
      <c r="AJ169" s="757">
        <v>3</v>
      </c>
      <c r="AK169" s="650">
        <v>8.19</v>
      </c>
      <c r="AL169" s="298"/>
      <c r="AM169" s="298"/>
      <c r="AN169" s="257">
        <v>2.09</v>
      </c>
      <c r="AO169" s="257">
        <v>0</v>
      </c>
      <c r="AP169" s="257">
        <v>1</v>
      </c>
      <c r="AQ169" s="257">
        <v>3</v>
      </c>
      <c r="AR169" s="257">
        <v>0</v>
      </c>
      <c r="AS169" s="257">
        <v>2</v>
      </c>
      <c r="AT169" s="257">
        <v>1</v>
      </c>
      <c r="AU169" s="257"/>
      <c r="AV169" s="264"/>
      <c r="AX169" s="257">
        <v>0</v>
      </c>
      <c r="AY169" s="257">
        <v>1</v>
      </c>
      <c r="AZ169" s="257">
        <v>0</v>
      </c>
      <c r="BA169" s="354">
        <v>1</v>
      </c>
      <c r="BC169" s="848"/>
      <c r="BD169" s="257">
        <v>2</v>
      </c>
      <c r="BE169" s="264"/>
      <c r="BF169" s="257">
        <v>1</v>
      </c>
      <c r="BG169" s="848"/>
      <c r="BH169" s="848"/>
      <c r="BI169" s="848"/>
      <c r="BJ169" s="848"/>
      <c r="BK169" s="257">
        <v>1</v>
      </c>
    </row>
    <row r="170" s="253" customFormat="1" ht="14" customHeight="1" spans="1:63">
      <c r="A170" s="405" t="s">
        <v>91</v>
      </c>
      <c r="B170" s="551"/>
      <c r="C170" s="761" t="s">
        <v>217</v>
      </c>
      <c r="D170" s="257">
        <v>5</v>
      </c>
      <c r="E170" s="257">
        <v>1</v>
      </c>
      <c r="F170" s="354">
        <v>5</v>
      </c>
      <c r="G170" s="354">
        <v>1</v>
      </c>
      <c r="H170" s="257"/>
      <c r="I170" s="257">
        <v>0</v>
      </c>
      <c r="J170" s="257">
        <v>1</v>
      </c>
      <c r="K170" s="757">
        <v>44.6</v>
      </c>
      <c r="L170" s="257">
        <v>808</v>
      </c>
      <c r="M170" s="774">
        <v>9.91</v>
      </c>
      <c r="N170" s="774">
        <v>9.82</v>
      </c>
      <c r="O170" s="774">
        <v>9.72</v>
      </c>
      <c r="P170" s="775">
        <f t="shared" si="34"/>
        <v>29.45</v>
      </c>
      <c r="Q170" s="774">
        <v>490.83</v>
      </c>
      <c r="R170" s="774">
        <v>2.08</v>
      </c>
      <c r="S170" s="800">
        <v>6</v>
      </c>
      <c r="T170" s="793">
        <v>43413</v>
      </c>
      <c r="U170" s="797">
        <v>43423</v>
      </c>
      <c r="V170" s="793">
        <v>43206</v>
      </c>
      <c r="W170" s="802"/>
      <c r="X170" s="793">
        <v>43248</v>
      </c>
      <c r="Y170" s="757">
        <v>200</v>
      </c>
      <c r="Z170" s="650">
        <v>18.83</v>
      </c>
      <c r="AA170" s="650">
        <v>5</v>
      </c>
      <c r="AB170" s="757">
        <v>75</v>
      </c>
      <c r="AC170" s="650">
        <v>1</v>
      </c>
      <c r="AD170" s="650">
        <v>77.34</v>
      </c>
      <c r="AE170" s="650">
        <v>32.41</v>
      </c>
      <c r="AF170" s="757">
        <v>34.3</v>
      </c>
      <c r="AG170" s="757">
        <v>44.6</v>
      </c>
      <c r="AH170" s="650">
        <v>41.91</v>
      </c>
      <c r="AI170" s="757">
        <v>3</v>
      </c>
      <c r="AJ170" s="757">
        <v>1</v>
      </c>
      <c r="AK170" s="757">
        <v>8.75</v>
      </c>
      <c r="AL170" s="650"/>
      <c r="AM170" s="650"/>
      <c r="AN170" s="650">
        <v>1.72</v>
      </c>
      <c r="AO170" s="354">
        <v>0.05</v>
      </c>
      <c r="AP170" s="354">
        <v>2</v>
      </c>
      <c r="AQ170" s="257">
        <v>0</v>
      </c>
      <c r="AR170" s="354">
        <v>2</v>
      </c>
      <c r="AS170" s="354" t="s">
        <v>69</v>
      </c>
      <c r="AT170" s="257">
        <v>0</v>
      </c>
      <c r="AU170" s="848"/>
      <c r="AV170" s="257">
        <v>0</v>
      </c>
      <c r="AX170" s="257"/>
      <c r="AY170" s="257">
        <v>0</v>
      </c>
      <c r="AZ170" s="257">
        <v>0</v>
      </c>
      <c r="BA170" s="257"/>
      <c r="BC170" s="313"/>
      <c r="BD170" s="257" t="s">
        <v>218</v>
      </c>
      <c r="BE170" s="264"/>
      <c r="BF170" s="257" t="s">
        <v>219</v>
      </c>
      <c r="BG170" s="313"/>
      <c r="BH170" s="257"/>
      <c r="BI170" s="313"/>
      <c r="BJ170" s="257"/>
      <c r="BK170" s="257" t="s">
        <v>219</v>
      </c>
    </row>
    <row r="171" s="253" customFormat="1" ht="14" customHeight="1" spans="1:63">
      <c r="A171" s="405" t="s">
        <v>91</v>
      </c>
      <c r="B171" s="551"/>
      <c r="C171" s="261" t="s">
        <v>220</v>
      </c>
      <c r="D171" s="257">
        <v>5</v>
      </c>
      <c r="E171" s="257">
        <v>1</v>
      </c>
      <c r="F171" s="257">
        <v>5</v>
      </c>
      <c r="G171" s="257">
        <v>3</v>
      </c>
      <c r="H171" s="257"/>
      <c r="I171" s="257">
        <v>1</v>
      </c>
      <c r="J171" s="257">
        <v>1</v>
      </c>
      <c r="K171" s="650">
        <v>48</v>
      </c>
      <c r="L171" s="257"/>
      <c r="M171" s="774">
        <v>9.65</v>
      </c>
      <c r="N171" s="774">
        <v>10.12</v>
      </c>
      <c r="O171" s="774">
        <v>10.05</v>
      </c>
      <c r="P171" s="775">
        <f t="shared" si="34"/>
        <v>29.82</v>
      </c>
      <c r="Q171" s="774">
        <v>497</v>
      </c>
      <c r="R171" s="774">
        <v>5.3</v>
      </c>
      <c r="S171" s="800">
        <v>4</v>
      </c>
      <c r="T171" s="793">
        <v>43408</v>
      </c>
      <c r="U171" s="793">
        <v>43418</v>
      </c>
      <c r="V171" s="793">
        <v>43200</v>
      </c>
      <c r="W171" s="793"/>
      <c r="X171" s="793">
        <v>43247</v>
      </c>
      <c r="Y171" s="757">
        <v>203</v>
      </c>
      <c r="Z171" s="757">
        <v>16.57</v>
      </c>
      <c r="AA171" s="757">
        <v>3</v>
      </c>
      <c r="AB171" s="757">
        <v>81.7</v>
      </c>
      <c r="AC171" s="757">
        <v>3</v>
      </c>
      <c r="AD171" s="757">
        <v>71.3</v>
      </c>
      <c r="AE171" s="650">
        <v>33.7</v>
      </c>
      <c r="AF171" s="650">
        <v>33</v>
      </c>
      <c r="AG171" s="650">
        <v>48</v>
      </c>
      <c r="AH171" s="650">
        <v>47.3</v>
      </c>
      <c r="AI171" s="757">
        <v>3</v>
      </c>
      <c r="AJ171" s="757">
        <v>3</v>
      </c>
      <c r="AK171" s="650">
        <v>8.19</v>
      </c>
      <c r="AL171" s="650"/>
      <c r="AM171" s="650"/>
      <c r="AN171" s="650">
        <v>2.03</v>
      </c>
      <c r="AO171" s="257">
        <v>1.7</v>
      </c>
      <c r="AP171" s="257">
        <v>2</v>
      </c>
      <c r="AQ171" s="257">
        <v>3</v>
      </c>
      <c r="AR171" s="257">
        <v>0</v>
      </c>
      <c r="AS171" s="257">
        <v>2</v>
      </c>
      <c r="AT171" s="257"/>
      <c r="AU171" s="257"/>
      <c r="AV171" s="848"/>
      <c r="AX171" s="257">
        <v>1</v>
      </c>
      <c r="AY171" s="257">
        <v>0</v>
      </c>
      <c r="AZ171" s="257">
        <v>1.7</v>
      </c>
      <c r="BA171" s="257">
        <v>1.3</v>
      </c>
      <c r="BC171" s="257"/>
      <c r="BD171" s="257">
        <v>2</v>
      </c>
      <c r="BE171" s="264"/>
      <c r="BF171" s="257">
        <v>1</v>
      </c>
      <c r="BG171" s="257"/>
      <c r="BH171" s="257"/>
      <c r="BI171" s="257"/>
      <c r="BJ171" s="257"/>
      <c r="BK171" s="257">
        <v>1</v>
      </c>
    </row>
    <row r="172" s="253" customFormat="1" ht="14" customHeight="1" spans="1:63">
      <c r="A172" s="405" t="s">
        <v>91</v>
      </c>
      <c r="B172" s="551"/>
      <c r="C172" s="261" t="s">
        <v>221</v>
      </c>
      <c r="D172" s="257">
        <v>5</v>
      </c>
      <c r="E172" s="257">
        <v>1</v>
      </c>
      <c r="F172" s="257">
        <v>5</v>
      </c>
      <c r="G172" s="257">
        <v>1</v>
      </c>
      <c r="H172" s="264"/>
      <c r="I172" s="257">
        <v>0</v>
      </c>
      <c r="J172" s="257">
        <v>1</v>
      </c>
      <c r="K172" s="650">
        <v>43.7</v>
      </c>
      <c r="L172" s="264"/>
      <c r="M172" s="774">
        <v>8.87</v>
      </c>
      <c r="N172" s="774">
        <v>9.25</v>
      </c>
      <c r="O172" s="774">
        <v>8.66</v>
      </c>
      <c r="P172" s="775">
        <f t="shared" si="34"/>
        <v>26.78</v>
      </c>
      <c r="Q172" s="774">
        <v>446.3</v>
      </c>
      <c r="R172" s="774">
        <v>7.85</v>
      </c>
      <c r="S172" s="800">
        <v>2</v>
      </c>
      <c r="T172" s="797">
        <v>43409</v>
      </c>
      <c r="U172" s="797">
        <v>43419</v>
      </c>
      <c r="V172" s="797">
        <v>43201</v>
      </c>
      <c r="W172" s="797"/>
      <c r="X172" s="797">
        <v>43245</v>
      </c>
      <c r="Y172" s="650">
        <v>201</v>
      </c>
      <c r="Z172" s="650">
        <v>16.7</v>
      </c>
      <c r="AA172" s="650">
        <v>5</v>
      </c>
      <c r="AB172" s="650">
        <v>83</v>
      </c>
      <c r="AC172" s="650">
        <v>2</v>
      </c>
      <c r="AD172" s="650">
        <v>55.3</v>
      </c>
      <c r="AE172" s="650">
        <v>29.8</v>
      </c>
      <c r="AF172" s="650">
        <v>36.9</v>
      </c>
      <c r="AG172" s="650">
        <v>43.7</v>
      </c>
      <c r="AH172" s="298">
        <v>53.9</v>
      </c>
      <c r="AI172" s="650">
        <v>3</v>
      </c>
      <c r="AJ172" s="650">
        <v>3</v>
      </c>
      <c r="AK172" s="650">
        <v>9.1</v>
      </c>
      <c r="AL172" s="650"/>
      <c r="AM172" s="650"/>
      <c r="AN172" s="650">
        <v>1.78</v>
      </c>
      <c r="AO172" s="257">
        <v>4</v>
      </c>
      <c r="AP172" s="257">
        <v>2</v>
      </c>
      <c r="AQ172" s="257">
        <v>2</v>
      </c>
      <c r="AR172" s="257">
        <v>0</v>
      </c>
      <c r="AS172" s="257">
        <v>1</v>
      </c>
      <c r="AT172" s="257">
        <v>1</v>
      </c>
      <c r="AU172" s="298"/>
      <c r="AV172" s="298"/>
      <c r="AX172" s="257">
        <v>0</v>
      </c>
      <c r="AY172" s="257">
        <v>0</v>
      </c>
      <c r="AZ172" s="298"/>
      <c r="BA172" s="257">
        <v>1</v>
      </c>
      <c r="BC172" s="630"/>
      <c r="BD172" s="257">
        <v>1</v>
      </c>
      <c r="BE172" s="264"/>
      <c r="BF172" s="257">
        <v>1</v>
      </c>
      <c r="BG172" s="298"/>
      <c r="BH172" s="298"/>
      <c r="BI172" s="264"/>
      <c r="BJ172" s="257"/>
      <c r="BK172" s="257">
        <v>1</v>
      </c>
    </row>
    <row r="173" s="253" customFormat="1" ht="14" customHeight="1" spans="1:63">
      <c r="A173" s="405" t="s">
        <v>91</v>
      </c>
      <c r="B173" s="551"/>
      <c r="C173" s="762" t="s">
        <v>150</v>
      </c>
      <c r="D173" s="257">
        <v>5</v>
      </c>
      <c r="E173" s="257">
        <v>1</v>
      </c>
      <c r="F173" s="257">
        <v>5</v>
      </c>
      <c r="G173" s="257">
        <v>1</v>
      </c>
      <c r="H173" s="264"/>
      <c r="I173" s="264"/>
      <c r="J173" s="257">
        <v>5</v>
      </c>
      <c r="K173" s="760">
        <v>48.3</v>
      </c>
      <c r="L173" s="264"/>
      <c r="M173" s="774">
        <v>8.86</v>
      </c>
      <c r="N173" s="774">
        <v>9.35</v>
      </c>
      <c r="O173" s="774">
        <v>9.49</v>
      </c>
      <c r="P173" s="775">
        <f t="shared" si="34"/>
        <v>27.7</v>
      </c>
      <c r="Q173" s="776">
        <v>461.78</v>
      </c>
      <c r="R173" s="776">
        <v>-1.71</v>
      </c>
      <c r="S173" s="801">
        <v>13</v>
      </c>
      <c r="T173" s="797">
        <v>43406</v>
      </c>
      <c r="U173" s="797">
        <v>43413</v>
      </c>
      <c r="V173" s="797">
        <v>43207</v>
      </c>
      <c r="W173" s="793"/>
      <c r="X173" s="797">
        <v>43250</v>
      </c>
      <c r="Y173" s="760">
        <v>209</v>
      </c>
      <c r="Z173" s="760">
        <v>15</v>
      </c>
      <c r="AA173" s="650">
        <v>3</v>
      </c>
      <c r="AB173" s="760">
        <v>66.4</v>
      </c>
      <c r="AC173" s="650">
        <v>1</v>
      </c>
      <c r="AD173" s="760">
        <v>64.3</v>
      </c>
      <c r="AE173" s="760">
        <v>30.6</v>
      </c>
      <c r="AF173" s="760">
        <v>36</v>
      </c>
      <c r="AG173" s="760">
        <v>48.3</v>
      </c>
      <c r="AH173" s="760">
        <v>47.5</v>
      </c>
      <c r="AI173" s="650">
        <v>1</v>
      </c>
      <c r="AJ173" s="650">
        <v>3</v>
      </c>
      <c r="AK173" s="650">
        <v>7.63</v>
      </c>
      <c r="AL173" s="650"/>
      <c r="AM173" s="650"/>
      <c r="AN173" s="650">
        <v>2.04</v>
      </c>
      <c r="AO173" s="298"/>
      <c r="AP173" s="298"/>
      <c r="AQ173" s="354" t="s">
        <v>108</v>
      </c>
      <c r="AR173" s="298"/>
      <c r="AS173" s="354">
        <v>2</v>
      </c>
      <c r="AT173" s="264"/>
      <c r="AU173" s="264"/>
      <c r="AV173" s="264"/>
      <c r="AX173" s="264"/>
      <c r="AY173" s="264"/>
      <c r="AZ173" s="264"/>
      <c r="BA173" s="264"/>
      <c r="BC173" s="264"/>
      <c r="BD173" s="264"/>
      <c r="BE173" s="264"/>
      <c r="BF173" s="264"/>
      <c r="BG173" s="264"/>
      <c r="BH173" s="264"/>
      <c r="BI173" s="264"/>
      <c r="BJ173" s="264"/>
      <c r="BK173" s="264">
        <v>1</v>
      </c>
    </row>
    <row r="174" s="253" customFormat="1" ht="14" customHeight="1" spans="1:63">
      <c r="A174" s="405" t="s">
        <v>91</v>
      </c>
      <c r="B174" s="551"/>
      <c r="C174" s="261" t="s">
        <v>222</v>
      </c>
      <c r="D174" s="298">
        <v>5</v>
      </c>
      <c r="E174" s="298">
        <v>1</v>
      </c>
      <c r="F174" s="298">
        <v>5</v>
      </c>
      <c r="G174" s="298">
        <v>3</v>
      </c>
      <c r="H174" s="298"/>
      <c r="I174" s="298" t="s">
        <v>66</v>
      </c>
      <c r="J174" s="298" t="s">
        <v>223</v>
      </c>
      <c r="K174" s="760">
        <v>44.5</v>
      </c>
      <c r="L174" s="298"/>
      <c r="M174" s="774">
        <v>9.69</v>
      </c>
      <c r="N174" s="774">
        <v>9.4</v>
      </c>
      <c r="O174" s="774">
        <v>9.89</v>
      </c>
      <c r="P174" s="775">
        <f t="shared" si="34"/>
        <v>28.98</v>
      </c>
      <c r="Q174" s="776">
        <v>483.16</v>
      </c>
      <c r="R174" s="803">
        <v>3.51</v>
      </c>
      <c r="S174" s="800">
        <v>7</v>
      </c>
      <c r="T174" s="787">
        <v>43399</v>
      </c>
      <c r="U174" s="787">
        <v>43406</v>
      </c>
      <c r="V174" s="787">
        <v>43205</v>
      </c>
      <c r="W174" s="787"/>
      <c r="X174" s="787">
        <v>43252</v>
      </c>
      <c r="Y174" s="760">
        <v>218</v>
      </c>
      <c r="Z174" s="760">
        <v>14.95</v>
      </c>
      <c r="AA174" s="760">
        <v>3</v>
      </c>
      <c r="AB174" s="777">
        <v>83.7</v>
      </c>
      <c r="AC174" s="760">
        <v>3</v>
      </c>
      <c r="AD174" s="760">
        <v>104.5</v>
      </c>
      <c r="AE174" s="760">
        <v>33.1</v>
      </c>
      <c r="AF174" s="760">
        <v>34.8</v>
      </c>
      <c r="AG174" s="760">
        <v>44.5</v>
      </c>
      <c r="AH174" s="760">
        <v>32</v>
      </c>
      <c r="AI174" s="760">
        <v>1</v>
      </c>
      <c r="AJ174" s="760">
        <v>1</v>
      </c>
      <c r="AK174" s="760">
        <v>8</v>
      </c>
      <c r="AL174" s="760"/>
      <c r="AM174" s="760"/>
      <c r="AN174" s="760">
        <v>2.21</v>
      </c>
      <c r="AO174" s="298">
        <v>1</v>
      </c>
      <c r="AP174" s="298">
        <v>2</v>
      </c>
      <c r="AQ174" s="298">
        <v>1</v>
      </c>
      <c r="AR174" s="257"/>
      <c r="AS174" s="257"/>
      <c r="AT174" s="257"/>
      <c r="AU174" s="257"/>
      <c r="AV174" s="257"/>
      <c r="AX174" s="257"/>
      <c r="AY174" s="257"/>
      <c r="AZ174" s="298">
        <v>0</v>
      </c>
      <c r="BA174" s="298">
        <v>1</v>
      </c>
      <c r="BC174" s="791"/>
      <c r="BD174" s="298">
        <v>1</v>
      </c>
      <c r="BE174" s="264"/>
      <c r="BF174" s="298">
        <v>1</v>
      </c>
      <c r="BG174" s="298"/>
      <c r="BH174" s="298"/>
      <c r="BI174" s="298"/>
      <c r="BJ174" s="298"/>
      <c r="BK174" s="298" t="s">
        <v>66</v>
      </c>
    </row>
    <row r="175" s="253" customFormat="1" ht="14" customHeight="1" spans="1:63">
      <c r="A175" s="405" t="s">
        <v>91</v>
      </c>
      <c r="B175" s="551"/>
      <c r="C175" s="261" t="s">
        <v>74</v>
      </c>
      <c r="D175" s="257">
        <v>5</v>
      </c>
      <c r="E175" s="257">
        <v>1</v>
      </c>
      <c r="F175" s="257">
        <v>5</v>
      </c>
      <c r="G175" s="257">
        <v>1</v>
      </c>
      <c r="H175" s="257">
        <v>3</v>
      </c>
      <c r="I175" s="257">
        <v>2</v>
      </c>
      <c r="J175" s="257">
        <v>3</v>
      </c>
      <c r="K175" s="757">
        <v>44.85</v>
      </c>
      <c r="L175" s="298"/>
      <c r="M175" s="774">
        <v>9.4</v>
      </c>
      <c r="N175" s="774">
        <v>8.7</v>
      </c>
      <c r="O175" s="774">
        <v>9</v>
      </c>
      <c r="P175" s="775">
        <f t="shared" si="34"/>
        <v>27.1</v>
      </c>
      <c r="Q175" s="774">
        <v>451.7</v>
      </c>
      <c r="R175" s="774">
        <v>1.32</v>
      </c>
      <c r="S175" s="800">
        <v>9</v>
      </c>
      <c r="T175" s="797">
        <v>43407</v>
      </c>
      <c r="U175" s="797">
        <v>43419</v>
      </c>
      <c r="V175" s="797">
        <v>43208</v>
      </c>
      <c r="W175" s="797">
        <v>43210</v>
      </c>
      <c r="X175" s="793">
        <v>43252</v>
      </c>
      <c r="Y175" s="757">
        <v>210</v>
      </c>
      <c r="Z175" s="757">
        <v>13.11</v>
      </c>
      <c r="AA175" s="650">
        <v>5</v>
      </c>
      <c r="AB175" s="757">
        <v>78</v>
      </c>
      <c r="AC175" s="757">
        <v>4</v>
      </c>
      <c r="AD175" s="757">
        <v>89.16</v>
      </c>
      <c r="AE175" s="650">
        <v>37.29</v>
      </c>
      <c r="AF175" s="757">
        <v>32.8</v>
      </c>
      <c r="AG175" s="757">
        <v>44.85</v>
      </c>
      <c r="AH175" s="650">
        <v>37.29</v>
      </c>
      <c r="AI175" s="757">
        <v>3</v>
      </c>
      <c r="AJ175" s="757">
        <v>3</v>
      </c>
      <c r="AK175" s="757">
        <v>8.46</v>
      </c>
      <c r="AL175" s="757">
        <v>19.42</v>
      </c>
      <c r="AM175" s="757">
        <v>2.69</v>
      </c>
      <c r="AN175" s="650">
        <v>2.54</v>
      </c>
      <c r="AO175" s="257">
        <v>0.15</v>
      </c>
      <c r="AP175" s="354" t="s">
        <v>69</v>
      </c>
      <c r="AQ175" s="257">
        <v>1</v>
      </c>
      <c r="AR175" s="298"/>
      <c r="AS175" s="257">
        <v>2</v>
      </c>
      <c r="AT175" s="298"/>
      <c r="AU175" s="298"/>
      <c r="AV175" s="298"/>
      <c r="AX175" s="257">
        <v>0</v>
      </c>
      <c r="AY175" s="298"/>
      <c r="AZ175" s="257">
        <v>0</v>
      </c>
      <c r="BA175" s="298"/>
      <c r="BC175" s="791"/>
      <c r="BD175" s="298"/>
      <c r="BE175" s="791"/>
      <c r="BF175" s="298"/>
      <c r="BG175" s="298"/>
      <c r="BH175" s="298"/>
      <c r="BI175" s="298"/>
      <c r="BJ175" s="298"/>
      <c r="BK175" s="257">
        <v>0</v>
      </c>
    </row>
    <row r="176" s="253" customFormat="1" ht="14" customHeight="1" spans="1:63">
      <c r="A176" s="405" t="s">
        <v>91</v>
      </c>
      <c r="B176" s="551"/>
      <c r="C176" s="261" t="s">
        <v>224</v>
      </c>
      <c r="D176" s="298" t="s">
        <v>225</v>
      </c>
      <c r="E176" s="298">
        <v>1</v>
      </c>
      <c r="F176" s="298">
        <v>5</v>
      </c>
      <c r="G176" s="298">
        <v>3</v>
      </c>
      <c r="H176" s="264"/>
      <c r="I176" s="264"/>
      <c r="J176" s="298" t="s">
        <v>223</v>
      </c>
      <c r="K176" s="777">
        <v>43</v>
      </c>
      <c r="L176" s="298">
        <v>760</v>
      </c>
      <c r="M176" s="776">
        <v>9.2</v>
      </c>
      <c r="N176" s="776">
        <v>9.6</v>
      </c>
      <c r="O176" s="776">
        <v>9.4</v>
      </c>
      <c r="P176" s="775">
        <f t="shared" si="34"/>
        <v>28.2</v>
      </c>
      <c r="Q176" s="776">
        <v>470.8</v>
      </c>
      <c r="R176" s="776">
        <v>6.1</v>
      </c>
      <c r="S176" s="801">
        <v>9</v>
      </c>
      <c r="T176" s="804">
        <v>43403</v>
      </c>
      <c r="U176" s="804">
        <v>43416</v>
      </c>
      <c r="V176" s="791">
        <v>43203</v>
      </c>
      <c r="W176" s="791"/>
      <c r="X176" s="804">
        <v>43245</v>
      </c>
      <c r="Y176" s="298">
        <v>207</v>
      </c>
      <c r="Z176" s="298">
        <v>14.4</v>
      </c>
      <c r="AA176" s="298">
        <v>5</v>
      </c>
      <c r="AB176" s="777">
        <v>73.2</v>
      </c>
      <c r="AC176" s="298">
        <v>3</v>
      </c>
      <c r="AD176" s="298">
        <v>77.7</v>
      </c>
      <c r="AE176" s="298">
        <v>36.5</v>
      </c>
      <c r="AF176" s="298">
        <v>35.9</v>
      </c>
      <c r="AG176" s="777">
        <v>43</v>
      </c>
      <c r="AH176" s="777">
        <v>47.1</v>
      </c>
      <c r="AI176" s="777">
        <v>1</v>
      </c>
      <c r="AJ176" s="777">
        <v>1</v>
      </c>
      <c r="AK176" s="777">
        <v>8.8</v>
      </c>
      <c r="AL176" s="298"/>
      <c r="AM176" s="298"/>
      <c r="AN176" s="298">
        <v>2.54</v>
      </c>
      <c r="AO176" s="298">
        <v>4</v>
      </c>
      <c r="AP176" s="298">
        <v>2</v>
      </c>
      <c r="AQ176" s="298">
        <v>1</v>
      </c>
      <c r="AR176" s="298">
        <v>0</v>
      </c>
      <c r="AS176" s="298">
        <v>1</v>
      </c>
      <c r="AT176" s="298">
        <v>1</v>
      </c>
      <c r="AU176" s="264"/>
      <c r="AV176" s="264"/>
      <c r="AX176" s="298">
        <v>0</v>
      </c>
      <c r="AY176" s="298">
        <v>0</v>
      </c>
      <c r="AZ176" s="298">
        <v>0</v>
      </c>
      <c r="BA176" s="298">
        <v>1</v>
      </c>
      <c r="BC176" s="264"/>
      <c r="BD176" s="298">
        <v>1</v>
      </c>
      <c r="BE176" s="264"/>
      <c r="BF176" s="298">
        <v>1</v>
      </c>
      <c r="BG176" s="264"/>
      <c r="BH176" s="298">
        <v>1</v>
      </c>
      <c r="BI176" s="264"/>
      <c r="BJ176" s="298">
        <v>1</v>
      </c>
      <c r="BK176" s="298">
        <v>1</v>
      </c>
    </row>
    <row r="177" s="253" customFormat="1" ht="14" customHeight="1" spans="1:63">
      <c r="A177" s="405" t="s">
        <v>91</v>
      </c>
      <c r="B177" s="551"/>
      <c r="C177" s="762" t="s">
        <v>226</v>
      </c>
      <c r="D177" s="298">
        <v>5</v>
      </c>
      <c r="E177" s="298">
        <v>1</v>
      </c>
      <c r="F177" s="298">
        <v>5</v>
      </c>
      <c r="G177" s="298">
        <v>1</v>
      </c>
      <c r="H177" s="264"/>
      <c r="I177" s="298">
        <v>0</v>
      </c>
      <c r="J177" s="298">
        <v>3</v>
      </c>
      <c r="K177" s="760">
        <v>41.4</v>
      </c>
      <c r="L177" s="298">
        <v>801</v>
      </c>
      <c r="M177" s="776">
        <v>10</v>
      </c>
      <c r="N177" s="776">
        <v>9.9</v>
      </c>
      <c r="O177" s="776">
        <v>10.1</v>
      </c>
      <c r="P177" s="775">
        <f t="shared" si="34"/>
        <v>30</v>
      </c>
      <c r="Q177" s="776">
        <v>501.26</v>
      </c>
      <c r="R177" s="776">
        <v>10.76</v>
      </c>
      <c r="S177" s="801">
        <v>3</v>
      </c>
      <c r="T177" s="804">
        <v>43402</v>
      </c>
      <c r="U177" s="804">
        <v>43426</v>
      </c>
      <c r="V177" s="787">
        <v>43206</v>
      </c>
      <c r="W177" s="787"/>
      <c r="X177" s="787">
        <v>43248</v>
      </c>
      <c r="Y177" s="760">
        <v>211</v>
      </c>
      <c r="Z177" s="760">
        <v>15.1</v>
      </c>
      <c r="AA177" s="760">
        <v>5</v>
      </c>
      <c r="AB177" s="760">
        <v>79</v>
      </c>
      <c r="AC177" s="760">
        <v>3</v>
      </c>
      <c r="AD177" s="760">
        <v>80.2</v>
      </c>
      <c r="AE177" s="760">
        <v>34</v>
      </c>
      <c r="AF177" s="760">
        <v>37.9</v>
      </c>
      <c r="AG177" s="760">
        <v>41.4</v>
      </c>
      <c r="AH177" s="760">
        <v>42.4</v>
      </c>
      <c r="AI177" s="760">
        <v>3</v>
      </c>
      <c r="AJ177" s="760">
        <v>1</v>
      </c>
      <c r="AK177" s="760">
        <v>8.6</v>
      </c>
      <c r="AL177" s="760"/>
      <c r="AM177" s="760"/>
      <c r="AN177" s="760">
        <v>2.25</v>
      </c>
      <c r="AO177" s="298">
        <v>0</v>
      </c>
      <c r="AP177" s="298"/>
      <c r="AQ177" s="298">
        <v>1</v>
      </c>
      <c r="AR177" s="298">
        <v>0</v>
      </c>
      <c r="AS177" s="264"/>
      <c r="AT177" s="264"/>
      <c r="AU177" s="264"/>
      <c r="AV177" s="264"/>
      <c r="AX177" s="298">
        <v>0</v>
      </c>
      <c r="AY177" s="264"/>
      <c r="AZ177" s="298"/>
      <c r="BA177" s="298"/>
      <c r="BC177" s="264"/>
      <c r="BD177" s="264"/>
      <c r="BE177" s="264"/>
      <c r="BF177" s="298">
        <v>1</v>
      </c>
      <c r="BG177" s="264"/>
      <c r="BH177" s="298" t="s">
        <v>66</v>
      </c>
      <c r="BI177" s="264"/>
      <c r="BJ177" s="298" t="s">
        <v>66</v>
      </c>
      <c r="BK177" s="298" t="s">
        <v>227</v>
      </c>
    </row>
    <row r="178" s="253" customFormat="1" ht="14" customHeight="1" spans="1:63">
      <c r="A178" s="405" t="s">
        <v>91</v>
      </c>
      <c r="B178" s="548"/>
      <c r="C178" s="270" t="s">
        <v>228</v>
      </c>
      <c r="D178" s="264"/>
      <c r="E178" s="264"/>
      <c r="F178" s="264"/>
      <c r="G178" s="264"/>
      <c r="H178" s="264"/>
      <c r="I178" s="264"/>
      <c r="J178" s="264"/>
      <c r="K178" s="422">
        <f t="shared" ref="K178:P178" si="35">AVERAGE(K166:K177)</f>
        <v>45.0791666666667</v>
      </c>
      <c r="L178" s="271">
        <f t="shared" si="35"/>
        <v>774.4</v>
      </c>
      <c r="M178" s="775"/>
      <c r="N178" s="775"/>
      <c r="O178" s="775"/>
      <c r="P178" s="778">
        <f t="shared" si="35"/>
        <v>27.7316666666667</v>
      </c>
      <c r="Q178" s="778">
        <f>P178/3/13.33*666.67</f>
        <v>462.312333500042</v>
      </c>
      <c r="R178" s="778">
        <f>(Q178-447.14)/447.14*100</f>
        <v>3.39319530796654</v>
      </c>
      <c r="S178" s="805">
        <v>8</v>
      </c>
      <c r="T178" s="476" t="s">
        <v>66</v>
      </c>
      <c r="U178" s="476" t="s">
        <v>66</v>
      </c>
      <c r="V178" s="476" t="s">
        <v>66</v>
      </c>
      <c r="W178" s="476" t="s">
        <v>66</v>
      </c>
      <c r="X178" s="476" t="s">
        <v>66</v>
      </c>
      <c r="Y178" s="422">
        <f t="shared" ref="Y178:AN178" si="36">AVERAGE(Y166:Y177)</f>
        <v>206.5</v>
      </c>
      <c r="Z178" s="422">
        <f t="shared" si="36"/>
        <v>15.4825</v>
      </c>
      <c r="AA178" s="422">
        <f t="shared" si="36"/>
        <v>4.27272727272727</v>
      </c>
      <c r="AB178" s="422">
        <f t="shared" si="36"/>
        <v>77.7916666666667</v>
      </c>
      <c r="AC178" s="422">
        <f t="shared" si="36"/>
        <v>2.33333333333333</v>
      </c>
      <c r="AD178" s="422">
        <f t="shared" si="36"/>
        <v>74.3183333333333</v>
      </c>
      <c r="AE178" s="422">
        <f t="shared" si="36"/>
        <v>32.25</v>
      </c>
      <c r="AF178" s="422">
        <f t="shared" si="36"/>
        <v>35.8</v>
      </c>
      <c r="AG178" s="422">
        <f t="shared" si="36"/>
        <v>45.0791666666667</v>
      </c>
      <c r="AH178" s="422">
        <f t="shared" si="36"/>
        <v>44.4218181818182</v>
      </c>
      <c r="AI178" s="422">
        <f t="shared" si="36"/>
        <v>2.16666666666667</v>
      </c>
      <c r="AJ178" s="422">
        <f t="shared" si="36"/>
        <v>2</v>
      </c>
      <c r="AK178" s="422">
        <f t="shared" si="36"/>
        <v>8.52416666666666</v>
      </c>
      <c r="AL178" s="422">
        <f t="shared" si="36"/>
        <v>20.71</v>
      </c>
      <c r="AM178" s="422">
        <f t="shared" si="36"/>
        <v>1.845</v>
      </c>
      <c r="AN178" s="422">
        <f t="shared" si="36"/>
        <v>2.08416666666667</v>
      </c>
      <c r="AO178" s="298"/>
      <c r="AP178" s="298"/>
      <c r="AQ178" s="298"/>
      <c r="AR178" s="298"/>
      <c r="AS178" s="264"/>
      <c r="AT178" s="264"/>
      <c r="AU178" s="264"/>
      <c r="AV178" s="264"/>
      <c r="AX178" s="298"/>
      <c r="AY178" s="264"/>
      <c r="AZ178" s="298"/>
      <c r="BA178" s="298"/>
      <c r="BC178" s="264"/>
      <c r="BD178" s="264"/>
      <c r="BE178" s="264"/>
      <c r="BF178" s="298"/>
      <c r="BG178" s="264"/>
      <c r="BH178" s="298"/>
      <c r="BI178" s="264"/>
      <c r="BJ178" s="298"/>
      <c r="BK178" s="298"/>
    </row>
    <row r="179" s="540" customFormat="1" ht="12.75" spans="1:64">
      <c r="A179" s="540" t="s">
        <v>105</v>
      </c>
      <c r="B179" s="563" t="s">
        <v>229</v>
      </c>
      <c r="C179" s="564" t="s">
        <v>107</v>
      </c>
      <c r="D179" s="565">
        <v>1</v>
      </c>
      <c r="E179" s="566">
        <v>5</v>
      </c>
      <c r="F179" s="567" t="s">
        <v>130</v>
      </c>
      <c r="G179" s="567" t="s">
        <v>130</v>
      </c>
      <c r="H179" s="567" t="s">
        <v>89</v>
      </c>
      <c r="I179" s="588"/>
      <c r="J179" s="662">
        <v>1</v>
      </c>
      <c r="K179" s="589">
        <v>49.8</v>
      </c>
      <c r="L179" s="590"/>
      <c r="M179" s="591">
        <v>89.95</v>
      </c>
      <c r="N179" s="591">
        <v>91.35</v>
      </c>
      <c r="P179" s="591">
        <v>181.3</v>
      </c>
      <c r="Q179" s="616">
        <v>473.6</v>
      </c>
      <c r="R179" s="591">
        <v>1.43</v>
      </c>
      <c r="S179" s="617">
        <v>4</v>
      </c>
      <c r="T179" s="618" t="s">
        <v>109</v>
      </c>
      <c r="U179" s="618" t="s">
        <v>110</v>
      </c>
      <c r="V179" s="618" t="s">
        <v>230</v>
      </c>
      <c r="W179" s="618" t="s">
        <v>231</v>
      </c>
      <c r="X179" s="618" t="s">
        <v>179</v>
      </c>
      <c r="Y179" s="634">
        <v>198</v>
      </c>
      <c r="Z179" s="589">
        <v>15.1</v>
      </c>
      <c r="AA179" s="566">
        <v>5</v>
      </c>
      <c r="AB179" s="635">
        <v>87.85</v>
      </c>
      <c r="AC179" s="566">
        <v>2</v>
      </c>
      <c r="AD179" s="589">
        <v>60.1</v>
      </c>
      <c r="AE179" s="589">
        <v>35.3</v>
      </c>
      <c r="AF179" s="635">
        <v>31.45</v>
      </c>
      <c r="AG179" s="589">
        <v>49.8</v>
      </c>
      <c r="AH179" s="635">
        <v>58.7</v>
      </c>
      <c r="AI179" s="566" t="s">
        <v>97</v>
      </c>
      <c r="AJ179" s="563" t="s">
        <v>87</v>
      </c>
      <c r="AK179" s="641">
        <v>8.41</v>
      </c>
      <c r="AL179" s="642">
        <v>15.59</v>
      </c>
      <c r="AM179" s="642">
        <v>1.65</v>
      </c>
      <c r="AN179" s="617"/>
      <c r="AO179" s="658">
        <v>0</v>
      </c>
      <c r="AP179" s="658">
        <v>1</v>
      </c>
      <c r="AQ179" s="658" t="s">
        <v>108</v>
      </c>
      <c r="AR179" s="659"/>
      <c r="AS179" s="658" t="s">
        <v>108</v>
      </c>
      <c r="AT179" s="660" t="s">
        <v>108</v>
      </c>
      <c r="AW179" s="660" t="s">
        <v>108</v>
      </c>
      <c r="AX179" s="660" t="s">
        <v>114</v>
      </c>
      <c r="AY179" s="567" t="s">
        <v>114</v>
      </c>
      <c r="AZ179" s="660" t="s">
        <v>114</v>
      </c>
      <c r="BA179" s="660" t="s">
        <v>108</v>
      </c>
      <c r="BB179" s="635"/>
      <c r="BC179" s="679" t="s">
        <v>115</v>
      </c>
      <c r="BD179" s="658" t="s">
        <v>108</v>
      </c>
      <c r="BE179" s="679" t="s">
        <v>116</v>
      </c>
      <c r="BF179" s="658" t="s">
        <v>108</v>
      </c>
      <c r="BG179" s="658"/>
      <c r="BH179" s="658" t="s">
        <v>108</v>
      </c>
      <c r="BI179" s="658"/>
      <c r="BJ179" s="567" t="s">
        <v>108</v>
      </c>
      <c r="BK179" s="569">
        <v>0</v>
      </c>
      <c r="BL179" s="542"/>
    </row>
    <row r="180" s="540" customFormat="1" ht="12.75" spans="1:63">
      <c r="A180" s="540" t="s">
        <v>105</v>
      </c>
      <c r="B180" s="563"/>
      <c r="C180" s="568" t="s">
        <v>117</v>
      </c>
      <c r="D180" s="569">
        <v>1</v>
      </c>
      <c r="E180" s="569">
        <v>5</v>
      </c>
      <c r="F180" s="570">
        <v>5</v>
      </c>
      <c r="G180" s="570">
        <v>3</v>
      </c>
      <c r="H180" s="570">
        <v>1</v>
      </c>
      <c r="I180" s="592"/>
      <c r="J180" s="569">
        <v>5</v>
      </c>
      <c r="K180" s="591">
        <v>46.2</v>
      </c>
      <c r="L180" s="593"/>
      <c r="M180" s="594">
        <v>122.9</v>
      </c>
      <c r="N180" s="594">
        <v>123.2</v>
      </c>
      <c r="P180" s="595">
        <v>246.1</v>
      </c>
      <c r="Q180" s="619">
        <v>410.166666666667</v>
      </c>
      <c r="R180" s="620">
        <v>4.2354934349852</v>
      </c>
      <c r="S180" s="570">
        <v>4</v>
      </c>
      <c r="T180" s="618">
        <v>43799</v>
      </c>
      <c r="U180" s="618">
        <v>43817</v>
      </c>
      <c r="V180" s="618"/>
      <c r="W180" s="618">
        <v>43599</v>
      </c>
      <c r="X180" s="618">
        <v>43610</v>
      </c>
      <c r="Y180" s="636">
        <v>184</v>
      </c>
      <c r="Z180" s="591">
        <v>22.6</v>
      </c>
      <c r="AA180" s="569">
        <v>3</v>
      </c>
      <c r="AB180" s="616">
        <v>79.4</v>
      </c>
      <c r="AC180" s="569">
        <v>1</v>
      </c>
      <c r="AD180" s="591">
        <v>76.3</v>
      </c>
      <c r="AE180" s="591">
        <v>24.7</v>
      </c>
      <c r="AF180" s="637">
        <v>36.2</v>
      </c>
      <c r="AG180" s="591">
        <v>46.2</v>
      </c>
      <c r="AH180" s="643">
        <v>32.373627355314</v>
      </c>
      <c r="AI180" s="569">
        <v>1</v>
      </c>
      <c r="AJ180" s="569">
        <v>1</v>
      </c>
      <c r="AK180" s="644">
        <v>7.2</v>
      </c>
      <c r="AL180" s="642">
        <v>13.4</v>
      </c>
      <c r="AM180" s="642">
        <v>1.4</v>
      </c>
      <c r="AN180" s="570"/>
      <c r="AO180" s="563" t="s">
        <v>130</v>
      </c>
      <c r="AP180" s="662">
        <v>2</v>
      </c>
      <c r="AQ180" s="570"/>
      <c r="AR180" s="592"/>
      <c r="AS180" s="734"/>
      <c r="AT180" s="570"/>
      <c r="AW180" s="570"/>
      <c r="AX180" s="570"/>
      <c r="AY180" s="570"/>
      <c r="AZ180" s="570"/>
      <c r="BA180" s="570"/>
      <c r="BB180" s="570"/>
      <c r="BC180" s="747"/>
      <c r="BD180" s="570"/>
      <c r="BE180" s="747"/>
      <c r="BF180" s="570"/>
      <c r="BG180" s="570"/>
      <c r="BH180" s="570"/>
      <c r="BI180" s="570"/>
      <c r="BJ180" s="570"/>
      <c r="BK180" s="685"/>
    </row>
    <row r="181" s="540" customFormat="1" ht="12.75" spans="1:63">
      <c r="A181" s="540" t="s">
        <v>105</v>
      </c>
      <c r="B181" s="563"/>
      <c r="C181" s="568" t="s">
        <v>77</v>
      </c>
      <c r="D181" s="565">
        <v>1</v>
      </c>
      <c r="E181" s="571">
        <v>5</v>
      </c>
      <c r="F181" s="572">
        <v>5</v>
      </c>
      <c r="G181" s="572">
        <v>3</v>
      </c>
      <c r="H181" s="572">
        <v>1</v>
      </c>
      <c r="I181" s="596"/>
      <c r="J181" s="571">
        <v>1</v>
      </c>
      <c r="K181" s="710">
        <v>40.66</v>
      </c>
      <c r="L181" s="597"/>
      <c r="M181" s="598">
        <v>154.52</v>
      </c>
      <c r="N181" s="598">
        <v>151</v>
      </c>
      <c r="P181" s="598">
        <v>305.52</v>
      </c>
      <c r="Q181" s="621">
        <v>446.46</v>
      </c>
      <c r="R181" s="598">
        <v>2.28</v>
      </c>
      <c r="S181" s="572">
        <v>4</v>
      </c>
      <c r="T181" s="608">
        <v>43404</v>
      </c>
      <c r="U181" s="608">
        <v>43414</v>
      </c>
      <c r="V181" s="622">
        <v>43523</v>
      </c>
      <c r="W181" s="622">
        <v>43560</v>
      </c>
      <c r="X181" s="622">
        <v>43609</v>
      </c>
      <c r="Y181" s="634">
        <v>206</v>
      </c>
      <c r="Z181" s="589">
        <v>18</v>
      </c>
      <c r="AA181" s="565">
        <v>3</v>
      </c>
      <c r="AB181" s="635">
        <v>79.4</v>
      </c>
      <c r="AC181" s="566">
        <v>2</v>
      </c>
      <c r="AD181" s="589">
        <v>62.7</v>
      </c>
      <c r="AE181" s="589">
        <v>31.1</v>
      </c>
      <c r="AF181" s="729">
        <v>35.78</v>
      </c>
      <c r="AG181" s="710">
        <v>40.66</v>
      </c>
      <c r="AH181" s="729">
        <v>49.6</v>
      </c>
      <c r="AI181" s="565">
        <v>1</v>
      </c>
      <c r="AJ181" s="563" t="s">
        <v>108</v>
      </c>
      <c r="AK181" s="644">
        <v>8.33</v>
      </c>
      <c r="AL181" s="621">
        <v>19.81</v>
      </c>
      <c r="AM181" s="621">
        <v>2.01</v>
      </c>
      <c r="AN181" s="572"/>
      <c r="AO181" s="570"/>
      <c r="AP181" s="570"/>
      <c r="AQ181" s="570"/>
      <c r="AR181" s="592"/>
      <c r="AS181" s="734">
        <v>1</v>
      </c>
      <c r="AT181" s="570"/>
      <c r="AW181" s="570"/>
      <c r="AX181" s="570"/>
      <c r="AY181" s="570"/>
      <c r="AZ181" s="570"/>
      <c r="BA181" s="570"/>
      <c r="BB181" s="570"/>
      <c r="BC181" s="747"/>
      <c r="BD181" s="570"/>
      <c r="BE181" s="747"/>
      <c r="BF181" s="570"/>
      <c r="BG181" s="570"/>
      <c r="BH181" s="570"/>
      <c r="BI181" s="570"/>
      <c r="BJ181" s="570"/>
      <c r="BK181" s="686">
        <v>0</v>
      </c>
    </row>
    <row r="182" s="540" customFormat="1" ht="12.75" spans="1:63">
      <c r="A182" s="540" t="s">
        <v>105</v>
      </c>
      <c r="B182" s="563"/>
      <c r="C182" s="564" t="s">
        <v>118</v>
      </c>
      <c r="D182" s="567" t="s">
        <v>108</v>
      </c>
      <c r="E182" s="569">
        <v>5</v>
      </c>
      <c r="F182" s="570">
        <v>5</v>
      </c>
      <c r="G182" s="570">
        <v>3</v>
      </c>
      <c r="H182" s="570">
        <v>2</v>
      </c>
      <c r="I182" s="592"/>
      <c r="J182" s="707" t="s">
        <v>108</v>
      </c>
      <c r="K182" s="708">
        <v>42.2</v>
      </c>
      <c r="L182" s="593"/>
      <c r="M182" s="695">
        <v>177.3</v>
      </c>
      <c r="N182" s="695">
        <v>161.4</v>
      </c>
      <c r="P182" s="695">
        <v>338.7</v>
      </c>
      <c r="Q182" s="642">
        <v>470.42</v>
      </c>
      <c r="R182" s="695">
        <v>6.64</v>
      </c>
      <c r="S182" s="570">
        <v>2</v>
      </c>
      <c r="T182" s="618">
        <v>43765</v>
      </c>
      <c r="U182" s="618">
        <v>43772</v>
      </c>
      <c r="V182" s="618">
        <v>43530</v>
      </c>
      <c r="W182" s="618">
        <v>43564</v>
      </c>
      <c r="X182" s="618">
        <v>43611</v>
      </c>
      <c r="Y182" s="636">
        <v>211</v>
      </c>
      <c r="Z182" s="591">
        <v>16.5</v>
      </c>
      <c r="AA182" s="636">
        <v>5</v>
      </c>
      <c r="AB182" s="727">
        <v>82</v>
      </c>
      <c r="AC182" s="707">
        <v>3</v>
      </c>
      <c r="AD182" s="591">
        <v>59.4</v>
      </c>
      <c r="AE182" s="591">
        <v>33.1</v>
      </c>
      <c r="AF182" s="727">
        <v>39.3</v>
      </c>
      <c r="AG182" s="708">
        <v>42.2</v>
      </c>
      <c r="AH182" s="727">
        <v>55.7</v>
      </c>
      <c r="AI182" s="617">
        <v>1</v>
      </c>
      <c r="AJ182" s="658" t="s">
        <v>89</v>
      </c>
      <c r="AK182" s="644">
        <v>8.4</v>
      </c>
      <c r="AL182" s="642">
        <v>18.3</v>
      </c>
      <c r="AM182" s="642">
        <v>1.7</v>
      </c>
      <c r="AN182" s="570"/>
      <c r="AO182" s="570"/>
      <c r="AP182" s="570"/>
      <c r="AQ182" s="691" t="s">
        <v>108</v>
      </c>
      <c r="AR182" s="735">
        <v>21.5</v>
      </c>
      <c r="AS182" s="691">
        <v>1</v>
      </c>
      <c r="AT182" s="720">
        <v>0</v>
      </c>
      <c r="AW182" s="570"/>
      <c r="AX182" s="570"/>
      <c r="AY182" s="570"/>
      <c r="AZ182" s="570"/>
      <c r="BA182" s="570"/>
      <c r="BB182" s="570"/>
      <c r="BC182" s="747"/>
      <c r="BD182" s="570"/>
      <c r="BE182" s="747"/>
      <c r="BF182" s="570"/>
      <c r="BG182" s="570"/>
      <c r="BH182" s="570"/>
      <c r="BI182" s="570"/>
      <c r="BJ182" s="570"/>
      <c r="BK182" s="685"/>
    </row>
    <row r="183" s="540" customFormat="1" ht="12.75" spans="1:63">
      <c r="A183" s="540" t="s">
        <v>105</v>
      </c>
      <c r="B183" s="563"/>
      <c r="C183" s="564" t="s">
        <v>119</v>
      </c>
      <c r="D183" s="689">
        <v>5</v>
      </c>
      <c r="E183" s="690">
        <v>5</v>
      </c>
      <c r="F183" s="565">
        <v>5</v>
      </c>
      <c r="G183" s="565">
        <v>1</v>
      </c>
      <c r="H183" s="565">
        <v>2</v>
      </c>
      <c r="I183" s="696"/>
      <c r="J183" s="697">
        <v>1</v>
      </c>
      <c r="K183" s="698">
        <v>47.2</v>
      </c>
      <c r="L183" s="699">
        <v>767</v>
      </c>
      <c r="M183" s="700">
        <v>108.29</v>
      </c>
      <c r="N183" s="700">
        <v>105.29</v>
      </c>
      <c r="P183" s="591">
        <v>213.58</v>
      </c>
      <c r="Q183" s="616">
        <v>469.23</v>
      </c>
      <c r="R183" s="700">
        <v>6.82</v>
      </c>
      <c r="S183" s="711">
        <v>1</v>
      </c>
      <c r="T183" s="712">
        <v>43773</v>
      </c>
      <c r="U183" s="712">
        <v>43781</v>
      </c>
      <c r="V183" s="713">
        <v>43533</v>
      </c>
      <c r="W183" s="714">
        <v>43560</v>
      </c>
      <c r="X183" s="714" t="s">
        <v>120</v>
      </c>
      <c r="Y183" s="719">
        <v>208</v>
      </c>
      <c r="Z183" s="698">
        <v>16.2</v>
      </c>
      <c r="AA183" s="720">
        <v>2</v>
      </c>
      <c r="AB183" s="721">
        <v>82</v>
      </c>
      <c r="AC183" s="690">
        <v>1</v>
      </c>
      <c r="AD183" s="698">
        <v>64</v>
      </c>
      <c r="AE183" s="698">
        <v>29.6</v>
      </c>
      <c r="AF183" s="721">
        <v>41.1</v>
      </c>
      <c r="AG183" s="698">
        <v>47.2</v>
      </c>
      <c r="AH183" s="723">
        <v>46.3</v>
      </c>
      <c r="AI183" s="689">
        <v>1</v>
      </c>
      <c r="AJ183" s="730">
        <v>3</v>
      </c>
      <c r="AK183" s="644">
        <v>7.91428571428572</v>
      </c>
      <c r="AL183" s="616">
        <v>14.6153846153846</v>
      </c>
      <c r="AM183" s="616">
        <v>2.76923076923077</v>
      </c>
      <c r="AN183" s="565"/>
      <c r="AO183" s="570"/>
      <c r="AP183" s="691">
        <v>1</v>
      </c>
      <c r="AQ183" s="691">
        <v>1</v>
      </c>
      <c r="AR183" s="735"/>
      <c r="AS183" s="691">
        <v>1</v>
      </c>
      <c r="AT183" s="720">
        <v>0</v>
      </c>
      <c r="AW183" s="720">
        <v>1</v>
      </c>
      <c r="AX183" s="723"/>
      <c r="AY183" s="723"/>
      <c r="AZ183" s="720">
        <v>5</v>
      </c>
      <c r="BA183" s="720">
        <v>2</v>
      </c>
      <c r="BB183" s="723" t="s">
        <v>121</v>
      </c>
      <c r="BC183" s="713"/>
      <c r="BD183" s="720">
        <v>2</v>
      </c>
      <c r="BE183" s="713"/>
      <c r="BF183" s="720">
        <v>2</v>
      </c>
      <c r="BG183" s="723"/>
      <c r="BH183" s="720">
        <v>1</v>
      </c>
      <c r="BI183" s="691"/>
      <c r="BJ183" s="720">
        <v>1</v>
      </c>
      <c r="BK183" s="566">
        <v>0</v>
      </c>
    </row>
    <row r="184" s="540" customFormat="1" ht="12.75" spans="1:63">
      <c r="A184" s="540" t="s">
        <v>105</v>
      </c>
      <c r="B184" s="563"/>
      <c r="C184" s="564" t="s">
        <v>122</v>
      </c>
      <c r="D184" s="691">
        <v>1</v>
      </c>
      <c r="E184" s="690">
        <v>5</v>
      </c>
      <c r="F184" s="617">
        <v>5</v>
      </c>
      <c r="G184" s="617">
        <v>1</v>
      </c>
      <c r="H184" s="617">
        <v>1</v>
      </c>
      <c r="I184" s="588">
        <v>3.25</v>
      </c>
      <c r="J184" s="690" t="s">
        <v>108</v>
      </c>
      <c r="K184" s="701">
        <v>52</v>
      </c>
      <c r="L184" s="590"/>
      <c r="M184" s="695">
        <v>114.4</v>
      </c>
      <c r="N184" s="695">
        <v>116.3</v>
      </c>
      <c r="P184" s="695">
        <v>230.7</v>
      </c>
      <c r="Q184" s="642">
        <v>458</v>
      </c>
      <c r="R184" s="695">
        <v>-4.31</v>
      </c>
      <c r="S184" s="715">
        <v>5</v>
      </c>
      <c r="T184" s="713">
        <v>43418</v>
      </c>
      <c r="U184" s="713">
        <v>43431</v>
      </c>
      <c r="V184" s="713"/>
      <c r="W184" s="713">
        <v>43571</v>
      </c>
      <c r="X184" s="713">
        <v>43614</v>
      </c>
      <c r="Y184" s="720">
        <v>197</v>
      </c>
      <c r="Z184" s="701">
        <v>16.15</v>
      </c>
      <c r="AA184" s="722">
        <v>3</v>
      </c>
      <c r="AB184" s="723">
        <v>81</v>
      </c>
      <c r="AC184" s="690">
        <v>2</v>
      </c>
      <c r="AD184" s="701">
        <v>83.05</v>
      </c>
      <c r="AE184" s="701">
        <v>31.86</v>
      </c>
      <c r="AF184" s="723">
        <v>29.15</v>
      </c>
      <c r="AG184" s="701">
        <v>52</v>
      </c>
      <c r="AH184" s="723">
        <v>38.36</v>
      </c>
      <c r="AI184" s="689">
        <v>3</v>
      </c>
      <c r="AJ184" s="722">
        <v>3</v>
      </c>
      <c r="AK184" s="731">
        <v>8.23</v>
      </c>
      <c r="AL184" s="616">
        <v>16.25</v>
      </c>
      <c r="AM184" s="616">
        <v>2.9</v>
      </c>
      <c r="AN184" s="617"/>
      <c r="AO184" s="736" t="s">
        <v>232</v>
      </c>
      <c r="AP184" s="736" t="s">
        <v>89</v>
      </c>
      <c r="AQ184" s="736" t="s">
        <v>89</v>
      </c>
      <c r="AR184" s="737"/>
      <c r="AS184" s="736">
        <v>1</v>
      </c>
      <c r="AT184" s="738"/>
      <c r="AW184" s="738"/>
      <c r="AX184" s="738">
        <v>2</v>
      </c>
      <c r="AY184" s="738">
        <v>5</v>
      </c>
      <c r="AZ184" s="738">
        <v>0</v>
      </c>
      <c r="BA184" s="738">
        <v>1</v>
      </c>
      <c r="BB184" s="570"/>
      <c r="BC184" s="747"/>
      <c r="BD184" s="738">
        <v>1</v>
      </c>
      <c r="BE184" s="679"/>
      <c r="BF184" s="738">
        <v>1</v>
      </c>
      <c r="BG184" s="738"/>
      <c r="BH184" s="738">
        <v>1</v>
      </c>
      <c r="BI184" s="738"/>
      <c r="BJ184" s="567" t="s">
        <v>108</v>
      </c>
      <c r="BK184" s="569">
        <v>0</v>
      </c>
    </row>
    <row r="185" s="540" customFormat="1" ht="12.75" spans="1:63">
      <c r="A185" s="540" t="s">
        <v>105</v>
      </c>
      <c r="B185" s="563"/>
      <c r="C185" s="564" t="s">
        <v>123</v>
      </c>
      <c r="D185" s="565">
        <v>1</v>
      </c>
      <c r="E185" s="566">
        <v>5</v>
      </c>
      <c r="F185" s="570">
        <v>5</v>
      </c>
      <c r="G185" s="570">
        <v>1</v>
      </c>
      <c r="H185" s="570">
        <v>1</v>
      </c>
      <c r="I185" s="592">
        <v>2</v>
      </c>
      <c r="J185" s="566" t="s">
        <v>108</v>
      </c>
      <c r="K185" s="710">
        <v>45.6</v>
      </c>
      <c r="L185" s="593">
        <v>801</v>
      </c>
      <c r="M185" s="695">
        <v>128.63</v>
      </c>
      <c r="N185" s="695">
        <v>111.8</v>
      </c>
      <c r="P185" s="695">
        <v>240.43</v>
      </c>
      <c r="Q185" s="642">
        <v>534.556033333333</v>
      </c>
      <c r="R185" s="695">
        <v>5.23942922174559</v>
      </c>
      <c r="S185" s="570">
        <v>3</v>
      </c>
      <c r="T185" s="608" t="s">
        <v>124</v>
      </c>
      <c r="U185" s="608" t="s">
        <v>125</v>
      </c>
      <c r="V185" s="608" t="s">
        <v>126</v>
      </c>
      <c r="W185" s="608" t="s">
        <v>112</v>
      </c>
      <c r="X185" s="622" t="s">
        <v>138</v>
      </c>
      <c r="Y185" s="634">
        <v>211</v>
      </c>
      <c r="Z185" s="589">
        <v>16.2</v>
      </c>
      <c r="AA185" s="565">
        <v>5</v>
      </c>
      <c r="AB185" s="635">
        <v>84</v>
      </c>
      <c r="AC185" s="566">
        <v>5</v>
      </c>
      <c r="AD185" s="589">
        <v>66.6</v>
      </c>
      <c r="AE185" s="589">
        <v>35.9</v>
      </c>
      <c r="AF185" s="729">
        <v>40.4</v>
      </c>
      <c r="AG185" s="710">
        <v>45.6</v>
      </c>
      <c r="AH185" s="635">
        <v>53.9039039039039</v>
      </c>
      <c r="AI185" s="565">
        <v>1</v>
      </c>
      <c r="AJ185" s="563" t="s">
        <v>108</v>
      </c>
      <c r="AK185" s="644">
        <v>9.1</v>
      </c>
      <c r="AL185" s="642">
        <v>16.2</v>
      </c>
      <c r="AM185" s="642">
        <v>1.2</v>
      </c>
      <c r="AN185" s="570"/>
      <c r="AO185" s="739">
        <v>0.003</v>
      </c>
      <c r="AP185" s="740">
        <v>2</v>
      </c>
      <c r="AQ185" s="740">
        <v>2</v>
      </c>
      <c r="AR185" s="663"/>
      <c r="AS185" s="664">
        <v>1</v>
      </c>
      <c r="AT185" s="688">
        <v>1</v>
      </c>
      <c r="AW185" s="688">
        <v>1</v>
      </c>
      <c r="AX185" s="688">
        <v>1</v>
      </c>
      <c r="AY185" s="563" t="s">
        <v>114</v>
      </c>
      <c r="AZ185" s="634">
        <v>0</v>
      </c>
      <c r="BA185" s="634">
        <v>1</v>
      </c>
      <c r="BB185" s="635" t="s">
        <v>121</v>
      </c>
      <c r="BC185" s="608"/>
      <c r="BD185" s="680"/>
      <c r="BE185" s="608" t="s">
        <v>116</v>
      </c>
      <c r="BF185" s="688">
        <v>2</v>
      </c>
      <c r="BG185" s="688"/>
      <c r="BH185" s="688">
        <v>1</v>
      </c>
      <c r="BI185" s="688"/>
      <c r="BJ185" s="563" t="s">
        <v>108</v>
      </c>
      <c r="BK185" s="685">
        <v>0</v>
      </c>
    </row>
    <row r="186" s="540" customFormat="1" ht="12.75" spans="1:63">
      <c r="A186" s="540" t="s">
        <v>105</v>
      </c>
      <c r="B186" s="563"/>
      <c r="C186" s="564" t="s">
        <v>129</v>
      </c>
      <c r="D186" s="689">
        <v>1</v>
      </c>
      <c r="E186" s="690">
        <v>5</v>
      </c>
      <c r="F186" s="570">
        <v>5</v>
      </c>
      <c r="G186" s="570">
        <v>3</v>
      </c>
      <c r="H186" s="570">
        <v>1</v>
      </c>
      <c r="I186" s="592"/>
      <c r="J186" s="690" t="s">
        <v>130</v>
      </c>
      <c r="K186" s="704">
        <v>47.7</v>
      </c>
      <c r="L186" s="593">
        <v>826</v>
      </c>
      <c r="M186" s="695">
        <v>146.04</v>
      </c>
      <c r="N186" s="695">
        <v>142.62</v>
      </c>
      <c r="P186" s="695">
        <v>288.66</v>
      </c>
      <c r="Q186" s="642">
        <v>641.5</v>
      </c>
      <c r="R186" s="695">
        <v>5.08</v>
      </c>
      <c r="S186" s="570">
        <v>1</v>
      </c>
      <c r="T186" s="618">
        <v>43402</v>
      </c>
      <c r="U186" s="618">
        <v>43410</v>
      </c>
      <c r="V186" s="618">
        <v>43518</v>
      </c>
      <c r="W186" s="618">
        <v>43565</v>
      </c>
      <c r="X186" s="618">
        <v>43618</v>
      </c>
      <c r="Y186" s="720">
        <v>217</v>
      </c>
      <c r="Z186" s="701">
        <v>18.44</v>
      </c>
      <c r="AA186" s="689">
        <v>5</v>
      </c>
      <c r="AB186" s="725">
        <v>76.9</v>
      </c>
      <c r="AC186" s="690">
        <v>1</v>
      </c>
      <c r="AD186" s="701">
        <v>69.3</v>
      </c>
      <c r="AE186" s="701">
        <v>38.22</v>
      </c>
      <c r="AF186" s="725">
        <v>35.4</v>
      </c>
      <c r="AG186" s="704">
        <v>47.7</v>
      </c>
      <c r="AH186" s="725">
        <v>55.15</v>
      </c>
      <c r="AI186" s="689">
        <v>1</v>
      </c>
      <c r="AJ186" s="689">
        <v>3</v>
      </c>
      <c r="AK186" s="644">
        <v>7.5</v>
      </c>
      <c r="AL186" s="642">
        <v>15</v>
      </c>
      <c r="AM186" s="642">
        <v>2.8</v>
      </c>
      <c r="AN186" s="570"/>
      <c r="AO186" s="691" t="s">
        <v>171</v>
      </c>
      <c r="AP186" s="691" t="s">
        <v>108</v>
      </c>
      <c r="AQ186" s="741">
        <v>1</v>
      </c>
      <c r="AR186" s="742">
        <v>0.23</v>
      </c>
      <c r="AS186" s="743">
        <v>3</v>
      </c>
      <c r="AT186" s="741">
        <v>0</v>
      </c>
      <c r="AW186" s="723"/>
      <c r="AX186" s="741">
        <v>1</v>
      </c>
      <c r="AY186" s="723"/>
      <c r="AZ186" s="723"/>
      <c r="BA186" s="741">
        <v>1</v>
      </c>
      <c r="BB186" s="723" t="s">
        <v>121</v>
      </c>
      <c r="BC186" s="713">
        <v>43487</v>
      </c>
      <c r="BD186" s="746">
        <v>2</v>
      </c>
      <c r="BE186" s="713">
        <v>43546</v>
      </c>
      <c r="BF186" s="746">
        <v>2</v>
      </c>
      <c r="BG186" s="723"/>
      <c r="BH186" s="691" t="s">
        <v>108</v>
      </c>
      <c r="BI186" s="691"/>
      <c r="BJ186" s="691" t="s">
        <v>108</v>
      </c>
      <c r="BK186" s="685">
        <v>0</v>
      </c>
    </row>
    <row r="187" s="540" customFormat="1" ht="12.75" spans="1:63">
      <c r="A187" s="540" t="s">
        <v>105</v>
      </c>
      <c r="B187" s="563"/>
      <c r="C187" s="564" t="s">
        <v>132</v>
      </c>
      <c r="D187" s="689">
        <v>1</v>
      </c>
      <c r="E187" s="690">
        <v>5</v>
      </c>
      <c r="F187" s="617">
        <v>5</v>
      </c>
      <c r="G187" s="617">
        <v>3</v>
      </c>
      <c r="H187" s="617">
        <v>1</v>
      </c>
      <c r="I187" s="588">
        <v>1.03</v>
      </c>
      <c r="J187" s="690" t="s">
        <v>108</v>
      </c>
      <c r="K187" s="702">
        <v>47.9</v>
      </c>
      <c r="L187" s="590"/>
      <c r="M187" s="591">
        <v>141.27</v>
      </c>
      <c r="N187" s="591">
        <v>139.39</v>
      </c>
      <c r="P187" s="591">
        <v>280.66</v>
      </c>
      <c r="Q187" s="616">
        <v>624.47</v>
      </c>
      <c r="R187" s="591">
        <v>4.46</v>
      </c>
      <c r="S187" s="617">
        <v>2</v>
      </c>
      <c r="T187" s="713">
        <v>43398</v>
      </c>
      <c r="U187" s="713">
        <v>43408</v>
      </c>
      <c r="V187" s="713">
        <v>43525</v>
      </c>
      <c r="W187" s="713">
        <v>43562</v>
      </c>
      <c r="X187" s="713">
        <v>43614</v>
      </c>
      <c r="Y187" s="720">
        <v>216</v>
      </c>
      <c r="Z187" s="702">
        <v>17.48</v>
      </c>
      <c r="AA187" s="689">
        <v>5</v>
      </c>
      <c r="AB187" s="724">
        <v>71.3</v>
      </c>
      <c r="AC187" s="690">
        <v>2</v>
      </c>
      <c r="AD187" s="702">
        <v>58.93</v>
      </c>
      <c r="AE187" s="702">
        <v>34.1</v>
      </c>
      <c r="AF187" s="724">
        <v>38.7</v>
      </c>
      <c r="AG187" s="702">
        <v>47.9</v>
      </c>
      <c r="AH187" s="724">
        <v>57.87</v>
      </c>
      <c r="AI187" s="689">
        <v>3</v>
      </c>
      <c r="AJ187" s="689" t="s">
        <v>108</v>
      </c>
      <c r="AK187" s="644">
        <v>7.68</v>
      </c>
      <c r="AL187" s="621">
        <v>38.7</v>
      </c>
      <c r="AM187" s="621">
        <v>5</v>
      </c>
      <c r="AN187" s="617"/>
      <c r="AO187" s="744">
        <v>0.055</v>
      </c>
      <c r="AP187" s="732">
        <v>2</v>
      </c>
      <c r="AQ187" s="732">
        <v>2</v>
      </c>
      <c r="AR187" s="742"/>
      <c r="AS187" s="743" t="s">
        <v>70</v>
      </c>
      <c r="AT187" s="746">
        <v>1</v>
      </c>
      <c r="AW187" s="746"/>
      <c r="AX187" s="743" t="s">
        <v>70</v>
      </c>
      <c r="AY187" s="742">
        <v>0.7</v>
      </c>
      <c r="AZ187" s="732">
        <v>0</v>
      </c>
      <c r="BA187" s="732">
        <v>1</v>
      </c>
      <c r="BB187" s="732" t="s">
        <v>121</v>
      </c>
      <c r="BC187" s="748">
        <v>43505</v>
      </c>
      <c r="BD187" s="732">
        <v>2</v>
      </c>
      <c r="BE187" s="748">
        <v>43544</v>
      </c>
      <c r="BF187" s="732">
        <v>2</v>
      </c>
      <c r="BG187" s="570"/>
      <c r="BH187" s="570"/>
      <c r="BI187" s="570"/>
      <c r="BJ187" s="570"/>
      <c r="BK187" s="569"/>
    </row>
    <row r="188" s="540" customFormat="1" ht="12.75" spans="1:63">
      <c r="A188" s="540" t="s">
        <v>105</v>
      </c>
      <c r="B188" s="563"/>
      <c r="C188" s="692" t="s">
        <v>133</v>
      </c>
      <c r="D188" s="689">
        <v>1</v>
      </c>
      <c r="E188" s="690">
        <v>5</v>
      </c>
      <c r="F188" s="617">
        <v>5</v>
      </c>
      <c r="G188" s="617">
        <v>1</v>
      </c>
      <c r="H188" s="617">
        <v>1</v>
      </c>
      <c r="I188" s="588"/>
      <c r="J188" s="690">
        <v>1</v>
      </c>
      <c r="K188" s="704">
        <v>50.5</v>
      </c>
      <c r="L188" s="590">
        <v>784.8</v>
      </c>
      <c r="M188" s="591">
        <v>145.286004645761</v>
      </c>
      <c r="N188" s="591">
        <v>138.616071428571</v>
      </c>
      <c r="P188" s="591">
        <v>283.902076074332</v>
      </c>
      <c r="Q188" s="616">
        <v>567.804152148664</v>
      </c>
      <c r="R188" s="591">
        <v>0.621895038727484</v>
      </c>
      <c r="S188" s="617">
        <v>4</v>
      </c>
      <c r="T188" s="713" t="s">
        <v>134</v>
      </c>
      <c r="U188" s="713" t="s">
        <v>135</v>
      </c>
      <c r="V188" s="713" t="s">
        <v>136</v>
      </c>
      <c r="W188" s="713" t="s">
        <v>137</v>
      </c>
      <c r="X188" s="713" t="s">
        <v>138</v>
      </c>
      <c r="Y188" s="720">
        <v>194</v>
      </c>
      <c r="Z188" s="701">
        <v>20.5</v>
      </c>
      <c r="AA188" s="689">
        <v>3</v>
      </c>
      <c r="AB188" s="725">
        <v>81.8</v>
      </c>
      <c r="AC188" s="690">
        <v>3</v>
      </c>
      <c r="AD188" s="701">
        <v>69.2346</v>
      </c>
      <c r="AE188" s="701">
        <v>39.2196</v>
      </c>
      <c r="AF188" s="725">
        <v>31.2</v>
      </c>
      <c r="AG188" s="704">
        <v>50.5</v>
      </c>
      <c r="AH188" s="723">
        <v>56.6473988439306</v>
      </c>
      <c r="AI188" s="689">
        <v>1</v>
      </c>
      <c r="AJ188" s="689">
        <v>1</v>
      </c>
      <c r="AK188" s="644">
        <v>6.98</v>
      </c>
      <c r="AL188" s="616">
        <v>16.1</v>
      </c>
      <c r="AM188" s="616">
        <v>2.3</v>
      </c>
      <c r="AN188" s="617"/>
      <c r="AO188" s="691">
        <v>0</v>
      </c>
      <c r="AP188" s="691">
        <v>1</v>
      </c>
      <c r="AQ188" s="691">
        <v>1</v>
      </c>
      <c r="AR188" s="735">
        <v>2</v>
      </c>
      <c r="AS188" s="691">
        <v>2</v>
      </c>
      <c r="AT188" s="691">
        <v>1</v>
      </c>
      <c r="AW188" s="691">
        <v>1</v>
      </c>
      <c r="AX188" s="691">
        <v>1</v>
      </c>
      <c r="AY188" s="691">
        <v>0</v>
      </c>
      <c r="AZ188" s="691">
        <v>0</v>
      </c>
      <c r="BA188" s="691"/>
      <c r="BB188" s="691" t="s">
        <v>121</v>
      </c>
      <c r="BC188" s="713" t="s">
        <v>139</v>
      </c>
      <c r="BD188" s="691">
        <v>2</v>
      </c>
      <c r="BE188" s="713" t="s">
        <v>140</v>
      </c>
      <c r="BF188" s="691" t="s">
        <v>89</v>
      </c>
      <c r="BG188" s="691"/>
      <c r="BH188" s="691">
        <v>0</v>
      </c>
      <c r="BI188" s="691"/>
      <c r="BJ188" s="691">
        <v>0</v>
      </c>
      <c r="BK188" s="569">
        <v>0</v>
      </c>
    </row>
    <row r="189" s="540" customFormat="1" ht="12.75" spans="1:63">
      <c r="A189" s="540" t="s">
        <v>105</v>
      </c>
      <c r="B189" s="563"/>
      <c r="C189" s="564" t="s">
        <v>141</v>
      </c>
      <c r="D189" s="689">
        <v>1</v>
      </c>
      <c r="E189" s="690">
        <v>5</v>
      </c>
      <c r="F189" s="617">
        <v>5</v>
      </c>
      <c r="G189" s="617">
        <v>1</v>
      </c>
      <c r="H189" s="617">
        <v>1</v>
      </c>
      <c r="I189" s="588">
        <v>2</v>
      </c>
      <c r="J189" s="690">
        <v>3</v>
      </c>
      <c r="K189" s="701">
        <v>47.3</v>
      </c>
      <c r="L189" s="590"/>
      <c r="M189" s="591">
        <v>135.09</v>
      </c>
      <c r="N189" s="591">
        <v>137.28</v>
      </c>
      <c r="P189" s="591">
        <v>272.37</v>
      </c>
      <c r="Q189" s="616">
        <v>605.57</v>
      </c>
      <c r="R189" s="591">
        <v>4.11</v>
      </c>
      <c r="S189" s="617">
        <v>4</v>
      </c>
      <c r="T189" s="713">
        <v>43401</v>
      </c>
      <c r="U189" s="713">
        <v>43408</v>
      </c>
      <c r="V189" s="713">
        <v>43523</v>
      </c>
      <c r="W189" s="713">
        <v>43564</v>
      </c>
      <c r="X189" s="713">
        <v>43616</v>
      </c>
      <c r="Y189" s="720">
        <v>215</v>
      </c>
      <c r="Z189" s="701">
        <v>17.25</v>
      </c>
      <c r="AA189" s="689">
        <v>5</v>
      </c>
      <c r="AB189" s="723">
        <v>81</v>
      </c>
      <c r="AC189" s="690">
        <v>3</v>
      </c>
      <c r="AD189" s="701">
        <v>83.6</v>
      </c>
      <c r="AE189" s="701">
        <v>30.07</v>
      </c>
      <c r="AF189" s="723">
        <v>44.7</v>
      </c>
      <c r="AG189" s="701">
        <v>47.3</v>
      </c>
      <c r="AH189" s="723">
        <v>36.1</v>
      </c>
      <c r="AI189" s="689">
        <v>3</v>
      </c>
      <c r="AJ189" s="689">
        <v>1</v>
      </c>
      <c r="AK189" s="644">
        <v>8.3</v>
      </c>
      <c r="AL189" s="616">
        <v>16.9</v>
      </c>
      <c r="AM189" s="616">
        <v>2.5</v>
      </c>
      <c r="AN189" s="617"/>
      <c r="AO189" s="722">
        <v>0</v>
      </c>
      <c r="AP189" s="722">
        <v>1</v>
      </c>
      <c r="AQ189" s="722">
        <v>1</v>
      </c>
      <c r="AR189" s="735"/>
      <c r="AS189" s="691">
        <v>1</v>
      </c>
      <c r="AT189" s="722">
        <v>0</v>
      </c>
      <c r="AW189" s="722">
        <v>1</v>
      </c>
      <c r="AX189" s="722">
        <v>0</v>
      </c>
      <c r="AY189" s="722">
        <v>0</v>
      </c>
      <c r="AZ189" s="722">
        <v>0</v>
      </c>
      <c r="BA189" s="722"/>
      <c r="BB189" s="722" t="s">
        <v>121</v>
      </c>
      <c r="BC189" s="713"/>
      <c r="BD189" s="722">
        <v>2</v>
      </c>
      <c r="BE189" s="713"/>
      <c r="BF189" s="722"/>
      <c r="BG189" s="722"/>
      <c r="BH189" s="722">
        <v>1</v>
      </c>
      <c r="BI189" s="722"/>
      <c r="BJ189" s="722">
        <v>1</v>
      </c>
      <c r="BK189" s="569">
        <v>0</v>
      </c>
    </row>
    <row r="190" s="540" customFormat="1" ht="12.75" spans="1:63">
      <c r="A190" s="540" t="s">
        <v>105</v>
      </c>
      <c r="B190" s="563"/>
      <c r="C190" s="564" t="s">
        <v>142</v>
      </c>
      <c r="D190" s="690">
        <v>1</v>
      </c>
      <c r="E190" s="690">
        <v>5</v>
      </c>
      <c r="F190" s="572">
        <v>5</v>
      </c>
      <c r="G190" s="572">
        <v>1</v>
      </c>
      <c r="H190" s="572">
        <v>1</v>
      </c>
      <c r="I190" s="596"/>
      <c r="J190" s="703">
        <v>1</v>
      </c>
      <c r="K190" s="698">
        <v>49.84</v>
      </c>
      <c r="L190" s="597">
        <v>779</v>
      </c>
      <c r="M190" s="598">
        <v>160.27</v>
      </c>
      <c r="N190" s="598">
        <v>157.41</v>
      </c>
      <c r="P190" s="598">
        <v>317.68</v>
      </c>
      <c r="Q190" s="621">
        <v>529.49314</v>
      </c>
      <c r="R190" s="598">
        <v>8.11</v>
      </c>
      <c r="S190" s="572">
        <v>1</v>
      </c>
      <c r="T190" s="713">
        <v>43771</v>
      </c>
      <c r="U190" s="713" t="s">
        <v>174</v>
      </c>
      <c r="V190" s="713">
        <v>43547</v>
      </c>
      <c r="W190" s="713" t="s">
        <v>162</v>
      </c>
      <c r="X190" s="713">
        <v>43618</v>
      </c>
      <c r="Y190" s="720">
        <v>212</v>
      </c>
      <c r="Z190" s="701">
        <v>19.33</v>
      </c>
      <c r="AA190" s="689">
        <v>3</v>
      </c>
      <c r="AB190" s="725">
        <v>78.2</v>
      </c>
      <c r="AC190" s="703">
        <v>2</v>
      </c>
      <c r="AD190" s="701">
        <v>140.59</v>
      </c>
      <c r="AE190" s="701">
        <v>45.5</v>
      </c>
      <c r="AF190" s="726">
        <v>28.7</v>
      </c>
      <c r="AG190" s="698">
        <v>49.84</v>
      </c>
      <c r="AH190" s="723">
        <v>32.36</v>
      </c>
      <c r="AI190" s="733">
        <v>1</v>
      </c>
      <c r="AJ190" s="703">
        <v>1</v>
      </c>
      <c r="AK190" s="644">
        <v>7.8</v>
      </c>
      <c r="AL190" s="621">
        <v>18.1</v>
      </c>
      <c r="AM190" s="621">
        <v>2.9</v>
      </c>
      <c r="AN190" s="572"/>
      <c r="AO190" s="691" t="s">
        <v>114</v>
      </c>
      <c r="AP190" s="691" t="s">
        <v>108</v>
      </c>
      <c r="AQ190" s="691" t="s">
        <v>87</v>
      </c>
      <c r="AR190" s="745">
        <v>22</v>
      </c>
      <c r="AS190" s="691">
        <v>2</v>
      </c>
      <c r="AT190" s="720">
        <v>0</v>
      </c>
      <c r="AW190" s="720">
        <v>2</v>
      </c>
      <c r="AX190" s="720">
        <v>0</v>
      </c>
      <c r="AY190" s="720">
        <v>0</v>
      </c>
      <c r="AZ190" s="720">
        <v>0</v>
      </c>
      <c r="BA190" s="720">
        <v>1</v>
      </c>
      <c r="BB190" s="723" t="s">
        <v>121</v>
      </c>
      <c r="BC190" s="713">
        <v>43495</v>
      </c>
      <c r="BD190" s="720">
        <v>2</v>
      </c>
      <c r="BE190" s="713">
        <v>43522</v>
      </c>
      <c r="BF190" s="720">
        <v>1</v>
      </c>
      <c r="BG190" s="713">
        <v>43611</v>
      </c>
      <c r="BH190" s="691" t="s">
        <v>108</v>
      </c>
      <c r="BI190" s="691" t="s">
        <v>138</v>
      </c>
      <c r="BJ190" s="720">
        <v>1</v>
      </c>
      <c r="BK190" s="686">
        <v>0</v>
      </c>
    </row>
    <row r="191" s="542" customFormat="1" ht="12.75" spans="1:64">
      <c r="A191" s="540" t="s">
        <v>105</v>
      </c>
      <c r="B191" s="563"/>
      <c r="C191" s="576" t="s">
        <v>144</v>
      </c>
      <c r="D191" s="693"/>
      <c r="E191" s="693"/>
      <c r="F191" s="694"/>
      <c r="G191" s="694"/>
      <c r="H191" s="694"/>
      <c r="I191" s="694">
        <f>AVERAGE(I179:I190)</f>
        <v>2.07</v>
      </c>
      <c r="J191" s="693"/>
      <c r="K191" s="705">
        <f>AVERAGE(K179:K190)</f>
        <v>47.2416666666667</v>
      </c>
      <c r="L191" s="706">
        <f>AVERAGE(L179:L190)</f>
        <v>791.56</v>
      </c>
      <c r="M191" s="705">
        <f>AVERAGE(M179:M190)</f>
        <v>135.32883372048</v>
      </c>
      <c r="N191" s="705">
        <f>AVERAGE(N179:N190)</f>
        <v>131.304672619048</v>
      </c>
      <c r="P191" s="705">
        <f>AVERAGE(P179:P190)</f>
        <v>266.633506339528</v>
      </c>
      <c r="Q191" s="716">
        <f>AVERAGE(Q179:Q190)</f>
        <v>519.272499345722</v>
      </c>
      <c r="R191" s="705">
        <v>3.72</v>
      </c>
      <c r="S191" s="717">
        <v>4</v>
      </c>
      <c r="T191" s="718"/>
      <c r="U191" s="718"/>
      <c r="V191" s="718"/>
      <c r="W191" s="718"/>
      <c r="X191" s="718"/>
      <c r="Y191" s="693">
        <f>AVERAGE(Y179:Y190)</f>
        <v>205.75</v>
      </c>
      <c r="Z191" s="705">
        <f>AVERAGE(Z179:Z190)</f>
        <v>17.8125</v>
      </c>
      <c r="AA191" s="693"/>
      <c r="AB191" s="716">
        <f>AVERAGE(AB179:AB190)</f>
        <v>80.4041666666667</v>
      </c>
      <c r="AC191" s="693"/>
      <c r="AD191" s="705">
        <f>AVERAGE(AD179:AD190)</f>
        <v>74.4837166666667</v>
      </c>
      <c r="AE191" s="705">
        <f>AVERAGE(AE179:AE190)</f>
        <v>34.0558</v>
      </c>
      <c r="AF191" s="716">
        <f>AVERAGE(AF179:AF190)</f>
        <v>36.0066666666667</v>
      </c>
      <c r="AG191" s="705">
        <f>AVERAGE(AG179:AG190)</f>
        <v>47.2416666666667</v>
      </c>
      <c r="AH191" s="716">
        <v>45.7</v>
      </c>
      <c r="AI191" s="693"/>
      <c r="AJ191" s="693"/>
      <c r="AK191" s="694">
        <f t="shared" ref="AK191:AM191" si="37">AVERAGE(AK179:AK190)</f>
        <v>7.98702380952381</v>
      </c>
      <c r="AL191" s="716">
        <f t="shared" si="37"/>
        <v>18.2471153846154</v>
      </c>
      <c r="AM191" s="716">
        <f t="shared" si="37"/>
        <v>2.4274358974359</v>
      </c>
      <c r="AN191" s="694"/>
      <c r="AO191" s="570"/>
      <c r="AP191" s="570"/>
      <c r="AQ191" s="570"/>
      <c r="AR191" s="592"/>
      <c r="AS191" s="734"/>
      <c r="AT191" s="570"/>
      <c r="AW191" s="570"/>
      <c r="AX191" s="570"/>
      <c r="AY191" s="570"/>
      <c r="AZ191" s="570"/>
      <c r="BA191" s="570"/>
      <c r="BB191" s="570"/>
      <c r="BC191" s="747"/>
      <c r="BD191" s="570"/>
      <c r="BE191" s="747"/>
      <c r="BF191" s="570"/>
      <c r="BG191" s="570"/>
      <c r="BH191" s="570"/>
      <c r="BI191" s="570"/>
      <c r="BJ191" s="570"/>
      <c r="BK191" s="694"/>
      <c r="BL191" s="540"/>
    </row>
    <row r="192" s="543" customFormat="1" spans="1:63">
      <c r="A192" s="543" t="s">
        <v>202</v>
      </c>
      <c r="B192" s="550" t="s">
        <v>233</v>
      </c>
      <c r="C192" s="261" t="s">
        <v>79</v>
      </c>
      <c r="D192" s="650">
        <v>5</v>
      </c>
      <c r="E192" s="650">
        <v>1</v>
      </c>
      <c r="F192" s="650">
        <v>5</v>
      </c>
      <c r="G192" s="650">
        <v>5</v>
      </c>
      <c r="H192" s="650">
        <v>1</v>
      </c>
      <c r="I192" s="650">
        <v>0</v>
      </c>
      <c r="J192" s="650">
        <v>1</v>
      </c>
      <c r="K192" s="650">
        <v>42.87</v>
      </c>
      <c r="L192" s="650"/>
      <c r="M192" s="650">
        <v>8.44</v>
      </c>
      <c r="N192" s="650">
        <v>8.37</v>
      </c>
      <c r="O192" s="650">
        <v>8.36</v>
      </c>
      <c r="Q192" s="650">
        <v>419.5</v>
      </c>
      <c r="R192" s="650">
        <v>9.34</v>
      </c>
      <c r="S192" s="314">
        <v>1</v>
      </c>
      <c r="T192" s="786">
        <v>43054</v>
      </c>
      <c r="U192" s="786">
        <v>43067</v>
      </c>
      <c r="V192" s="787"/>
      <c r="W192" s="787">
        <v>42840</v>
      </c>
      <c r="X192" s="786">
        <v>42882</v>
      </c>
      <c r="Y192" s="816">
        <v>193</v>
      </c>
      <c r="Z192" s="650">
        <v>14.26</v>
      </c>
      <c r="AA192" s="816">
        <v>5</v>
      </c>
      <c r="AB192" s="760">
        <v>81</v>
      </c>
      <c r="AC192" s="816">
        <v>3</v>
      </c>
      <c r="AD192" s="298">
        <v>54.81</v>
      </c>
      <c r="AE192" s="298">
        <v>27.49</v>
      </c>
      <c r="AF192" s="816">
        <v>35.8</v>
      </c>
      <c r="AG192" s="816">
        <v>42.87</v>
      </c>
      <c r="AI192" s="816">
        <v>3</v>
      </c>
      <c r="AJ192" s="816">
        <v>1</v>
      </c>
      <c r="AK192" s="816">
        <v>8.9</v>
      </c>
      <c r="AL192" s="828">
        <v>19</v>
      </c>
      <c r="AM192" s="828">
        <v>1.2</v>
      </c>
      <c r="AN192" s="816">
        <v>1.93</v>
      </c>
      <c r="AO192" s="760">
        <v>2</v>
      </c>
      <c r="AP192" s="650">
        <v>2</v>
      </c>
      <c r="AQ192" s="650">
        <v>3</v>
      </c>
      <c r="AR192" s="650"/>
      <c r="AS192" s="650"/>
      <c r="AT192" s="650">
        <v>1</v>
      </c>
      <c r="AU192" s="264"/>
      <c r="AV192" s="264"/>
      <c r="AX192" s="650">
        <v>2</v>
      </c>
      <c r="AY192" s="650">
        <v>18</v>
      </c>
      <c r="AZ192" s="650">
        <v>0</v>
      </c>
      <c r="BA192" s="650">
        <v>1</v>
      </c>
      <c r="BC192" s="851"/>
      <c r="BD192" s="851"/>
      <c r="BE192" s="257"/>
      <c r="BF192" s="257"/>
      <c r="BG192" s="257"/>
      <c r="BH192" s="257"/>
      <c r="BI192" s="313"/>
      <c r="BJ192" s="257"/>
      <c r="BK192" s="257"/>
    </row>
    <row r="193" s="543" customFormat="1" ht="15.75" spans="1:63">
      <c r="A193" s="543" t="s">
        <v>202</v>
      </c>
      <c r="B193" s="551"/>
      <c r="C193" s="261" t="s">
        <v>77</v>
      </c>
      <c r="D193" s="757">
        <v>5</v>
      </c>
      <c r="E193" s="757">
        <v>1</v>
      </c>
      <c r="F193" s="757">
        <v>5</v>
      </c>
      <c r="G193" s="757">
        <v>1</v>
      </c>
      <c r="H193" s="757">
        <v>2</v>
      </c>
      <c r="I193" s="760">
        <v>5.5</v>
      </c>
      <c r="J193" s="757">
        <v>3</v>
      </c>
      <c r="K193" s="757">
        <v>39.6</v>
      </c>
      <c r="L193" s="650">
        <v>790</v>
      </c>
      <c r="M193" s="650">
        <v>11.9</v>
      </c>
      <c r="N193" s="650">
        <v>11.3</v>
      </c>
      <c r="O193" s="650">
        <v>11.5</v>
      </c>
      <c r="Q193" s="650">
        <v>578.33</v>
      </c>
      <c r="R193" s="650">
        <v>4.58</v>
      </c>
      <c r="S193" s="788">
        <v>7</v>
      </c>
      <c r="T193" s="789">
        <v>43050</v>
      </c>
      <c r="U193" s="790">
        <v>43059</v>
      </c>
      <c r="V193" s="790"/>
      <c r="W193" s="790">
        <v>42840</v>
      </c>
      <c r="X193" s="790">
        <v>42883</v>
      </c>
      <c r="Y193" s="817">
        <v>198</v>
      </c>
      <c r="Z193" s="818">
        <v>16.86</v>
      </c>
      <c r="AA193" s="819">
        <v>5</v>
      </c>
      <c r="AB193" s="817">
        <v>92</v>
      </c>
      <c r="AC193" s="820">
        <v>3</v>
      </c>
      <c r="AD193" s="818">
        <v>73.47</v>
      </c>
      <c r="AE193" s="817">
        <v>33.05</v>
      </c>
      <c r="AF193" s="821">
        <v>44.6</v>
      </c>
      <c r="AG193" s="821">
        <v>39.6</v>
      </c>
      <c r="AI193" s="819">
        <v>1</v>
      </c>
      <c r="AJ193" s="819">
        <v>1</v>
      </c>
      <c r="AK193" s="819">
        <v>10.3</v>
      </c>
      <c r="AL193" s="818">
        <v>19.6</v>
      </c>
      <c r="AM193" s="819">
        <v>1.7</v>
      </c>
      <c r="AN193" s="819">
        <v>1.84</v>
      </c>
      <c r="AO193" s="843"/>
      <c r="AP193" s="843">
        <v>1</v>
      </c>
      <c r="AQ193" s="843">
        <v>1</v>
      </c>
      <c r="AR193" s="843"/>
      <c r="AS193" s="843">
        <v>2</v>
      </c>
      <c r="AT193" s="843"/>
      <c r="AU193" s="843"/>
      <c r="AV193" s="843"/>
      <c r="AX193" s="843">
        <v>1</v>
      </c>
      <c r="AY193" s="843"/>
      <c r="AZ193" s="843"/>
      <c r="BA193" s="843"/>
      <c r="BC193" s="650"/>
      <c r="BD193" s="757">
        <v>1</v>
      </c>
      <c r="BE193" s="650"/>
      <c r="BF193" s="757">
        <v>1</v>
      </c>
      <c r="BG193" s="650"/>
      <c r="BH193" s="757">
        <v>1</v>
      </c>
      <c r="BI193" s="797"/>
      <c r="BJ193" s="757">
        <v>1</v>
      </c>
      <c r="BK193" s="264">
        <v>0</v>
      </c>
    </row>
    <row r="194" s="543" customFormat="1" ht="12.75" spans="1:63">
      <c r="A194" s="543" t="s">
        <v>202</v>
      </c>
      <c r="B194" s="551"/>
      <c r="C194" s="758" t="s">
        <v>204</v>
      </c>
      <c r="D194" s="298">
        <v>5</v>
      </c>
      <c r="E194" s="298">
        <v>1</v>
      </c>
      <c r="F194" s="298">
        <v>5</v>
      </c>
      <c r="G194" s="757">
        <v>3</v>
      </c>
      <c r="H194" s="298">
        <v>1</v>
      </c>
      <c r="I194" s="298">
        <v>0</v>
      </c>
      <c r="J194" s="757">
        <v>1</v>
      </c>
      <c r="K194" s="298">
        <v>40.1</v>
      </c>
      <c r="L194" s="757"/>
      <c r="M194" s="757">
        <v>9.59</v>
      </c>
      <c r="N194" s="757">
        <v>9.17</v>
      </c>
      <c r="O194" s="757">
        <v>9.44</v>
      </c>
      <c r="Q194" s="298">
        <v>470</v>
      </c>
      <c r="R194" s="298">
        <v>2.17</v>
      </c>
      <c r="S194" s="788">
        <v>5</v>
      </c>
      <c r="T194" s="791">
        <v>43075</v>
      </c>
      <c r="U194" s="791">
        <v>43084</v>
      </c>
      <c r="V194" s="791"/>
      <c r="W194" s="791">
        <v>42850</v>
      </c>
      <c r="X194" s="791">
        <v>42891</v>
      </c>
      <c r="Y194" s="298">
        <v>181</v>
      </c>
      <c r="Z194" s="298">
        <v>17</v>
      </c>
      <c r="AA194" s="650">
        <v>5</v>
      </c>
      <c r="AB194" s="298">
        <v>80</v>
      </c>
      <c r="AC194" s="757">
        <v>5</v>
      </c>
      <c r="AD194" s="650">
        <v>77.6</v>
      </c>
      <c r="AE194" s="298">
        <v>28.8</v>
      </c>
      <c r="AF194" s="298">
        <v>44</v>
      </c>
      <c r="AG194" s="298">
        <v>40.1</v>
      </c>
      <c r="AI194" s="757">
        <v>1</v>
      </c>
      <c r="AJ194" s="757">
        <v>2</v>
      </c>
      <c r="AK194" s="760">
        <v>7.83</v>
      </c>
      <c r="AL194" s="298">
        <v>17.2</v>
      </c>
      <c r="AM194" s="298">
        <v>0.84</v>
      </c>
      <c r="AN194" s="257">
        <v>1.69</v>
      </c>
      <c r="AO194" s="843"/>
      <c r="AP194" s="773">
        <v>3</v>
      </c>
      <c r="AQ194" s="773">
        <v>2</v>
      </c>
      <c r="AR194" s="843"/>
      <c r="AS194" s="843">
        <v>2</v>
      </c>
      <c r="AT194" s="844"/>
      <c r="AU194" s="844"/>
      <c r="AV194" s="844"/>
      <c r="AX194" s="844"/>
      <c r="AY194" s="844"/>
      <c r="AZ194" s="852"/>
      <c r="BA194" s="773">
        <v>1</v>
      </c>
      <c r="BC194" s="257"/>
      <c r="BD194" s="257"/>
      <c r="BE194" s="257"/>
      <c r="BF194" s="257"/>
      <c r="BG194" s="257"/>
      <c r="BH194" s="257"/>
      <c r="BI194" s="313"/>
      <c r="BJ194" s="257"/>
      <c r="BK194" s="257"/>
    </row>
    <row r="195" s="543" customFormat="1" ht="12.75" spans="1:63">
      <c r="A195" s="543" t="s">
        <v>202</v>
      </c>
      <c r="B195" s="551"/>
      <c r="C195" s="758" t="s">
        <v>205</v>
      </c>
      <c r="D195" s="757">
        <v>5</v>
      </c>
      <c r="E195" s="757">
        <v>1</v>
      </c>
      <c r="F195" s="757">
        <v>5</v>
      </c>
      <c r="G195" s="797">
        <v>42799</v>
      </c>
      <c r="H195" s="757">
        <v>1</v>
      </c>
      <c r="I195" s="757">
        <v>0.2</v>
      </c>
      <c r="J195" s="650">
        <v>1</v>
      </c>
      <c r="K195" s="757">
        <v>44.3</v>
      </c>
      <c r="L195" s="757">
        <v>800</v>
      </c>
      <c r="M195" s="757">
        <v>12.21</v>
      </c>
      <c r="N195" s="757">
        <v>11.9</v>
      </c>
      <c r="O195" s="757">
        <v>11.97</v>
      </c>
      <c r="Q195" s="757">
        <v>601.6</v>
      </c>
      <c r="R195" s="757">
        <v>1.62</v>
      </c>
      <c r="S195" s="792">
        <v>2</v>
      </c>
      <c r="T195" s="793">
        <v>43051</v>
      </c>
      <c r="U195" s="793">
        <v>43060</v>
      </c>
      <c r="V195" s="793"/>
      <c r="W195" s="793">
        <v>42843</v>
      </c>
      <c r="X195" s="793">
        <v>42885</v>
      </c>
      <c r="Y195" s="757">
        <v>199</v>
      </c>
      <c r="Z195" s="650">
        <v>18.77</v>
      </c>
      <c r="AA195" s="757">
        <v>5</v>
      </c>
      <c r="AB195" s="650">
        <v>87</v>
      </c>
      <c r="AC195" s="650">
        <v>3</v>
      </c>
      <c r="AD195" s="757">
        <v>54</v>
      </c>
      <c r="AE195" s="650">
        <v>34.34</v>
      </c>
      <c r="AF195" s="650">
        <v>39.8</v>
      </c>
      <c r="AG195" s="757">
        <v>44.3</v>
      </c>
      <c r="AI195" s="650">
        <v>3</v>
      </c>
      <c r="AJ195" s="650">
        <v>1</v>
      </c>
      <c r="AK195" s="650">
        <v>8.63</v>
      </c>
      <c r="AL195" s="650">
        <v>18.1</v>
      </c>
      <c r="AM195" s="650">
        <v>1.6</v>
      </c>
      <c r="AN195" s="650">
        <v>1.83</v>
      </c>
      <c r="AO195" s="843">
        <v>0.01</v>
      </c>
      <c r="AP195" s="843">
        <v>2</v>
      </c>
      <c r="AQ195" s="843"/>
      <c r="AR195" s="843">
        <v>8</v>
      </c>
      <c r="AS195" s="845">
        <v>42769</v>
      </c>
      <c r="AT195" s="843"/>
      <c r="AU195" s="843">
        <v>0</v>
      </c>
      <c r="AV195" s="843"/>
      <c r="AX195" s="843"/>
      <c r="AY195" s="843">
        <v>0</v>
      </c>
      <c r="AZ195" s="843">
        <v>0</v>
      </c>
      <c r="BA195" s="843"/>
      <c r="BC195" s="793">
        <v>42755</v>
      </c>
      <c r="BD195" s="757">
        <v>2</v>
      </c>
      <c r="BE195" s="793">
        <v>42791</v>
      </c>
      <c r="BF195" s="757">
        <v>3</v>
      </c>
      <c r="BG195" s="793">
        <v>42845</v>
      </c>
      <c r="BH195" s="757">
        <v>1</v>
      </c>
      <c r="BI195" s="793">
        <v>42875</v>
      </c>
      <c r="BJ195" s="757">
        <v>1</v>
      </c>
      <c r="BK195" s="757">
        <v>1</v>
      </c>
    </row>
    <row r="196" s="543" customFormat="1" ht="12.75" spans="1:63">
      <c r="A196" s="543" t="s">
        <v>202</v>
      </c>
      <c r="B196" s="551"/>
      <c r="C196" s="261" t="s">
        <v>83</v>
      </c>
      <c r="D196" s="757">
        <v>5</v>
      </c>
      <c r="E196" s="757">
        <v>1</v>
      </c>
      <c r="F196" s="757">
        <v>5</v>
      </c>
      <c r="G196" s="757">
        <v>3</v>
      </c>
      <c r="H196" s="757">
        <v>1</v>
      </c>
      <c r="I196" s="757">
        <v>3.5</v>
      </c>
      <c r="J196" s="757">
        <v>5</v>
      </c>
      <c r="K196" s="650">
        <v>48.9</v>
      </c>
      <c r="L196" s="757"/>
      <c r="M196" s="650">
        <v>10.6</v>
      </c>
      <c r="N196" s="650">
        <v>10.35</v>
      </c>
      <c r="O196" s="650">
        <v>10.29</v>
      </c>
      <c r="Q196" s="650">
        <v>520.7</v>
      </c>
      <c r="R196" s="650">
        <v>-6.8</v>
      </c>
      <c r="S196" s="792">
        <v>11</v>
      </c>
      <c r="T196" s="793">
        <v>43051</v>
      </c>
      <c r="U196" s="793">
        <v>43058</v>
      </c>
      <c r="V196" s="793"/>
      <c r="W196" s="793">
        <v>42832</v>
      </c>
      <c r="X196" s="793">
        <v>42881</v>
      </c>
      <c r="Y196" s="757">
        <v>195</v>
      </c>
      <c r="Z196" s="650">
        <v>15.72</v>
      </c>
      <c r="AA196" s="650">
        <v>3</v>
      </c>
      <c r="AB196" s="757">
        <v>91.9</v>
      </c>
      <c r="AC196" s="757">
        <v>3</v>
      </c>
      <c r="AD196" s="650">
        <v>57</v>
      </c>
      <c r="AE196" s="650">
        <v>32.4</v>
      </c>
      <c r="AF196" s="650">
        <v>31.4</v>
      </c>
      <c r="AG196" s="822">
        <v>48.9</v>
      </c>
      <c r="AI196" s="757">
        <v>3</v>
      </c>
      <c r="AJ196" s="757">
        <v>5</v>
      </c>
      <c r="AK196" s="822">
        <v>8.44</v>
      </c>
      <c r="AL196" s="822">
        <v>17.9</v>
      </c>
      <c r="AM196" s="822">
        <v>2.8</v>
      </c>
      <c r="AN196" s="650">
        <v>2.06</v>
      </c>
      <c r="AO196" s="843">
        <v>0</v>
      </c>
      <c r="AP196" s="757">
        <v>0</v>
      </c>
      <c r="AQ196" s="843">
        <v>1</v>
      </c>
      <c r="AR196" s="843">
        <v>0</v>
      </c>
      <c r="AS196" s="843">
        <v>0</v>
      </c>
      <c r="AT196" s="843">
        <v>0</v>
      </c>
      <c r="AU196" s="846"/>
      <c r="AV196" s="846"/>
      <c r="AX196" s="843">
        <v>0</v>
      </c>
      <c r="AY196" s="843">
        <v>0</v>
      </c>
      <c r="AZ196" s="757">
        <v>0</v>
      </c>
      <c r="BA196" s="757">
        <v>1</v>
      </c>
      <c r="BC196" s="822"/>
      <c r="BD196" s="822">
        <v>1</v>
      </c>
      <c r="BE196" s="822"/>
      <c r="BF196" s="822">
        <v>1</v>
      </c>
      <c r="BG196" s="822"/>
      <c r="BH196" s="822">
        <v>1</v>
      </c>
      <c r="BI196" s="794"/>
      <c r="BJ196" s="822">
        <v>1</v>
      </c>
      <c r="BK196" s="822">
        <v>1</v>
      </c>
    </row>
    <row r="197" s="543" customFormat="1" ht="12.75" spans="1:63">
      <c r="A197" s="543" t="s">
        <v>202</v>
      </c>
      <c r="B197" s="551"/>
      <c r="C197" s="261" t="s">
        <v>76</v>
      </c>
      <c r="D197" s="650">
        <v>5</v>
      </c>
      <c r="E197" s="650">
        <v>1</v>
      </c>
      <c r="F197" s="650">
        <v>5</v>
      </c>
      <c r="G197" s="650">
        <v>3</v>
      </c>
      <c r="H197" s="650">
        <v>1</v>
      </c>
      <c r="I197" s="650">
        <v>7</v>
      </c>
      <c r="J197" s="650">
        <v>1</v>
      </c>
      <c r="K197" s="650">
        <v>41.9</v>
      </c>
      <c r="L197" s="650">
        <v>768</v>
      </c>
      <c r="M197" s="650">
        <v>9.75</v>
      </c>
      <c r="N197" s="650">
        <v>11.73</v>
      </c>
      <c r="O197" s="650">
        <v>8.48</v>
      </c>
      <c r="Q197" s="650">
        <v>445.3</v>
      </c>
      <c r="R197" s="650">
        <v>2.43</v>
      </c>
      <c r="S197" s="788">
        <v>8</v>
      </c>
      <c r="T197" s="794">
        <v>43051</v>
      </c>
      <c r="U197" s="794">
        <v>43059</v>
      </c>
      <c r="V197" s="794"/>
      <c r="W197" s="794">
        <v>42839</v>
      </c>
      <c r="X197" s="794">
        <v>42883</v>
      </c>
      <c r="Y197" s="822">
        <v>197</v>
      </c>
      <c r="Z197" s="822">
        <v>15.4</v>
      </c>
      <c r="AA197" s="822">
        <v>5</v>
      </c>
      <c r="AB197" s="822">
        <v>85</v>
      </c>
      <c r="AC197" s="822">
        <v>3</v>
      </c>
      <c r="AD197" s="822">
        <v>51.4</v>
      </c>
      <c r="AE197" s="822">
        <v>26.8</v>
      </c>
      <c r="AF197" s="822">
        <v>40.6</v>
      </c>
      <c r="AG197" s="822">
        <v>41.9</v>
      </c>
      <c r="AI197" s="822">
        <v>1</v>
      </c>
      <c r="AJ197" s="822">
        <v>3</v>
      </c>
      <c r="AK197" s="822">
        <v>8.5</v>
      </c>
      <c r="AL197" s="822">
        <v>17.2</v>
      </c>
      <c r="AM197" s="822">
        <v>2.2</v>
      </c>
      <c r="AN197" s="822">
        <v>1.7</v>
      </c>
      <c r="AO197" s="822">
        <v>2</v>
      </c>
      <c r="AP197" s="822">
        <v>2</v>
      </c>
      <c r="AQ197" s="822">
        <v>2</v>
      </c>
      <c r="AR197" s="822"/>
      <c r="AS197" s="822"/>
      <c r="AT197" s="822"/>
      <c r="AU197" s="822"/>
      <c r="AV197" s="846"/>
      <c r="AX197" s="846"/>
      <c r="AY197" s="846"/>
      <c r="AZ197" s="650"/>
      <c r="BA197" s="822">
        <v>1</v>
      </c>
      <c r="BC197" s="853"/>
      <c r="BD197" s="772"/>
      <c r="BE197" s="797">
        <v>42805</v>
      </c>
      <c r="BF197" s="650">
        <v>2</v>
      </c>
      <c r="BG197" s="257"/>
      <c r="BH197" s="257"/>
      <c r="BI197" s="313"/>
      <c r="BJ197" s="257"/>
      <c r="BK197" s="264"/>
    </row>
    <row r="198" s="543" customFormat="1" ht="12.75" spans="1:63">
      <c r="A198" s="543" t="s">
        <v>202</v>
      </c>
      <c r="B198" s="551"/>
      <c r="C198" s="759" t="s">
        <v>206</v>
      </c>
      <c r="D198" s="650">
        <v>5</v>
      </c>
      <c r="E198" s="650">
        <v>1</v>
      </c>
      <c r="F198" s="650">
        <v>5</v>
      </c>
      <c r="G198" s="650">
        <v>5</v>
      </c>
      <c r="H198" s="650">
        <v>2</v>
      </c>
      <c r="I198" s="650">
        <v>0.5</v>
      </c>
      <c r="J198" s="650">
        <v>5</v>
      </c>
      <c r="K198" s="650">
        <v>42.2</v>
      </c>
      <c r="L198" s="650"/>
      <c r="M198" s="650">
        <v>9.2</v>
      </c>
      <c r="N198" s="650">
        <v>10</v>
      </c>
      <c r="O198" s="650">
        <v>10.4</v>
      </c>
      <c r="Q198" s="650">
        <v>493.33</v>
      </c>
      <c r="R198" s="650">
        <v>0.68</v>
      </c>
      <c r="S198" s="788">
        <v>10</v>
      </c>
      <c r="T198" s="795">
        <v>43054</v>
      </c>
      <c r="U198" s="795">
        <v>43065</v>
      </c>
      <c r="V198" s="793"/>
      <c r="W198" s="793">
        <v>42842</v>
      </c>
      <c r="X198" s="793">
        <v>42885</v>
      </c>
      <c r="Y198" s="650">
        <v>196</v>
      </c>
      <c r="Z198" s="650">
        <v>17.95</v>
      </c>
      <c r="AA198" s="650">
        <v>1</v>
      </c>
      <c r="AB198" s="650">
        <v>77</v>
      </c>
      <c r="AC198" s="650">
        <v>3</v>
      </c>
      <c r="AD198" s="650">
        <v>90.32</v>
      </c>
      <c r="AE198" s="650">
        <v>34.67</v>
      </c>
      <c r="AF198" s="650">
        <v>34</v>
      </c>
      <c r="AG198" s="650">
        <v>42.2</v>
      </c>
      <c r="AI198" s="650">
        <v>1</v>
      </c>
      <c r="AJ198" s="650">
        <v>5</v>
      </c>
      <c r="AK198" s="650">
        <v>8.22</v>
      </c>
      <c r="AL198" s="650">
        <v>18.65</v>
      </c>
      <c r="AM198" s="650">
        <v>2.45</v>
      </c>
      <c r="AN198" s="650">
        <v>1.93</v>
      </c>
      <c r="AO198" s="822">
        <v>0</v>
      </c>
      <c r="AP198" s="822">
        <v>0</v>
      </c>
      <c r="AQ198" s="822">
        <v>1</v>
      </c>
      <c r="AR198" s="822">
        <v>15</v>
      </c>
      <c r="AS198" s="822">
        <v>1</v>
      </c>
      <c r="AT198" s="772"/>
      <c r="AU198" s="772"/>
      <c r="AV198" s="772"/>
      <c r="AX198" s="772"/>
      <c r="AY198" s="772"/>
      <c r="AZ198" s="772"/>
      <c r="BA198" s="772"/>
      <c r="BC198" s="787">
        <v>43094</v>
      </c>
      <c r="BD198" s="760">
        <v>2</v>
      </c>
      <c r="BE198" s="787">
        <v>42809</v>
      </c>
      <c r="BF198" s="760">
        <v>2</v>
      </c>
      <c r="BG198" s="772" t="s">
        <v>94</v>
      </c>
      <c r="BH198" s="772" t="s">
        <v>94</v>
      </c>
      <c r="BI198" s="857" t="s">
        <v>94</v>
      </c>
      <c r="BJ198" s="772" t="s">
        <v>94</v>
      </c>
      <c r="BK198" s="760">
        <v>1</v>
      </c>
    </row>
    <row r="199" s="543" customFormat="1" ht="24" spans="1:63">
      <c r="A199" s="543" t="s">
        <v>202</v>
      </c>
      <c r="B199" s="551"/>
      <c r="C199" s="274" t="s">
        <v>207</v>
      </c>
      <c r="D199" s="760">
        <v>5</v>
      </c>
      <c r="E199" s="760">
        <v>1</v>
      </c>
      <c r="F199" s="760">
        <v>5</v>
      </c>
      <c r="G199" s="760">
        <v>1</v>
      </c>
      <c r="H199" s="760">
        <v>2</v>
      </c>
      <c r="I199" s="772" t="s">
        <v>94</v>
      </c>
      <c r="J199" s="772" t="s">
        <v>208</v>
      </c>
      <c r="K199" s="760">
        <v>46.6</v>
      </c>
      <c r="L199" s="772" t="s">
        <v>94</v>
      </c>
      <c r="M199" s="760">
        <v>10.78</v>
      </c>
      <c r="N199" s="760">
        <v>11.19</v>
      </c>
      <c r="O199" s="760">
        <v>11.85</v>
      </c>
      <c r="Q199" s="760">
        <v>563.77</v>
      </c>
      <c r="R199" s="760">
        <v>-7.33</v>
      </c>
      <c r="S199" s="796">
        <v>2</v>
      </c>
      <c r="T199" s="787">
        <v>43050</v>
      </c>
      <c r="U199" s="787">
        <v>43059</v>
      </c>
      <c r="V199" s="787"/>
      <c r="W199" s="787">
        <v>42842</v>
      </c>
      <c r="X199" s="787">
        <v>42888</v>
      </c>
      <c r="Y199" s="760">
        <v>203</v>
      </c>
      <c r="Z199" s="760">
        <v>18.4</v>
      </c>
      <c r="AA199" s="760">
        <v>3</v>
      </c>
      <c r="AB199" s="760">
        <v>87.5</v>
      </c>
      <c r="AC199" s="760">
        <v>3</v>
      </c>
      <c r="AD199" s="760">
        <v>72.7</v>
      </c>
      <c r="AE199" s="760">
        <v>31.4</v>
      </c>
      <c r="AF199" s="760">
        <v>43.2</v>
      </c>
      <c r="AG199" s="760">
        <v>46.6</v>
      </c>
      <c r="AI199" s="760">
        <v>1</v>
      </c>
      <c r="AJ199" s="760">
        <v>1</v>
      </c>
      <c r="AK199" s="760">
        <v>9.1</v>
      </c>
      <c r="AL199" s="760">
        <v>17.6</v>
      </c>
      <c r="AM199" s="760">
        <v>1.9</v>
      </c>
      <c r="AN199" s="760">
        <v>1.7</v>
      </c>
      <c r="AO199" s="760">
        <v>0</v>
      </c>
      <c r="AP199" s="760">
        <v>1</v>
      </c>
      <c r="AQ199" s="760">
        <v>2</v>
      </c>
      <c r="AR199" s="760">
        <v>0</v>
      </c>
      <c r="AS199" s="760">
        <v>1</v>
      </c>
      <c r="AT199" s="760">
        <v>1</v>
      </c>
      <c r="AU199" s="760">
        <v>0</v>
      </c>
      <c r="AV199" s="760">
        <v>1</v>
      </c>
      <c r="AX199" s="760">
        <v>1</v>
      </c>
      <c r="AY199" s="760">
        <v>0</v>
      </c>
      <c r="AZ199" s="760">
        <v>0</v>
      </c>
      <c r="BA199" s="760">
        <v>1</v>
      </c>
      <c r="BC199" s="853"/>
      <c r="BD199" s="298"/>
      <c r="BE199" s="853"/>
      <c r="BF199" s="298"/>
      <c r="BG199" s="797">
        <v>42868</v>
      </c>
      <c r="BH199" s="650">
        <v>2</v>
      </c>
      <c r="BI199" s="313"/>
      <c r="BJ199" s="257"/>
      <c r="BK199" s="257"/>
    </row>
    <row r="200" s="543" customFormat="1" ht="12.75" spans="1:63">
      <c r="A200" s="543" t="s">
        <v>202</v>
      </c>
      <c r="B200" s="551"/>
      <c r="C200" s="261" t="s">
        <v>74</v>
      </c>
      <c r="D200" s="757">
        <v>5</v>
      </c>
      <c r="E200" s="757">
        <v>1</v>
      </c>
      <c r="F200" s="757">
        <v>5</v>
      </c>
      <c r="G200" s="757">
        <v>5</v>
      </c>
      <c r="H200" s="757">
        <v>1</v>
      </c>
      <c r="I200" s="757">
        <v>3</v>
      </c>
      <c r="J200" s="757">
        <v>3</v>
      </c>
      <c r="K200" s="650">
        <v>40.4</v>
      </c>
      <c r="L200" s="757"/>
      <c r="M200" s="650">
        <v>11.95</v>
      </c>
      <c r="N200" s="650">
        <v>11.9</v>
      </c>
      <c r="O200" s="650">
        <v>11.55</v>
      </c>
      <c r="Q200" s="650">
        <v>590</v>
      </c>
      <c r="R200" s="650">
        <v>9.77</v>
      </c>
      <c r="S200" s="788">
        <v>1</v>
      </c>
      <c r="T200" s="793">
        <v>43052</v>
      </c>
      <c r="U200" s="793">
        <v>43068</v>
      </c>
      <c r="V200" s="797"/>
      <c r="W200" s="797">
        <v>42842</v>
      </c>
      <c r="X200" s="793">
        <v>42887</v>
      </c>
      <c r="Y200" s="757">
        <v>200</v>
      </c>
      <c r="Z200" s="757">
        <v>21.73</v>
      </c>
      <c r="AA200" s="650">
        <v>5</v>
      </c>
      <c r="AB200" s="757">
        <v>87</v>
      </c>
      <c r="AC200" s="757">
        <v>3</v>
      </c>
      <c r="AD200" s="757">
        <v>89.96</v>
      </c>
      <c r="AE200" s="757">
        <v>33.84</v>
      </c>
      <c r="AF200" s="823">
        <v>44.5</v>
      </c>
      <c r="AG200" s="823">
        <v>40.4</v>
      </c>
      <c r="AI200" s="757">
        <v>5</v>
      </c>
      <c r="AJ200" s="757">
        <v>3</v>
      </c>
      <c r="AK200" s="757">
        <v>8.96</v>
      </c>
      <c r="AL200" s="757">
        <v>19.13</v>
      </c>
      <c r="AM200" s="757">
        <v>1.75</v>
      </c>
      <c r="AN200" s="823">
        <v>1.56</v>
      </c>
      <c r="AO200" s="757">
        <v>0.24</v>
      </c>
      <c r="AP200" s="757">
        <v>2</v>
      </c>
      <c r="AQ200" s="757">
        <v>1</v>
      </c>
      <c r="AR200" s="757"/>
      <c r="AS200" s="757">
        <v>2</v>
      </c>
      <c r="AT200" s="772"/>
      <c r="AU200" s="772"/>
      <c r="AV200" s="772"/>
      <c r="AX200" s="757">
        <v>1</v>
      </c>
      <c r="AY200" s="757"/>
      <c r="AZ200" s="822"/>
      <c r="BA200" s="822"/>
      <c r="BC200" s="791">
        <v>42745</v>
      </c>
      <c r="BD200" s="298">
        <v>0</v>
      </c>
      <c r="BE200" s="791">
        <v>42781</v>
      </c>
      <c r="BF200" s="298">
        <v>1</v>
      </c>
      <c r="BG200" s="760"/>
      <c r="BH200" s="760"/>
      <c r="BI200" s="760"/>
      <c r="BJ200" s="760"/>
      <c r="BK200" s="298">
        <v>1</v>
      </c>
    </row>
    <row r="201" s="543" customFormat="1" ht="24" spans="1:63">
      <c r="A201" s="543" t="s">
        <v>202</v>
      </c>
      <c r="B201" s="551"/>
      <c r="C201" s="274" t="s">
        <v>209</v>
      </c>
      <c r="D201" s="757">
        <v>5</v>
      </c>
      <c r="E201" s="298">
        <v>1</v>
      </c>
      <c r="F201" s="298">
        <v>5</v>
      </c>
      <c r="G201" s="760"/>
      <c r="H201" s="298">
        <v>2</v>
      </c>
      <c r="I201" s="760"/>
      <c r="J201" s="773" t="s">
        <v>96</v>
      </c>
      <c r="K201" s="298">
        <v>38.7</v>
      </c>
      <c r="L201" s="760"/>
      <c r="M201" s="298">
        <v>9.69</v>
      </c>
      <c r="N201" s="298">
        <v>10.26</v>
      </c>
      <c r="O201" s="298">
        <v>10.31</v>
      </c>
      <c r="Q201" s="298">
        <v>504.33</v>
      </c>
      <c r="R201" s="298">
        <v>12.12</v>
      </c>
      <c r="S201" s="319">
        <v>1</v>
      </c>
      <c r="T201" s="791">
        <v>43070</v>
      </c>
      <c r="U201" s="791">
        <v>43089</v>
      </c>
      <c r="V201" s="791"/>
      <c r="W201" s="791">
        <v>42843</v>
      </c>
      <c r="X201" s="791">
        <v>42884</v>
      </c>
      <c r="Y201" s="298">
        <v>180</v>
      </c>
      <c r="Z201" s="298">
        <v>21.2</v>
      </c>
      <c r="AA201" s="298">
        <v>1</v>
      </c>
      <c r="AB201" s="298">
        <v>81</v>
      </c>
      <c r="AC201" s="298">
        <v>2</v>
      </c>
      <c r="AD201" s="298">
        <v>69.9</v>
      </c>
      <c r="AE201" s="298">
        <v>30.7</v>
      </c>
      <c r="AF201" s="298">
        <v>44.6</v>
      </c>
      <c r="AG201" s="298">
        <v>38.7</v>
      </c>
      <c r="AI201" s="298">
        <v>3</v>
      </c>
      <c r="AJ201" s="298">
        <v>3</v>
      </c>
      <c r="AK201" s="298">
        <v>8.6</v>
      </c>
      <c r="AL201" s="298">
        <v>19</v>
      </c>
      <c r="AM201" s="298">
        <v>0.8</v>
      </c>
      <c r="AN201" s="298">
        <v>1.45</v>
      </c>
      <c r="AO201" s="822">
        <v>6</v>
      </c>
      <c r="AP201" s="822">
        <v>4</v>
      </c>
      <c r="AQ201" s="822">
        <v>1</v>
      </c>
      <c r="AR201" s="822"/>
      <c r="AS201" s="822"/>
      <c r="AT201" s="822"/>
      <c r="AU201" s="822"/>
      <c r="AV201" s="822"/>
      <c r="AX201" s="822">
        <v>2</v>
      </c>
      <c r="AY201" s="822">
        <v>85</v>
      </c>
      <c r="AZ201" s="822">
        <v>0</v>
      </c>
      <c r="BA201" s="822">
        <v>1</v>
      </c>
      <c r="BC201" s="799">
        <v>43100</v>
      </c>
      <c r="BD201" s="825">
        <v>1</v>
      </c>
      <c r="BE201" s="799">
        <v>42792</v>
      </c>
      <c r="BF201" s="825">
        <v>1</v>
      </c>
      <c r="BG201" s="257"/>
      <c r="BH201" s="257"/>
      <c r="BI201" s="317"/>
      <c r="BJ201" s="264"/>
      <c r="BK201" s="257"/>
    </row>
    <row r="202" s="543" customFormat="1" ht="12.75" spans="1:63">
      <c r="A202" s="543" t="s">
        <v>202</v>
      </c>
      <c r="B202" s="551"/>
      <c r="C202" s="759" t="s">
        <v>210</v>
      </c>
      <c r="D202" s="760">
        <v>5</v>
      </c>
      <c r="E202" s="760">
        <v>1</v>
      </c>
      <c r="F202" s="760">
        <v>5</v>
      </c>
      <c r="G202" s="760">
        <v>3</v>
      </c>
      <c r="H202" s="760">
        <v>1</v>
      </c>
      <c r="I202" s="760"/>
      <c r="J202" s="760">
        <v>3</v>
      </c>
      <c r="K202" s="760">
        <v>38.2</v>
      </c>
      <c r="L202" s="760"/>
      <c r="M202" s="760">
        <v>10.29</v>
      </c>
      <c r="N202" s="760">
        <v>10.45</v>
      </c>
      <c r="O202" s="760">
        <v>10.35</v>
      </c>
      <c r="Q202" s="760">
        <v>518.31</v>
      </c>
      <c r="R202" s="760">
        <v>7.08</v>
      </c>
      <c r="S202" s="796">
        <v>3</v>
      </c>
      <c r="T202" s="798">
        <v>43052</v>
      </c>
      <c r="U202" s="798">
        <v>43064</v>
      </c>
      <c r="V202" s="798"/>
      <c r="W202" s="798">
        <v>42843</v>
      </c>
      <c r="X202" s="799">
        <v>42888</v>
      </c>
      <c r="Y202" s="824">
        <v>201</v>
      </c>
      <c r="Z202" s="825">
        <v>17.87</v>
      </c>
      <c r="AA202" s="825">
        <v>5</v>
      </c>
      <c r="AB202" s="825">
        <v>87</v>
      </c>
      <c r="AC202" s="760">
        <v>4</v>
      </c>
      <c r="AD202" s="825">
        <v>57.61</v>
      </c>
      <c r="AE202" s="825">
        <v>32.1</v>
      </c>
      <c r="AF202" s="825">
        <v>43.8</v>
      </c>
      <c r="AG202" s="825">
        <v>38.2</v>
      </c>
      <c r="AI202" s="825">
        <v>3</v>
      </c>
      <c r="AJ202" s="760">
        <v>5</v>
      </c>
      <c r="AK202" s="825">
        <v>3</v>
      </c>
      <c r="AL202" s="825">
        <v>20.8</v>
      </c>
      <c r="AM202" s="825">
        <v>1.7</v>
      </c>
      <c r="AN202" s="825">
        <v>1.8</v>
      </c>
      <c r="AO202" s="772"/>
      <c r="AP202" s="772">
        <v>1</v>
      </c>
      <c r="AQ202" s="772">
        <v>3</v>
      </c>
      <c r="AR202" s="825"/>
      <c r="AS202" s="772">
        <v>1</v>
      </c>
      <c r="AT202" s="825"/>
      <c r="AU202" s="825"/>
      <c r="AV202" s="825"/>
      <c r="AX202" s="772">
        <v>1</v>
      </c>
      <c r="AY202" s="825"/>
      <c r="AZ202" s="772"/>
      <c r="BA202" s="772"/>
      <c r="BC202" s="630"/>
      <c r="BD202" s="683"/>
      <c r="BE202" s="630"/>
      <c r="BF202" s="257"/>
      <c r="BG202" s="257"/>
      <c r="BH202" s="257"/>
      <c r="BI202" s="317"/>
      <c r="BJ202" s="264"/>
      <c r="BK202" s="257"/>
    </row>
    <row r="203" s="543" customFormat="1" spans="1:63">
      <c r="A203" s="543" t="s">
        <v>202</v>
      </c>
      <c r="B203" s="548"/>
      <c r="C203" s="276" t="s">
        <v>90</v>
      </c>
      <c r="D203" s="372"/>
      <c r="E203" s="372"/>
      <c r="F203" s="372"/>
      <c r="G203" s="372"/>
      <c r="H203" s="372"/>
      <c r="I203" s="301"/>
      <c r="J203" s="257"/>
      <c r="K203" s="301">
        <f>AVERAGE(K192:K202)</f>
        <v>42.1609090909091</v>
      </c>
      <c r="L203" s="301">
        <f>AVERAGE(L192:L202)</f>
        <v>786</v>
      </c>
      <c r="M203" s="301"/>
      <c r="N203" s="301"/>
      <c r="O203" s="301"/>
      <c r="Q203" s="301">
        <f>AVERAGE(Q192:Q202)</f>
        <v>518.651818181818</v>
      </c>
      <c r="R203" s="301">
        <v>2.76</v>
      </c>
      <c r="S203" s="323">
        <v>3</v>
      </c>
      <c r="T203" s="476" t="s">
        <v>66</v>
      </c>
      <c r="U203" s="476" t="s">
        <v>66</v>
      </c>
      <c r="V203" s="476"/>
      <c r="W203" s="476" t="s">
        <v>66</v>
      </c>
      <c r="X203" s="476" t="s">
        <v>66</v>
      </c>
      <c r="Y203" s="301">
        <f>AVERAGE(Y192:Y202)</f>
        <v>194.818181818182</v>
      </c>
      <c r="Z203" s="301">
        <f>AVERAGE(Z192:Z202)</f>
        <v>17.7418181818182</v>
      </c>
      <c r="AA203" s="301">
        <v>5</v>
      </c>
      <c r="AB203" s="301">
        <f>AVERAGE(AB192:AB202)</f>
        <v>85.1272727272727</v>
      </c>
      <c r="AC203" s="372">
        <v>3</v>
      </c>
      <c r="AD203" s="301">
        <f>AVERAGE(AD192:AD202)</f>
        <v>68.07</v>
      </c>
      <c r="AE203" s="301">
        <f>AVERAGE(AE192:AE202)</f>
        <v>31.4172727272727</v>
      </c>
      <c r="AF203" s="301">
        <f>AVERAGE(AF192:AF202)</f>
        <v>40.5727272727273</v>
      </c>
      <c r="AG203" s="301">
        <f>AVERAGE(AG192:AG202)</f>
        <v>42.1609090909091</v>
      </c>
      <c r="AI203" s="372">
        <f t="shared" ref="AI203:AN203" si="38">AVERAGE(AI192:AI202)</f>
        <v>2.27272727272727</v>
      </c>
      <c r="AJ203" s="372">
        <f t="shared" si="38"/>
        <v>2.72727272727273</v>
      </c>
      <c r="AK203" s="301">
        <f t="shared" si="38"/>
        <v>8.22545454545454</v>
      </c>
      <c r="AL203" s="301">
        <f t="shared" si="38"/>
        <v>18.5618181818182</v>
      </c>
      <c r="AM203" s="301">
        <f t="shared" si="38"/>
        <v>1.72181818181818</v>
      </c>
      <c r="AN203" s="301">
        <f t="shared" si="38"/>
        <v>1.77181818181818</v>
      </c>
      <c r="AO203" s="257"/>
      <c r="AP203" s="257"/>
      <c r="AQ203" s="257"/>
      <c r="AR203" s="257"/>
      <c r="AS203" s="257"/>
      <c r="AT203" s="257"/>
      <c r="AU203" s="257"/>
      <c r="AV203" s="257"/>
      <c r="AX203" s="257"/>
      <c r="AY203" s="257"/>
      <c r="AZ203" s="257"/>
      <c r="BA203" s="257"/>
      <c r="BC203"/>
      <c r="BD203"/>
      <c r="BE203"/>
      <c r="BF203"/>
      <c r="BG203"/>
      <c r="BH203"/>
      <c r="BI203"/>
      <c r="BJ203"/>
      <c r="BK203"/>
    </row>
    <row r="204" s="253" customFormat="1" ht="14" customHeight="1" spans="1:63">
      <c r="A204" s="405" t="s">
        <v>91</v>
      </c>
      <c r="B204" s="550" t="s">
        <v>234</v>
      </c>
      <c r="C204" s="261" t="s">
        <v>212</v>
      </c>
      <c r="D204" s="298">
        <v>5</v>
      </c>
      <c r="E204" s="298">
        <v>1</v>
      </c>
      <c r="F204" s="298">
        <v>5</v>
      </c>
      <c r="G204" s="298">
        <v>5</v>
      </c>
      <c r="H204" s="257"/>
      <c r="I204" s="257">
        <v>0</v>
      </c>
      <c r="J204" s="298">
        <v>1</v>
      </c>
      <c r="K204" s="760">
        <v>47.7</v>
      </c>
      <c r="L204" s="298">
        <v>720</v>
      </c>
      <c r="M204" s="774">
        <v>8.47</v>
      </c>
      <c r="N204" s="774">
        <v>8.38</v>
      </c>
      <c r="O204" s="774">
        <v>9.06</v>
      </c>
      <c r="P204" s="775">
        <f t="shared" ref="P204:P215" si="39">SUM(M204:O204)</f>
        <v>25.91</v>
      </c>
      <c r="Q204" s="774">
        <v>431.8</v>
      </c>
      <c r="R204" s="774">
        <v>0.66</v>
      </c>
      <c r="S204" s="800">
        <v>7</v>
      </c>
      <c r="T204" s="797">
        <v>43411</v>
      </c>
      <c r="U204" s="797">
        <v>43433</v>
      </c>
      <c r="V204" s="797">
        <v>43200</v>
      </c>
      <c r="W204" s="787"/>
      <c r="X204" s="797">
        <v>43245</v>
      </c>
      <c r="Y204" s="650">
        <v>199</v>
      </c>
      <c r="Z204" s="760">
        <v>15.5</v>
      </c>
      <c r="AA204" s="802" t="s">
        <v>108</v>
      </c>
      <c r="AB204" s="650">
        <v>79</v>
      </c>
      <c r="AC204" s="760">
        <v>1</v>
      </c>
      <c r="AD204" s="760">
        <v>57.1</v>
      </c>
      <c r="AE204" s="760">
        <v>25.6</v>
      </c>
      <c r="AF204" s="760">
        <v>38.7</v>
      </c>
      <c r="AG204" s="760">
        <v>47.7</v>
      </c>
      <c r="AH204" s="760">
        <v>44.6</v>
      </c>
      <c r="AI204" s="760">
        <v>1</v>
      </c>
      <c r="AJ204" s="760">
        <v>1</v>
      </c>
      <c r="AK204" s="760">
        <v>7.3</v>
      </c>
      <c r="AL204" s="364"/>
      <c r="AM204" s="364"/>
      <c r="AN204" s="829">
        <v>1.65</v>
      </c>
      <c r="AO204" s="298"/>
      <c r="AP204" s="298">
        <v>1</v>
      </c>
      <c r="AQ204" s="298">
        <v>1</v>
      </c>
      <c r="AR204" s="298"/>
      <c r="AS204" s="298">
        <v>2</v>
      </c>
      <c r="AT204" s="257"/>
      <c r="AU204" s="264"/>
      <c r="AV204" s="264"/>
      <c r="AX204" s="257"/>
      <c r="AY204" s="257"/>
      <c r="AZ204" s="257"/>
      <c r="BA204" s="257"/>
      <c r="BC204" s="848"/>
      <c r="BD204" s="298">
        <v>1</v>
      </c>
      <c r="BE204" s="257"/>
      <c r="BF204" s="257"/>
      <c r="BG204" s="257"/>
      <c r="BH204" s="257"/>
      <c r="BI204" s="848"/>
      <c r="BJ204" s="848"/>
      <c r="BK204" s="298">
        <v>1</v>
      </c>
    </row>
    <row r="205" s="253" customFormat="1" ht="14" customHeight="1" spans="1:63">
      <c r="A205" s="405" t="s">
        <v>91</v>
      </c>
      <c r="B205" s="551"/>
      <c r="C205" s="261" t="s">
        <v>79</v>
      </c>
      <c r="D205" s="257">
        <v>5</v>
      </c>
      <c r="E205" s="257">
        <v>1</v>
      </c>
      <c r="F205" s="257">
        <v>5</v>
      </c>
      <c r="G205" s="257">
        <v>5</v>
      </c>
      <c r="H205" s="257">
        <v>1</v>
      </c>
      <c r="I205" s="257">
        <v>0</v>
      </c>
      <c r="J205" s="257" t="s">
        <v>213</v>
      </c>
      <c r="K205" s="650">
        <v>44.9</v>
      </c>
      <c r="L205" s="257"/>
      <c r="M205" s="774">
        <v>8.21</v>
      </c>
      <c r="N205" s="774">
        <v>8.16</v>
      </c>
      <c r="O205" s="774">
        <v>8.11</v>
      </c>
      <c r="P205" s="775">
        <f t="shared" si="39"/>
        <v>24.48</v>
      </c>
      <c r="Q205" s="774">
        <v>408.08</v>
      </c>
      <c r="R205" s="774">
        <v>4.69</v>
      </c>
      <c r="S205" s="800">
        <v>7</v>
      </c>
      <c r="T205" s="797">
        <v>43403</v>
      </c>
      <c r="U205" s="797">
        <v>43414</v>
      </c>
      <c r="V205" s="787">
        <v>43200</v>
      </c>
      <c r="W205" s="787">
        <v>43207</v>
      </c>
      <c r="X205" s="793">
        <v>43248</v>
      </c>
      <c r="Y205" s="650">
        <v>210</v>
      </c>
      <c r="Z205" s="757">
        <v>14.7</v>
      </c>
      <c r="AA205" s="650">
        <v>5</v>
      </c>
      <c r="AB205" s="650">
        <v>80.8</v>
      </c>
      <c r="AC205" s="650">
        <v>3</v>
      </c>
      <c r="AD205" s="650">
        <v>81.09</v>
      </c>
      <c r="AE205" s="650">
        <v>28.08</v>
      </c>
      <c r="AF205" s="650">
        <v>36.1</v>
      </c>
      <c r="AG205" s="650">
        <v>44.9</v>
      </c>
      <c r="AH205" s="802" t="s">
        <v>235</v>
      </c>
      <c r="AI205" s="650">
        <v>1</v>
      </c>
      <c r="AJ205" s="650">
        <v>1</v>
      </c>
      <c r="AK205" s="650">
        <v>9</v>
      </c>
      <c r="AL205" s="650">
        <v>21.4</v>
      </c>
      <c r="AM205" s="650">
        <v>2</v>
      </c>
      <c r="AN205" s="650">
        <v>1.91</v>
      </c>
      <c r="AO205" s="257">
        <v>35</v>
      </c>
      <c r="AP205" s="257">
        <v>5</v>
      </c>
      <c r="AQ205" s="257">
        <v>2</v>
      </c>
      <c r="AR205" s="257"/>
      <c r="AS205" s="257"/>
      <c r="AT205" s="257">
        <v>1</v>
      </c>
      <c r="AU205" s="264"/>
      <c r="AV205" s="264"/>
      <c r="AX205" s="257">
        <v>40</v>
      </c>
      <c r="AY205" s="257">
        <v>3</v>
      </c>
      <c r="AZ205" s="257">
        <v>0</v>
      </c>
      <c r="BA205" s="257">
        <v>1</v>
      </c>
      <c r="BC205" s="257"/>
      <c r="BD205" s="257"/>
      <c r="BE205" s="257"/>
      <c r="BF205" s="257"/>
      <c r="BG205" s="257"/>
      <c r="BH205" s="257"/>
      <c r="BI205" s="848"/>
      <c r="BJ205" s="848"/>
      <c r="BK205" s="257">
        <v>1</v>
      </c>
    </row>
    <row r="206" s="253" customFormat="1" ht="14" customHeight="1" spans="1:63">
      <c r="A206" s="405" t="s">
        <v>91</v>
      </c>
      <c r="B206" s="551"/>
      <c r="C206" s="261" t="s">
        <v>215</v>
      </c>
      <c r="D206" s="257">
        <v>5</v>
      </c>
      <c r="E206" s="257">
        <v>1</v>
      </c>
      <c r="F206" s="257">
        <v>5</v>
      </c>
      <c r="G206" s="257">
        <v>3</v>
      </c>
      <c r="H206" s="298"/>
      <c r="I206" s="257">
        <v>0.2</v>
      </c>
      <c r="J206" s="257">
        <v>1</v>
      </c>
      <c r="K206" s="757">
        <v>38.6</v>
      </c>
      <c r="L206" s="257">
        <v>785</v>
      </c>
      <c r="M206" s="776">
        <v>10.1</v>
      </c>
      <c r="N206" s="776">
        <v>9.9</v>
      </c>
      <c r="O206" s="776">
        <v>9.2</v>
      </c>
      <c r="P206" s="775">
        <f t="shared" si="39"/>
        <v>29.2</v>
      </c>
      <c r="Q206" s="776">
        <v>486.7</v>
      </c>
      <c r="R206" s="776">
        <v>10.73</v>
      </c>
      <c r="S206" s="801">
        <v>2</v>
      </c>
      <c r="T206" s="793">
        <v>43401</v>
      </c>
      <c r="U206" s="793">
        <v>43425</v>
      </c>
      <c r="V206" s="793">
        <v>43202</v>
      </c>
      <c r="W206" s="793"/>
      <c r="X206" s="793">
        <v>43249</v>
      </c>
      <c r="Y206" s="757">
        <v>205</v>
      </c>
      <c r="Z206" s="650">
        <v>14.5</v>
      </c>
      <c r="AA206" s="757">
        <v>5</v>
      </c>
      <c r="AB206" s="650">
        <v>87</v>
      </c>
      <c r="AC206" s="757">
        <v>3</v>
      </c>
      <c r="AD206" s="650">
        <v>77.8</v>
      </c>
      <c r="AE206" s="650">
        <v>39.8</v>
      </c>
      <c r="AF206" s="757">
        <v>43.1</v>
      </c>
      <c r="AG206" s="757">
        <v>38.6</v>
      </c>
      <c r="AH206" s="760">
        <v>41.8</v>
      </c>
      <c r="AI206" s="757">
        <v>1</v>
      </c>
      <c r="AJ206" s="757">
        <v>3</v>
      </c>
      <c r="AK206" s="650">
        <v>9.08</v>
      </c>
      <c r="AL206" s="650"/>
      <c r="AM206" s="757"/>
      <c r="AN206" s="757">
        <v>2.74</v>
      </c>
      <c r="AO206" s="257">
        <v>1.2</v>
      </c>
      <c r="AP206" s="257">
        <v>2</v>
      </c>
      <c r="AQ206" s="257">
        <v>3</v>
      </c>
      <c r="AR206" s="257">
        <v>0</v>
      </c>
      <c r="AS206" s="257">
        <v>2</v>
      </c>
      <c r="AT206" s="257" t="s">
        <v>66</v>
      </c>
      <c r="AU206" s="257" t="s">
        <v>66</v>
      </c>
      <c r="AV206" s="257" t="s">
        <v>66</v>
      </c>
      <c r="AX206" s="257" t="s">
        <v>66</v>
      </c>
      <c r="AY206" s="257" t="s">
        <v>66</v>
      </c>
      <c r="AZ206" s="257">
        <v>0</v>
      </c>
      <c r="BA206" s="257">
        <v>1</v>
      </c>
      <c r="BC206" s="257"/>
      <c r="BD206" s="257">
        <v>2</v>
      </c>
      <c r="BE206" s="264"/>
      <c r="BF206" s="257">
        <v>1</v>
      </c>
      <c r="BG206" s="257"/>
      <c r="BH206" s="257"/>
      <c r="BI206" s="257"/>
      <c r="BJ206" s="257"/>
      <c r="BK206" s="257">
        <v>1</v>
      </c>
    </row>
    <row r="207" s="253" customFormat="1" ht="14" customHeight="1" spans="1:63">
      <c r="A207" s="405" t="s">
        <v>91</v>
      </c>
      <c r="B207" s="551"/>
      <c r="C207" s="761" t="s">
        <v>216</v>
      </c>
      <c r="D207" s="257">
        <v>5</v>
      </c>
      <c r="E207" s="257">
        <v>1</v>
      </c>
      <c r="F207" s="257">
        <v>5</v>
      </c>
      <c r="G207" s="257">
        <v>3</v>
      </c>
      <c r="H207" s="257"/>
      <c r="I207" s="257">
        <v>2</v>
      </c>
      <c r="J207" s="257">
        <v>1</v>
      </c>
      <c r="K207" s="650">
        <v>43.8</v>
      </c>
      <c r="L207" s="257"/>
      <c r="M207" s="774">
        <v>9.8</v>
      </c>
      <c r="N207" s="774">
        <v>9.65</v>
      </c>
      <c r="O207" s="774">
        <v>9.82</v>
      </c>
      <c r="P207" s="775">
        <f t="shared" si="39"/>
        <v>29.27</v>
      </c>
      <c r="Q207" s="774">
        <v>487.8</v>
      </c>
      <c r="R207" s="774">
        <v>5.86</v>
      </c>
      <c r="S207" s="800">
        <v>6</v>
      </c>
      <c r="T207" s="793">
        <v>43409</v>
      </c>
      <c r="U207" s="793">
        <v>43420</v>
      </c>
      <c r="V207" s="793">
        <v>43204</v>
      </c>
      <c r="W207" s="791"/>
      <c r="X207" s="793">
        <v>43252</v>
      </c>
      <c r="Y207" s="757">
        <v>208</v>
      </c>
      <c r="Z207" s="757">
        <v>16.17</v>
      </c>
      <c r="AA207" s="757">
        <v>3</v>
      </c>
      <c r="AB207" s="757">
        <v>84</v>
      </c>
      <c r="AC207" s="757">
        <v>5</v>
      </c>
      <c r="AD207" s="757">
        <v>71.83</v>
      </c>
      <c r="AE207" s="650">
        <v>28.8</v>
      </c>
      <c r="AF207" s="650">
        <v>45.2</v>
      </c>
      <c r="AG207" s="650">
        <v>43.8</v>
      </c>
      <c r="AH207" s="650">
        <v>40.09</v>
      </c>
      <c r="AI207" s="757">
        <v>3</v>
      </c>
      <c r="AJ207" s="757">
        <v>3</v>
      </c>
      <c r="AK207" s="650">
        <v>10.29</v>
      </c>
      <c r="AL207" s="298"/>
      <c r="AM207" s="298"/>
      <c r="AN207" s="257">
        <v>1.78</v>
      </c>
      <c r="AO207" s="257">
        <v>0</v>
      </c>
      <c r="AP207" s="257">
        <v>1</v>
      </c>
      <c r="AQ207" s="257">
        <v>3</v>
      </c>
      <c r="AR207" s="257">
        <v>0</v>
      </c>
      <c r="AS207" s="257">
        <v>2</v>
      </c>
      <c r="AT207" s="257">
        <v>1</v>
      </c>
      <c r="AU207" s="257"/>
      <c r="AV207" s="264"/>
      <c r="AX207" s="257">
        <v>0</v>
      </c>
      <c r="AY207" s="257">
        <v>1</v>
      </c>
      <c r="AZ207" s="257">
        <v>0</v>
      </c>
      <c r="BA207" s="354">
        <v>1</v>
      </c>
      <c r="BC207" s="848"/>
      <c r="BD207" s="257">
        <v>2</v>
      </c>
      <c r="BE207" s="264"/>
      <c r="BF207" s="257">
        <v>1</v>
      </c>
      <c r="BG207" s="848"/>
      <c r="BH207" s="848"/>
      <c r="BI207" s="848"/>
      <c r="BJ207" s="848"/>
      <c r="BK207" s="257">
        <v>1</v>
      </c>
    </row>
    <row r="208" s="253" customFormat="1" ht="14" customHeight="1" spans="1:63">
      <c r="A208" s="405" t="s">
        <v>91</v>
      </c>
      <c r="B208" s="551"/>
      <c r="C208" s="761" t="s">
        <v>217</v>
      </c>
      <c r="D208" s="257">
        <v>5</v>
      </c>
      <c r="E208" s="257">
        <v>1</v>
      </c>
      <c r="F208" s="354">
        <v>5</v>
      </c>
      <c r="G208" s="354">
        <v>3</v>
      </c>
      <c r="H208" s="257"/>
      <c r="I208" s="257">
        <v>1</v>
      </c>
      <c r="J208" s="257">
        <v>1</v>
      </c>
      <c r="K208" s="757">
        <v>36.4</v>
      </c>
      <c r="L208" s="257">
        <v>805</v>
      </c>
      <c r="M208" s="774">
        <v>10.06</v>
      </c>
      <c r="N208" s="774">
        <v>9.97</v>
      </c>
      <c r="O208" s="774">
        <v>9.97</v>
      </c>
      <c r="P208" s="775">
        <f t="shared" si="39"/>
        <v>30</v>
      </c>
      <c r="Q208" s="774">
        <v>500</v>
      </c>
      <c r="R208" s="774">
        <v>3.99</v>
      </c>
      <c r="S208" s="800">
        <v>3</v>
      </c>
      <c r="T208" s="793">
        <v>43413</v>
      </c>
      <c r="U208" s="797">
        <v>43424</v>
      </c>
      <c r="V208" s="793">
        <v>43206</v>
      </c>
      <c r="W208" s="802"/>
      <c r="X208" s="793">
        <v>43251</v>
      </c>
      <c r="Y208" s="757">
        <v>203</v>
      </c>
      <c r="Z208" s="650">
        <v>17.68</v>
      </c>
      <c r="AA208" s="650">
        <v>5</v>
      </c>
      <c r="AB208" s="757">
        <v>77</v>
      </c>
      <c r="AC208" s="650">
        <v>2</v>
      </c>
      <c r="AD208" s="650">
        <v>67.56</v>
      </c>
      <c r="AE208" s="650">
        <v>35.2</v>
      </c>
      <c r="AF208" s="757">
        <v>39.1</v>
      </c>
      <c r="AG208" s="757">
        <v>36.4</v>
      </c>
      <c r="AH208" s="650">
        <v>52.1</v>
      </c>
      <c r="AI208" s="757">
        <v>3</v>
      </c>
      <c r="AJ208" s="757">
        <v>1</v>
      </c>
      <c r="AK208" s="757">
        <v>9.11</v>
      </c>
      <c r="AL208" s="650"/>
      <c r="AM208" s="650"/>
      <c r="AN208" s="650">
        <v>1.99</v>
      </c>
      <c r="AO208" s="354">
        <v>0.19</v>
      </c>
      <c r="AP208" s="354" t="s">
        <v>153</v>
      </c>
      <c r="AQ208" s="257">
        <v>0</v>
      </c>
      <c r="AR208" s="354">
        <v>2.3</v>
      </c>
      <c r="AS208" s="354" t="s">
        <v>69</v>
      </c>
      <c r="AT208" s="257">
        <v>0</v>
      </c>
      <c r="AU208" s="848"/>
      <c r="AV208" s="257">
        <v>0</v>
      </c>
      <c r="AX208" s="257"/>
      <c r="AY208" s="257">
        <v>0</v>
      </c>
      <c r="AZ208" s="257">
        <v>0</v>
      </c>
      <c r="BA208" s="257"/>
      <c r="BC208" s="313"/>
      <c r="BD208" s="257" t="s">
        <v>218</v>
      </c>
      <c r="BE208" s="264"/>
      <c r="BF208" s="257" t="s">
        <v>219</v>
      </c>
      <c r="BG208" s="313"/>
      <c r="BH208" s="257"/>
      <c r="BI208" s="313"/>
      <c r="BJ208" s="257"/>
      <c r="BK208" s="257" t="s">
        <v>219</v>
      </c>
    </row>
    <row r="209" s="253" customFormat="1" ht="14" customHeight="1" spans="1:63">
      <c r="A209" s="405" t="s">
        <v>91</v>
      </c>
      <c r="B209" s="551"/>
      <c r="C209" s="261" t="s">
        <v>220</v>
      </c>
      <c r="D209" s="257">
        <v>5</v>
      </c>
      <c r="E209" s="257">
        <v>1</v>
      </c>
      <c r="F209" s="257">
        <v>5</v>
      </c>
      <c r="G209" s="257">
        <v>3</v>
      </c>
      <c r="H209" s="257"/>
      <c r="I209" s="257">
        <v>2</v>
      </c>
      <c r="J209" s="257">
        <v>1</v>
      </c>
      <c r="K209" s="650">
        <v>43.8</v>
      </c>
      <c r="L209" s="257"/>
      <c r="M209" s="774">
        <v>9.7</v>
      </c>
      <c r="N209" s="774">
        <v>9.65</v>
      </c>
      <c r="O209" s="774">
        <v>9.85</v>
      </c>
      <c r="P209" s="775">
        <f t="shared" si="39"/>
        <v>29.2</v>
      </c>
      <c r="Q209" s="774">
        <v>486.7</v>
      </c>
      <c r="R209" s="774">
        <v>3.1</v>
      </c>
      <c r="S209" s="800">
        <v>7</v>
      </c>
      <c r="T209" s="793">
        <v>43408</v>
      </c>
      <c r="U209" s="793">
        <v>43418</v>
      </c>
      <c r="V209" s="793">
        <v>43199</v>
      </c>
      <c r="W209" s="793"/>
      <c r="X209" s="793">
        <v>43247</v>
      </c>
      <c r="Y209" s="757">
        <v>203</v>
      </c>
      <c r="Z209" s="757">
        <v>16.07</v>
      </c>
      <c r="AA209" s="757">
        <v>3</v>
      </c>
      <c r="AB209" s="757">
        <v>81.8</v>
      </c>
      <c r="AC209" s="757">
        <v>5</v>
      </c>
      <c r="AD209" s="757">
        <v>64.7</v>
      </c>
      <c r="AE209" s="650">
        <v>26.5</v>
      </c>
      <c r="AF209" s="650">
        <v>48.2</v>
      </c>
      <c r="AG209" s="650">
        <v>43.8</v>
      </c>
      <c r="AH209" s="650">
        <v>41</v>
      </c>
      <c r="AI209" s="757">
        <v>3</v>
      </c>
      <c r="AJ209" s="757">
        <v>3</v>
      </c>
      <c r="AK209" s="650">
        <v>10.29</v>
      </c>
      <c r="AL209" s="650"/>
      <c r="AM209" s="650"/>
      <c r="AN209" s="650">
        <v>1.65</v>
      </c>
      <c r="AO209" s="257">
        <v>2</v>
      </c>
      <c r="AP209" s="257">
        <v>2</v>
      </c>
      <c r="AQ209" s="257">
        <v>3</v>
      </c>
      <c r="AR209" s="257">
        <v>0</v>
      </c>
      <c r="AS209" s="257">
        <v>2</v>
      </c>
      <c r="AT209" s="848"/>
      <c r="AU209" s="848"/>
      <c r="AV209" s="848"/>
      <c r="AX209" s="257">
        <v>1</v>
      </c>
      <c r="AY209" s="257">
        <v>0</v>
      </c>
      <c r="AZ209" s="257">
        <v>11</v>
      </c>
      <c r="BA209" s="257">
        <v>2</v>
      </c>
      <c r="BC209" s="264"/>
      <c r="BD209" s="257">
        <v>2</v>
      </c>
      <c r="BE209" s="264"/>
      <c r="BF209" s="257">
        <v>1</v>
      </c>
      <c r="BG209" s="298"/>
      <c r="BH209" s="257"/>
      <c r="BI209" s="848"/>
      <c r="BJ209" s="848"/>
      <c r="BK209" s="257">
        <v>1</v>
      </c>
    </row>
    <row r="210" s="253" customFormat="1" ht="14" customHeight="1" spans="1:63">
      <c r="A210" s="405" t="s">
        <v>91</v>
      </c>
      <c r="B210" s="551"/>
      <c r="C210" s="261" t="s">
        <v>221</v>
      </c>
      <c r="D210" s="257">
        <v>5</v>
      </c>
      <c r="E210" s="257">
        <v>1</v>
      </c>
      <c r="F210" s="257">
        <v>5</v>
      </c>
      <c r="G210" s="257">
        <v>3</v>
      </c>
      <c r="H210" s="298"/>
      <c r="I210" s="257">
        <v>0</v>
      </c>
      <c r="J210" s="257">
        <v>1</v>
      </c>
      <c r="K210" s="650">
        <v>41.4</v>
      </c>
      <c r="L210" s="298"/>
      <c r="M210" s="774">
        <v>9.1</v>
      </c>
      <c r="N210" s="774">
        <v>8.65</v>
      </c>
      <c r="O210" s="774">
        <v>8.53</v>
      </c>
      <c r="P210" s="775">
        <f t="shared" si="39"/>
        <v>26.28</v>
      </c>
      <c r="Q210" s="774">
        <v>438</v>
      </c>
      <c r="R210" s="774">
        <v>5.85</v>
      </c>
      <c r="S210" s="800">
        <v>7</v>
      </c>
      <c r="T210" s="797">
        <v>43409</v>
      </c>
      <c r="U210" s="797">
        <v>43419</v>
      </c>
      <c r="V210" s="797">
        <v>43200</v>
      </c>
      <c r="W210" s="797"/>
      <c r="X210" s="797">
        <v>43247</v>
      </c>
      <c r="Y210" s="650">
        <v>203</v>
      </c>
      <c r="Z210" s="650">
        <v>16.4</v>
      </c>
      <c r="AA210" s="650">
        <v>5</v>
      </c>
      <c r="AB210" s="650">
        <v>90</v>
      </c>
      <c r="AC210" s="650">
        <v>3</v>
      </c>
      <c r="AD210" s="650">
        <v>64.5</v>
      </c>
      <c r="AE210" s="650">
        <v>30.6</v>
      </c>
      <c r="AF210" s="650">
        <v>38.5</v>
      </c>
      <c r="AG210" s="650">
        <v>41.4</v>
      </c>
      <c r="AH210" s="298">
        <v>47.4</v>
      </c>
      <c r="AI210" s="650">
        <v>1</v>
      </c>
      <c r="AJ210" s="650">
        <v>3</v>
      </c>
      <c r="AK210" s="650">
        <v>8.5</v>
      </c>
      <c r="AL210" s="650"/>
      <c r="AM210" s="650"/>
      <c r="AN210" s="650">
        <v>1.87</v>
      </c>
      <c r="AO210" s="257">
        <v>4</v>
      </c>
      <c r="AP210" s="257">
        <v>2</v>
      </c>
      <c r="AQ210" s="257">
        <v>2</v>
      </c>
      <c r="AR210" s="257">
        <v>0</v>
      </c>
      <c r="AS210" s="257">
        <v>1</v>
      </c>
      <c r="AT210" s="257">
        <v>1</v>
      </c>
      <c r="AU210" s="298"/>
      <c r="AV210" s="298"/>
      <c r="AX210" s="257">
        <v>0</v>
      </c>
      <c r="AY210" s="257">
        <v>0</v>
      </c>
      <c r="AZ210" s="298"/>
      <c r="BA210" s="257">
        <v>1</v>
      </c>
      <c r="BC210" s="791"/>
      <c r="BD210" s="257">
        <v>1</v>
      </c>
      <c r="BE210" s="264"/>
      <c r="BF210" s="257">
        <v>1</v>
      </c>
      <c r="BG210" s="298"/>
      <c r="BH210" s="298"/>
      <c r="BI210" s="298"/>
      <c r="BJ210" s="298"/>
      <c r="BK210" s="257">
        <v>1</v>
      </c>
    </row>
    <row r="211" s="253" customFormat="1" ht="14" customHeight="1" spans="1:63">
      <c r="A211" s="405" t="s">
        <v>91</v>
      </c>
      <c r="B211" s="551"/>
      <c r="C211" s="762" t="s">
        <v>150</v>
      </c>
      <c r="D211" s="257">
        <v>5</v>
      </c>
      <c r="E211" s="257">
        <v>1</v>
      </c>
      <c r="F211" s="257">
        <v>5</v>
      </c>
      <c r="G211" s="257">
        <v>5</v>
      </c>
      <c r="H211" s="257"/>
      <c r="I211" s="257"/>
      <c r="J211" s="257">
        <v>3</v>
      </c>
      <c r="K211" s="760">
        <v>43.9</v>
      </c>
      <c r="L211" s="257"/>
      <c r="M211" s="774">
        <v>9.48</v>
      </c>
      <c r="N211" s="774">
        <v>10.47</v>
      </c>
      <c r="O211" s="774">
        <v>9.85</v>
      </c>
      <c r="P211" s="775">
        <f t="shared" si="39"/>
        <v>29.8</v>
      </c>
      <c r="Q211" s="776">
        <v>496.59</v>
      </c>
      <c r="R211" s="776">
        <v>5.7</v>
      </c>
      <c r="S211" s="801">
        <v>10</v>
      </c>
      <c r="T211" s="797">
        <v>43406</v>
      </c>
      <c r="U211" s="797">
        <v>43413</v>
      </c>
      <c r="V211" s="797">
        <v>43206</v>
      </c>
      <c r="W211" s="793"/>
      <c r="X211" s="797">
        <v>43251</v>
      </c>
      <c r="Y211" s="760">
        <v>210</v>
      </c>
      <c r="Z211" s="760">
        <v>15.2</v>
      </c>
      <c r="AA211" s="650">
        <v>1</v>
      </c>
      <c r="AB211" s="760">
        <v>75.5</v>
      </c>
      <c r="AC211" s="650">
        <v>3</v>
      </c>
      <c r="AD211" s="760">
        <v>60.3</v>
      </c>
      <c r="AE211" s="760">
        <v>32.7</v>
      </c>
      <c r="AF211" s="760">
        <v>38</v>
      </c>
      <c r="AG211" s="760">
        <v>43.9</v>
      </c>
      <c r="AH211" s="760">
        <v>54.3</v>
      </c>
      <c r="AI211" s="650">
        <v>1</v>
      </c>
      <c r="AJ211" s="650">
        <v>3</v>
      </c>
      <c r="AK211" s="650">
        <v>7.04</v>
      </c>
      <c r="AL211" s="650"/>
      <c r="AM211" s="650"/>
      <c r="AN211" s="650">
        <v>2.15</v>
      </c>
      <c r="AO211" s="264"/>
      <c r="AP211" s="264"/>
      <c r="AQ211" s="354">
        <v>1</v>
      </c>
      <c r="AR211" s="257"/>
      <c r="AS211" s="354">
        <v>1</v>
      </c>
      <c r="AT211" s="264"/>
      <c r="AU211" s="264"/>
      <c r="AV211" s="264"/>
      <c r="AX211" s="264"/>
      <c r="AY211" s="264"/>
      <c r="AZ211" s="264"/>
      <c r="BA211" s="264"/>
      <c r="BC211" s="264"/>
      <c r="BD211" s="264"/>
      <c r="BE211" s="264"/>
      <c r="BF211" s="264"/>
      <c r="BG211" s="264"/>
      <c r="BH211" s="264"/>
      <c r="BI211" s="264"/>
      <c r="BJ211" s="264"/>
      <c r="BK211" s="264">
        <v>1</v>
      </c>
    </row>
    <row r="212" s="253" customFormat="1" ht="14" customHeight="1" spans="1:63">
      <c r="A212" s="405" t="s">
        <v>91</v>
      </c>
      <c r="B212" s="551"/>
      <c r="C212" s="261" t="s">
        <v>222</v>
      </c>
      <c r="D212" s="298">
        <v>5</v>
      </c>
      <c r="E212" s="298">
        <v>1</v>
      </c>
      <c r="F212" s="298">
        <v>5</v>
      </c>
      <c r="G212" s="298">
        <v>3</v>
      </c>
      <c r="H212" s="298"/>
      <c r="I212" s="298" t="s">
        <v>66</v>
      </c>
      <c r="J212" s="298" t="s">
        <v>223</v>
      </c>
      <c r="K212" s="760">
        <v>40.1</v>
      </c>
      <c r="L212" s="298"/>
      <c r="M212" s="774">
        <v>9.79</v>
      </c>
      <c r="N212" s="774">
        <v>9.62</v>
      </c>
      <c r="O212" s="774">
        <v>9.12</v>
      </c>
      <c r="P212" s="775">
        <f t="shared" si="39"/>
        <v>28.53</v>
      </c>
      <c r="Q212" s="776">
        <v>475.51</v>
      </c>
      <c r="R212" s="803">
        <v>1.87</v>
      </c>
      <c r="S212" s="800">
        <v>10</v>
      </c>
      <c r="T212" s="787">
        <v>43399</v>
      </c>
      <c r="U212" s="787">
        <v>43406</v>
      </c>
      <c r="V212" s="787">
        <v>43205</v>
      </c>
      <c r="W212" s="787"/>
      <c r="X212" s="787">
        <v>43255</v>
      </c>
      <c r="Y212" s="760">
        <v>221</v>
      </c>
      <c r="Z212" s="760">
        <v>14.75</v>
      </c>
      <c r="AA212" s="760">
        <v>3</v>
      </c>
      <c r="AB212" s="777">
        <v>89.4</v>
      </c>
      <c r="AC212" s="760">
        <v>3</v>
      </c>
      <c r="AD212" s="760">
        <v>98.1</v>
      </c>
      <c r="AE212" s="760">
        <v>34.4</v>
      </c>
      <c r="AF212" s="760">
        <v>40.8</v>
      </c>
      <c r="AG212" s="760">
        <v>40.1</v>
      </c>
      <c r="AH212" s="760">
        <v>35</v>
      </c>
      <c r="AI212" s="760">
        <v>3</v>
      </c>
      <c r="AJ212" s="760">
        <v>1</v>
      </c>
      <c r="AK212" s="760">
        <v>8.9</v>
      </c>
      <c r="AL212" s="760"/>
      <c r="AM212" s="760"/>
      <c r="AN212" s="760">
        <v>2.33</v>
      </c>
      <c r="AO212" s="298">
        <v>2</v>
      </c>
      <c r="AP212" s="298">
        <v>3</v>
      </c>
      <c r="AQ212" s="298">
        <v>1</v>
      </c>
      <c r="AR212" s="257"/>
      <c r="AS212" s="257"/>
      <c r="AT212" s="257"/>
      <c r="AU212" s="257"/>
      <c r="AV212" s="257"/>
      <c r="AX212" s="257"/>
      <c r="AY212" s="257"/>
      <c r="AZ212" s="298">
        <v>0</v>
      </c>
      <c r="BA212" s="298">
        <v>1</v>
      </c>
      <c r="BC212" s="791"/>
      <c r="BD212" s="298">
        <v>1</v>
      </c>
      <c r="BE212" s="264"/>
      <c r="BF212" s="298">
        <v>1</v>
      </c>
      <c r="BG212" s="298"/>
      <c r="BH212" s="298"/>
      <c r="BI212" s="298"/>
      <c r="BJ212" s="298"/>
      <c r="BK212" s="298" t="s">
        <v>66</v>
      </c>
    </row>
    <row r="213" s="253" customFormat="1" ht="14" customHeight="1" spans="1:63">
      <c r="A213" s="405" t="s">
        <v>91</v>
      </c>
      <c r="B213" s="551"/>
      <c r="C213" s="261" t="s">
        <v>74</v>
      </c>
      <c r="D213" s="257">
        <v>5</v>
      </c>
      <c r="E213" s="257">
        <v>1</v>
      </c>
      <c r="F213" s="257">
        <v>5</v>
      </c>
      <c r="G213" s="257">
        <v>5</v>
      </c>
      <c r="H213" s="257">
        <v>3</v>
      </c>
      <c r="I213" s="257">
        <v>8</v>
      </c>
      <c r="J213" s="257">
        <v>3</v>
      </c>
      <c r="K213" s="757">
        <v>41.7</v>
      </c>
      <c r="L213" s="298"/>
      <c r="M213" s="774">
        <v>9.5</v>
      </c>
      <c r="N213" s="774">
        <v>9.8</v>
      </c>
      <c r="O213" s="774">
        <v>9.9</v>
      </c>
      <c r="P213" s="775">
        <f t="shared" si="39"/>
        <v>29.2</v>
      </c>
      <c r="Q213" s="774">
        <v>486.7</v>
      </c>
      <c r="R213" s="774">
        <v>9.17</v>
      </c>
      <c r="S213" s="800">
        <v>3</v>
      </c>
      <c r="T213" s="797">
        <v>43407</v>
      </c>
      <c r="U213" s="797">
        <v>43419</v>
      </c>
      <c r="V213" s="797">
        <v>43208</v>
      </c>
      <c r="W213" s="797">
        <v>43210</v>
      </c>
      <c r="X213" s="793">
        <v>43253</v>
      </c>
      <c r="Y213" s="757">
        <v>211</v>
      </c>
      <c r="Z213" s="757">
        <v>12.7</v>
      </c>
      <c r="AA213" s="757">
        <v>5</v>
      </c>
      <c r="AB213" s="757">
        <v>79</v>
      </c>
      <c r="AC213" s="757">
        <v>3</v>
      </c>
      <c r="AD213" s="757">
        <v>83.69</v>
      </c>
      <c r="AE213" s="650">
        <v>40.43</v>
      </c>
      <c r="AF213" s="757">
        <v>35.23</v>
      </c>
      <c r="AG213" s="757">
        <v>41.7</v>
      </c>
      <c r="AH213" s="650">
        <v>40.43</v>
      </c>
      <c r="AI213" s="757">
        <v>3</v>
      </c>
      <c r="AJ213" s="757">
        <v>5</v>
      </c>
      <c r="AK213" s="757">
        <v>8.62</v>
      </c>
      <c r="AL213" s="757">
        <v>18.87</v>
      </c>
      <c r="AM213" s="757">
        <v>2.73</v>
      </c>
      <c r="AN213" s="650">
        <v>2.66</v>
      </c>
      <c r="AO213" s="257">
        <v>0.07</v>
      </c>
      <c r="AP213" s="354">
        <v>2</v>
      </c>
      <c r="AQ213" s="257">
        <v>1</v>
      </c>
      <c r="AR213" s="298"/>
      <c r="AS213" s="257">
        <v>3</v>
      </c>
      <c r="AT213" s="298"/>
      <c r="AU213" s="298"/>
      <c r="AV213" s="298"/>
      <c r="AX213" s="257">
        <v>0</v>
      </c>
      <c r="AY213" s="298"/>
      <c r="AZ213" s="257">
        <v>0</v>
      </c>
      <c r="BA213" s="298"/>
      <c r="BC213" s="791"/>
      <c r="BD213" s="298"/>
      <c r="BE213" s="791"/>
      <c r="BF213" s="298"/>
      <c r="BG213" s="298"/>
      <c r="BH213" s="298"/>
      <c r="BI213" s="298"/>
      <c r="BJ213" s="298"/>
      <c r="BK213" s="257">
        <v>0</v>
      </c>
    </row>
    <row r="214" s="253" customFormat="1" ht="14" customHeight="1" spans="1:63">
      <c r="A214" s="405" t="s">
        <v>91</v>
      </c>
      <c r="B214" s="551"/>
      <c r="C214" s="261" t="s">
        <v>224</v>
      </c>
      <c r="D214" s="298" t="s">
        <v>225</v>
      </c>
      <c r="E214" s="298">
        <v>1</v>
      </c>
      <c r="F214" s="298">
        <v>5</v>
      </c>
      <c r="G214" s="298">
        <v>3</v>
      </c>
      <c r="H214" s="264"/>
      <c r="I214" s="264"/>
      <c r="J214" s="298" t="s">
        <v>223</v>
      </c>
      <c r="K214" s="777">
        <v>39.3</v>
      </c>
      <c r="L214" s="298">
        <v>738.8</v>
      </c>
      <c r="M214" s="776">
        <v>9.9</v>
      </c>
      <c r="N214" s="776">
        <v>10.2</v>
      </c>
      <c r="O214" s="776">
        <v>9.2</v>
      </c>
      <c r="P214" s="775">
        <f t="shared" si="39"/>
        <v>29.3</v>
      </c>
      <c r="Q214" s="776">
        <v>487.6</v>
      </c>
      <c r="R214" s="776">
        <v>9.9</v>
      </c>
      <c r="S214" s="801">
        <v>2</v>
      </c>
      <c r="T214" s="804">
        <v>43403</v>
      </c>
      <c r="U214" s="804">
        <v>43416</v>
      </c>
      <c r="V214" s="791">
        <v>43202</v>
      </c>
      <c r="W214" s="791"/>
      <c r="X214" s="804">
        <v>43246</v>
      </c>
      <c r="Y214" s="298">
        <v>208</v>
      </c>
      <c r="Z214" s="298">
        <v>14.4</v>
      </c>
      <c r="AA214" s="298">
        <v>5</v>
      </c>
      <c r="AB214" s="777">
        <v>80.2</v>
      </c>
      <c r="AC214" s="298">
        <v>3</v>
      </c>
      <c r="AD214" s="298">
        <v>72.7</v>
      </c>
      <c r="AE214" s="777">
        <v>32.7</v>
      </c>
      <c r="AF214" s="777">
        <v>46.2</v>
      </c>
      <c r="AG214" s="777">
        <v>39.3</v>
      </c>
      <c r="AH214" s="777">
        <v>45</v>
      </c>
      <c r="AI214" s="777">
        <v>3</v>
      </c>
      <c r="AJ214" s="777">
        <v>1</v>
      </c>
      <c r="AK214" s="777">
        <v>9.4</v>
      </c>
      <c r="AL214" s="298"/>
      <c r="AM214" s="298"/>
      <c r="AN214" s="298">
        <v>2.27</v>
      </c>
      <c r="AO214" s="298">
        <v>10</v>
      </c>
      <c r="AP214" s="298">
        <v>2</v>
      </c>
      <c r="AQ214" s="298">
        <v>1</v>
      </c>
      <c r="AR214" s="298">
        <v>0</v>
      </c>
      <c r="AS214" s="298">
        <v>1</v>
      </c>
      <c r="AT214" s="298">
        <v>1</v>
      </c>
      <c r="AU214" s="264"/>
      <c r="AV214" s="264"/>
      <c r="AX214" s="298">
        <v>0</v>
      </c>
      <c r="AY214" s="298">
        <v>0</v>
      </c>
      <c r="AZ214" s="298">
        <v>1.7</v>
      </c>
      <c r="BA214" s="298">
        <v>1</v>
      </c>
      <c r="BC214" s="264"/>
      <c r="BD214" s="298">
        <v>1</v>
      </c>
      <c r="BE214" s="264"/>
      <c r="BF214" s="298">
        <v>1</v>
      </c>
      <c r="BG214" s="264"/>
      <c r="BH214" s="298">
        <v>1</v>
      </c>
      <c r="BI214" s="264"/>
      <c r="BJ214" s="298">
        <v>1</v>
      </c>
      <c r="BK214" s="298">
        <v>1</v>
      </c>
    </row>
    <row r="215" s="253" customFormat="1" ht="14" customHeight="1" spans="1:63">
      <c r="A215" s="405" t="s">
        <v>91</v>
      </c>
      <c r="B215" s="551"/>
      <c r="C215" s="762" t="s">
        <v>226</v>
      </c>
      <c r="D215" s="298">
        <v>5</v>
      </c>
      <c r="E215" s="298">
        <v>1</v>
      </c>
      <c r="F215" s="298">
        <v>5</v>
      </c>
      <c r="G215" s="298">
        <v>1</v>
      </c>
      <c r="H215" s="264"/>
      <c r="I215" s="298">
        <v>0</v>
      </c>
      <c r="J215" s="298">
        <v>1</v>
      </c>
      <c r="K215" s="760">
        <v>38.9</v>
      </c>
      <c r="L215" s="298">
        <v>787</v>
      </c>
      <c r="M215" s="776">
        <v>9.9</v>
      </c>
      <c r="N215" s="776">
        <v>9.7</v>
      </c>
      <c r="O215" s="776">
        <v>9.8</v>
      </c>
      <c r="P215" s="775">
        <f t="shared" si="39"/>
        <v>29.4</v>
      </c>
      <c r="Q215" s="776">
        <v>489.97</v>
      </c>
      <c r="R215" s="776">
        <v>8.26</v>
      </c>
      <c r="S215" s="801">
        <v>6</v>
      </c>
      <c r="T215" s="804">
        <v>43402</v>
      </c>
      <c r="U215" s="804">
        <v>43426</v>
      </c>
      <c r="V215" s="787">
        <v>43206</v>
      </c>
      <c r="W215" s="787"/>
      <c r="X215" s="787">
        <v>43249</v>
      </c>
      <c r="Y215" s="760">
        <v>212</v>
      </c>
      <c r="Z215" s="760">
        <v>14.8</v>
      </c>
      <c r="AA215" s="760">
        <v>5</v>
      </c>
      <c r="AB215" s="760">
        <v>81</v>
      </c>
      <c r="AC215" s="760">
        <v>3</v>
      </c>
      <c r="AD215" s="760">
        <v>77.1</v>
      </c>
      <c r="AE215" s="760">
        <v>32.3</v>
      </c>
      <c r="AF215" s="760">
        <v>41</v>
      </c>
      <c r="AG215" s="760">
        <v>38.9</v>
      </c>
      <c r="AH215" s="760">
        <v>41.9</v>
      </c>
      <c r="AI215" s="760">
        <v>3</v>
      </c>
      <c r="AJ215" s="760">
        <v>3</v>
      </c>
      <c r="AK215" s="760">
        <v>8.9</v>
      </c>
      <c r="AL215" s="760"/>
      <c r="AM215" s="760"/>
      <c r="AN215" s="760">
        <v>2.18</v>
      </c>
      <c r="AO215" s="298">
        <v>0</v>
      </c>
      <c r="AP215" s="298"/>
      <c r="AQ215" s="298">
        <v>1</v>
      </c>
      <c r="AR215" s="298">
        <v>0</v>
      </c>
      <c r="AS215" s="264"/>
      <c r="AT215" s="264"/>
      <c r="AU215" s="264"/>
      <c r="AV215" s="264"/>
      <c r="AX215" s="298">
        <v>0</v>
      </c>
      <c r="AY215" s="264"/>
      <c r="AZ215" s="298"/>
      <c r="BA215" s="298"/>
      <c r="BC215" s="264"/>
      <c r="BD215" s="298"/>
      <c r="BE215" s="264"/>
      <c r="BF215" s="298">
        <v>1</v>
      </c>
      <c r="BG215" s="264"/>
      <c r="BH215" s="298" t="s">
        <v>66</v>
      </c>
      <c r="BI215" s="264"/>
      <c r="BJ215" s="298" t="s">
        <v>66</v>
      </c>
      <c r="BK215" s="298" t="s">
        <v>227</v>
      </c>
    </row>
    <row r="216" s="253" customFormat="1" ht="14" customHeight="1" spans="1:63">
      <c r="A216" s="405" t="s">
        <v>91</v>
      </c>
      <c r="B216" s="548"/>
      <c r="C216" s="270" t="s">
        <v>228</v>
      </c>
      <c r="D216" s="264"/>
      <c r="E216" s="264"/>
      <c r="F216" s="264"/>
      <c r="G216" s="264"/>
      <c r="H216" s="264"/>
      <c r="I216" s="264"/>
      <c r="J216" s="264"/>
      <c r="K216" s="374">
        <f t="shared" ref="K216:P216" si="40">AVERAGE(K204:K215)</f>
        <v>41.7083333333333</v>
      </c>
      <c r="L216" s="271">
        <f t="shared" si="40"/>
        <v>767.16</v>
      </c>
      <c r="M216" s="775"/>
      <c r="N216" s="775"/>
      <c r="O216" s="775"/>
      <c r="P216" s="778">
        <f t="shared" si="40"/>
        <v>28.3808333333333</v>
      </c>
      <c r="Q216" s="778">
        <f>P216/3/13.33*666.67</f>
        <v>473.134537592732</v>
      </c>
      <c r="R216" s="778">
        <f>(Q216-447.14)/447.14*100</f>
        <v>5.81351200803586</v>
      </c>
      <c r="S216" s="805">
        <v>5</v>
      </c>
      <c r="T216" s="476" t="s">
        <v>66</v>
      </c>
      <c r="U216" s="476" t="s">
        <v>66</v>
      </c>
      <c r="V216" s="476" t="s">
        <v>66</v>
      </c>
      <c r="W216" s="476" t="s">
        <v>66</v>
      </c>
      <c r="X216" s="476" t="s">
        <v>66</v>
      </c>
      <c r="Y216" s="374">
        <f t="shared" ref="Y216:AN216" si="41">AVERAGE(Y204:Y215)</f>
        <v>207.75</v>
      </c>
      <c r="Z216" s="374">
        <f t="shared" si="41"/>
        <v>15.2391666666667</v>
      </c>
      <c r="AA216" s="374">
        <f t="shared" si="41"/>
        <v>4.09090909090909</v>
      </c>
      <c r="AB216" s="374">
        <f t="shared" si="41"/>
        <v>82.0583333333333</v>
      </c>
      <c r="AC216" s="374">
        <f t="shared" si="41"/>
        <v>3.08333333333333</v>
      </c>
      <c r="AD216" s="374">
        <f t="shared" si="41"/>
        <v>73.0391666666667</v>
      </c>
      <c r="AE216" s="374">
        <f t="shared" si="41"/>
        <v>32.2591666666667</v>
      </c>
      <c r="AF216" s="374">
        <f t="shared" si="41"/>
        <v>40.8441666666667</v>
      </c>
      <c r="AG216" s="374">
        <f t="shared" si="41"/>
        <v>41.7083333333333</v>
      </c>
      <c r="AH216" s="374">
        <f t="shared" si="41"/>
        <v>43.9654545454545</v>
      </c>
      <c r="AI216" s="374">
        <f t="shared" si="41"/>
        <v>2.16666666666667</v>
      </c>
      <c r="AJ216" s="374">
        <f t="shared" si="41"/>
        <v>2.33333333333333</v>
      </c>
      <c r="AK216" s="374">
        <f t="shared" si="41"/>
        <v>8.86916666666667</v>
      </c>
      <c r="AL216" s="374">
        <f t="shared" si="41"/>
        <v>20.135</v>
      </c>
      <c r="AM216" s="374">
        <f t="shared" si="41"/>
        <v>2.365</v>
      </c>
      <c r="AN216" s="374">
        <f t="shared" si="41"/>
        <v>2.09833333333333</v>
      </c>
      <c r="AO216" s="264"/>
      <c r="AP216" s="264"/>
      <c r="AQ216" s="264"/>
      <c r="AR216" s="264"/>
      <c r="AS216" s="264"/>
      <c r="AT216" s="264"/>
      <c r="AU216" s="264"/>
      <c r="AV216" s="264"/>
      <c r="AX216" s="264"/>
      <c r="AY216" s="264"/>
      <c r="AZ216" s="264"/>
      <c r="BA216" s="264"/>
      <c r="BC216" s="264"/>
      <c r="BD216" s="264"/>
      <c r="BE216" s="264"/>
      <c r="BF216" s="264"/>
      <c r="BG216" s="264"/>
      <c r="BH216" s="264"/>
      <c r="BI216" s="264"/>
      <c r="BJ216" s="264"/>
      <c r="BK216" s="264"/>
    </row>
    <row r="217" s="540" customFormat="1" customHeight="1" spans="1:64">
      <c r="A217" s="540" t="s">
        <v>105</v>
      </c>
      <c r="B217" s="302" t="s">
        <v>236</v>
      </c>
      <c r="C217" s="563" t="s">
        <v>84</v>
      </c>
      <c r="D217" s="565">
        <v>1</v>
      </c>
      <c r="E217" s="566">
        <v>5</v>
      </c>
      <c r="F217" s="92" t="s">
        <v>87</v>
      </c>
      <c r="G217" s="92" t="s">
        <v>130</v>
      </c>
      <c r="H217" s="92" t="s">
        <v>70</v>
      </c>
      <c r="I217" s="574"/>
      <c r="J217" s="566">
        <v>1</v>
      </c>
      <c r="K217" s="763">
        <v>42.4</v>
      </c>
      <c r="L217" s="90"/>
      <c r="M217" s="646">
        <v>95.8</v>
      </c>
      <c r="N217" s="646">
        <v>93.85</v>
      </c>
      <c r="P217" s="646">
        <v>189.65</v>
      </c>
      <c r="Q217" s="91">
        <v>498.261933004926</v>
      </c>
      <c r="R217" s="79">
        <v>6.15729079205151</v>
      </c>
      <c r="S217" s="601">
        <v>1</v>
      </c>
      <c r="T217" s="567" t="s">
        <v>109</v>
      </c>
      <c r="U217" s="563" t="s">
        <v>110</v>
      </c>
      <c r="V217" s="563" t="s">
        <v>237</v>
      </c>
      <c r="W217" s="563" t="s">
        <v>238</v>
      </c>
      <c r="X217" s="563" t="s">
        <v>179</v>
      </c>
      <c r="Y217" s="634">
        <v>197.5</v>
      </c>
      <c r="Z217" s="763">
        <v>15.6</v>
      </c>
      <c r="AA217" s="566">
        <v>5</v>
      </c>
      <c r="AB217" s="696">
        <v>87.6</v>
      </c>
      <c r="AC217" s="566">
        <v>2</v>
      </c>
      <c r="AD217" s="763">
        <v>60.65</v>
      </c>
      <c r="AE217" s="763">
        <v>33.55</v>
      </c>
      <c r="AF217" s="696">
        <v>40</v>
      </c>
      <c r="AG217" s="763">
        <v>42.4</v>
      </c>
      <c r="AH217" s="696">
        <v>55.3</v>
      </c>
      <c r="AI217" s="563">
        <v>1</v>
      </c>
      <c r="AJ217" s="563" t="s">
        <v>69</v>
      </c>
      <c r="AK217" s="669">
        <v>8.86</v>
      </c>
      <c r="AL217" s="104">
        <v>17.77</v>
      </c>
      <c r="AM217" s="104">
        <v>0.82</v>
      </c>
      <c r="AN217" s="62"/>
      <c r="AO217" s="830">
        <v>0</v>
      </c>
      <c r="AP217" s="658">
        <v>1</v>
      </c>
      <c r="AQ217" s="658" t="s">
        <v>108</v>
      </c>
      <c r="AR217" s="658" t="s">
        <v>114</v>
      </c>
      <c r="AS217" s="658" t="s">
        <v>108</v>
      </c>
      <c r="AT217" s="831" t="s">
        <v>108</v>
      </c>
      <c r="AW217" s="849" t="s">
        <v>108</v>
      </c>
      <c r="AX217" s="849" t="s">
        <v>114</v>
      </c>
      <c r="AY217" s="567" t="s">
        <v>114</v>
      </c>
      <c r="AZ217" s="850" t="s">
        <v>114</v>
      </c>
      <c r="BA217" s="850" t="s">
        <v>108</v>
      </c>
      <c r="BB217" s="635"/>
      <c r="BC217" s="679" t="s">
        <v>115</v>
      </c>
      <c r="BD217" s="658" t="s">
        <v>108</v>
      </c>
      <c r="BE217" s="658" t="s">
        <v>116</v>
      </c>
      <c r="BF217" s="658" t="s">
        <v>108</v>
      </c>
      <c r="BG217" s="658"/>
      <c r="BH217" s="658" t="s">
        <v>108</v>
      </c>
      <c r="BI217" s="658"/>
      <c r="BJ217" s="567" t="s">
        <v>108</v>
      </c>
      <c r="BK217" s="601">
        <v>0</v>
      </c>
      <c r="BL217" s="544"/>
    </row>
    <row r="218" s="540" customFormat="1" customHeight="1" spans="1:63">
      <c r="A218" s="540" t="s">
        <v>105</v>
      </c>
      <c r="B218" s="302"/>
      <c r="C218" s="563" t="s">
        <v>117</v>
      </c>
      <c r="D218" s="569">
        <v>1</v>
      </c>
      <c r="E218" s="569">
        <v>5</v>
      </c>
      <c r="F218" s="62">
        <v>5</v>
      </c>
      <c r="G218" s="62">
        <v>5</v>
      </c>
      <c r="H218" s="62">
        <v>1</v>
      </c>
      <c r="I218" s="574"/>
      <c r="J218" s="569">
        <v>5</v>
      </c>
      <c r="K218" s="731">
        <v>43.5</v>
      </c>
      <c r="L218" s="90"/>
      <c r="M218" s="764">
        <v>125.1</v>
      </c>
      <c r="N218" s="764">
        <v>125.3</v>
      </c>
      <c r="P218" s="765">
        <v>250.4</v>
      </c>
      <c r="Q218" s="779">
        <v>417.333333333333</v>
      </c>
      <c r="R218" s="780">
        <v>4.98951781970648</v>
      </c>
      <c r="S218" s="601">
        <v>3</v>
      </c>
      <c r="T218" s="618">
        <v>43799</v>
      </c>
      <c r="U218" s="618">
        <v>43817</v>
      </c>
      <c r="V218" s="616"/>
      <c r="W218" s="618">
        <v>43600</v>
      </c>
      <c r="X218" s="618">
        <v>43611</v>
      </c>
      <c r="Y218" s="569">
        <v>185</v>
      </c>
      <c r="Z218" s="731">
        <v>21.6</v>
      </c>
      <c r="AA218" s="569">
        <v>3</v>
      </c>
      <c r="AB218" s="588">
        <v>77.6</v>
      </c>
      <c r="AC218" s="569">
        <v>1</v>
      </c>
      <c r="AD218" s="731">
        <v>83.9</v>
      </c>
      <c r="AE218" s="731">
        <v>26.3</v>
      </c>
      <c r="AF218" s="806">
        <v>36.6</v>
      </c>
      <c r="AG218" s="731">
        <v>43.5</v>
      </c>
      <c r="AH218" s="826">
        <v>31.3468414779499</v>
      </c>
      <c r="AI218" s="569">
        <v>1</v>
      </c>
      <c r="AJ218" s="569">
        <v>2</v>
      </c>
      <c r="AK218" s="669">
        <v>7.8</v>
      </c>
      <c r="AL218" s="91">
        <v>14.1</v>
      </c>
      <c r="AM218" s="91">
        <v>1.6</v>
      </c>
      <c r="AN218" s="62"/>
      <c r="AO218" s="832">
        <v>5</v>
      </c>
      <c r="AP218" s="17">
        <v>2</v>
      </c>
      <c r="AQ218" s="17"/>
      <c r="AR218" s="17"/>
      <c r="AS218" s="17"/>
      <c r="AT218" s="833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601"/>
    </row>
    <row r="219" s="540" customFormat="1" customHeight="1" spans="1:63">
      <c r="A219" s="540" t="s">
        <v>105</v>
      </c>
      <c r="B219" s="302"/>
      <c r="C219" s="563" t="s">
        <v>77</v>
      </c>
      <c r="D219" s="565">
        <v>1</v>
      </c>
      <c r="E219" s="751">
        <v>5</v>
      </c>
      <c r="F219" s="59">
        <v>5</v>
      </c>
      <c r="G219" s="59">
        <v>3</v>
      </c>
      <c r="H219" s="59">
        <v>1</v>
      </c>
      <c r="I219" s="666"/>
      <c r="J219" s="751">
        <v>1</v>
      </c>
      <c r="K219" s="767">
        <v>41.6</v>
      </c>
      <c r="L219" s="81"/>
      <c r="M219" s="669">
        <v>141.16</v>
      </c>
      <c r="N219" s="669">
        <v>147.3</v>
      </c>
      <c r="P219" s="669">
        <v>288.46</v>
      </c>
      <c r="Q219" s="104">
        <v>442.18</v>
      </c>
      <c r="R219" s="63">
        <v>3.01</v>
      </c>
      <c r="S219" s="107">
        <v>3</v>
      </c>
      <c r="T219" s="608">
        <v>43405</v>
      </c>
      <c r="U219" s="608">
        <v>43414</v>
      </c>
      <c r="V219" s="622">
        <v>43523</v>
      </c>
      <c r="W219" s="622">
        <v>43560</v>
      </c>
      <c r="X219" s="622">
        <v>43609</v>
      </c>
      <c r="Y219" s="565">
        <v>205</v>
      </c>
      <c r="Z219" s="763">
        <v>17.8</v>
      </c>
      <c r="AA219" s="565">
        <v>3</v>
      </c>
      <c r="AB219" s="696">
        <v>80.3</v>
      </c>
      <c r="AC219" s="566">
        <v>2</v>
      </c>
      <c r="AD219" s="763">
        <v>62.6</v>
      </c>
      <c r="AE219" s="763">
        <v>31.22</v>
      </c>
      <c r="AF219" s="808">
        <v>34.95</v>
      </c>
      <c r="AG219" s="767">
        <v>41.6</v>
      </c>
      <c r="AH219" s="808">
        <v>49.87</v>
      </c>
      <c r="AI219" s="565">
        <v>1</v>
      </c>
      <c r="AJ219" s="563" t="s">
        <v>108</v>
      </c>
      <c r="AK219" s="669">
        <v>8.11</v>
      </c>
      <c r="AL219" s="104">
        <v>17.85</v>
      </c>
      <c r="AM219" s="104">
        <v>1.71</v>
      </c>
      <c r="AN219" s="59"/>
      <c r="AO219" s="832"/>
      <c r="AP219" s="17"/>
      <c r="AQ219" s="17"/>
      <c r="AR219" s="17"/>
      <c r="AS219" s="17">
        <v>1</v>
      </c>
      <c r="AT219" s="833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07">
        <v>0</v>
      </c>
    </row>
    <row r="220" s="540" customFormat="1" customHeight="1" spans="1:63">
      <c r="A220" s="540" t="s">
        <v>105</v>
      </c>
      <c r="B220" s="302"/>
      <c r="C220" s="17" t="s">
        <v>180</v>
      </c>
      <c r="D220" s="17">
        <v>1</v>
      </c>
      <c r="E220" s="752">
        <v>5</v>
      </c>
      <c r="F220" s="62">
        <v>5</v>
      </c>
      <c r="G220" s="62">
        <v>3</v>
      </c>
      <c r="H220" s="62">
        <v>1</v>
      </c>
      <c r="I220" s="574">
        <v>0.03</v>
      </c>
      <c r="J220" s="752">
        <v>1</v>
      </c>
      <c r="K220" s="766">
        <v>49</v>
      </c>
      <c r="L220" s="81"/>
      <c r="M220" s="669">
        <v>120.3</v>
      </c>
      <c r="N220" s="669">
        <v>118.5</v>
      </c>
      <c r="P220" s="646">
        <v>238.8</v>
      </c>
      <c r="Q220" s="91">
        <v>530.66932</v>
      </c>
      <c r="R220" s="79">
        <v>7.56756756756757</v>
      </c>
      <c r="S220" s="601">
        <v>1</v>
      </c>
      <c r="T220" s="623">
        <v>43406</v>
      </c>
      <c r="U220" s="623">
        <v>43417</v>
      </c>
      <c r="V220" s="623">
        <v>43530</v>
      </c>
      <c r="W220" s="623">
        <v>43563</v>
      </c>
      <c r="X220" s="623">
        <v>43613</v>
      </c>
      <c r="Y220" s="62">
        <v>196</v>
      </c>
      <c r="Z220" s="766">
        <v>17</v>
      </c>
      <c r="AA220" s="17">
        <v>2</v>
      </c>
      <c r="AB220" s="807">
        <v>83.6</v>
      </c>
      <c r="AC220" s="752">
        <v>3</v>
      </c>
      <c r="AD220" s="766">
        <v>54.3</v>
      </c>
      <c r="AE220" s="766">
        <v>30.25</v>
      </c>
      <c r="AF220" s="807">
        <v>45.25</v>
      </c>
      <c r="AG220" s="766">
        <v>49</v>
      </c>
      <c r="AH220" s="807">
        <v>55.7090239410681</v>
      </c>
      <c r="AI220" s="17">
        <v>3</v>
      </c>
      <c r="AJ220" s="17">
        <v>1</v>
      </c>
      <c r="AK220" s="669">
        <v>8.7</v>
      </c>
      <c r="AL220" s="91">
        <v>17.1</v>
      </c>
      <c r="AM220" s="91">
        <v>1.8</v>
      </c>
      <c r="AN220" s="62"/>
      <c r="AO220" s="834"/>
      <c r="AP220" s="92">
        <v>2</v>
      </c>
      <c r="AQ220" s="92">
        <v>1</v>
      </c>
      <c r="AR220" s="835"/>
      <c r="AS220" s="59">
        <v>2</v>
      </c>
      <c r="AT220" s="836"/>
      <c r="AW220" s="835"/>
      <c r="AX220" s="59">
        <v>1</v>
      </c>
      <c r="AY220" s="835"/>
      <c r="AZ220" s="835"/>
      <c r="BA220" s="835"/>
      <c r="BB220" s="835" t="s">
        <v>181</v>
      </c>
      <c r="BC220" s="624">
        <v>43475</v>
      </c>
      <c r="BD220" s="224">
        <v>2</v>
      </c>
      <c r="BE220" s="624">
        <v>43544</v>
      </c>
      <c r="BF220" s="224">
        <v>2</v>
      </c>
      <c r="BG220" s="624">
        <v>43613</v>
      </c>
      <c r="BH220" s="59">
        <v>1</v>
      </c>
      <c r="BI220" s="624">
        <v>43613</v>
      </c>
      <c r="BJ220" s="92" t="s">
        <v>108</v>
      </c>
      <c r="BK220" s="601">
        <v>1</v>
      </c>
    </row>
    <row r="221" s="540" customFormat="1" customHeight="1" spans="1:63">
      <c r="A221" s="540" t="s">
        <v>105</v>
      </c>
      <c r="B221" s="302"/>
      <c r="C221" s="17" t="s">
        <v>182</v>
      </c>
      <c r="D221" s="567" t="s">
        <v>108</v>
      </c>
      <c r="E221" s="569">
        <v>5</v>
      </c>
      <c r="F221" s="62">
        <v>5</v>
      </c>
      <c r="G221" s="62">
        <v>3</v>
      </c>
      <c r="H221" s="62">
        <v>2</v>
      </c>
      <c r="I221" s="574"/>
      <c r="J221" s="707" t="s">
        <v>108</v>
      </c>
      <c r="K221" s="868">
        <v>42.6</v>
      </c>
      <c r="L221" s="90"/>
      <c r="M221" s="646">
        <v>176.6</v>
      </c>
      <c r="N221" s="646">
        <v>168.8</v>
      </c>
      <c r="P221" s="646">
        <v>345.4</v>
      </c>
      <c r="Q221" s="91">
        <v>479.72</v>
      </c>
      <c r="R221" s="79">
        <v>3.04</v>
      </c>
      <c r="S221" s="601">
        <v>4</v>
      </c>
      <c r="T221" s="618">
        <v>43766</v>
      </c>
      <c r="U221" s="618">
        <v>43773</v>
      </c>
      <c r="V221" s="618">
        <v>43531</v>
      </c>
      <c r="W221" s="618">
        <v>43564</v>
      </c>
      <c r="X221" s="618">
        <v>43611</v>
      </c>
      <c r="Y221" s="636">
        <v>211</v>
      </c>
      <c r="Z221" s="731">
        <v>16.8</v>
      </c>
      <c r="AA221" s="636">
        <v>5</v>
      </c>
      <c r="AB221" s="826">
        <v>87</v>
      </c>
      <c r="AC221" s="707">
        <v>3</v>
      </c>
      <c r="AD221" s="731">
        <v>58.2</v>
      </c>
      <c r="AE221" s="731">
        <v>33.2</v>
      </c>
      <c r="AF221" s="826">
        <v>39.5</v>
      </c>
      <c r="AG221" s="868">
        <v>42.6</v>
      </c>
      <c r="AH221" s="826">
        <v>57</v>
      </c>
      <c r="AI221" s="617">
        <v>1</v>
      </c>
      <c r="AJ221" s="658" t="s">
        <v>89</v>
      </c>
      <c r="AK221" s="669">
        <v>8.3</v>
      </c>
      <c r="AL221" s="91">
        <v>18.4</v>
      </c>
      <c r="AM221" s="91">
        <v>1.6</v>
      </c>
      <c r="AN221" s="62"/>
      <c r="AO221" s="90" t="s">
        <v>114</v>
      </c>
      <c r="AP221" s="92" t="s">
        <v>114</v>
      </c>
      <c r="AQ221" s="92" t="s">
        <v>108</v>
      </c>
      <c r="AR221" s="91">
        <v>22.4</v>
      </c>
      <c r="AS221" s="90">
        <v>1</v>
      </c>
      <c r="AT221" s="601">
        <v>0</v>
      </c>
      <c r="AW221" s="90">
        <v>0</v>
      </c>
      <c r="AX221" s="90">
        <v>0</v>
      </c>
      <c r="AY221" s="90">
        <v>0</v>
      </c>
      <c r="AZ221" s="90">
        <v>0</v>
      </c>
      <c r="BA221" s="90">
        <v>0</v>
      </c>
      <c r="BB221" s="91" t="s">
        <v>121</v>
      </c>
      <c r="BC221" s="623"/>
      <c r="BD221" s="90">
        <v>0</v>
      </c>
      <c r="BE221" s="90"/>
      <c r="BF221" s="90">
        <v>0</v>
      </c>
      <c r="BG221" s="91"/>
      <c r="BH221" s="92" t="s">
        <v>114</v>
      </c>
      <c r="BI221" s="92"/>
      <c r="BJ221" s="90">
        <v>0</v>
      </c>
      <c r="BK221" s="601"/>
    </row>
    <row r="222" s="540" customFormat="1" customHeight="1" spans="1:63">
      <c r="A222" s="540" t="s">
        <v>105</v>
      </c>
      <c r="B222" s="302"/>
      <c r="C222" s="17" t="s">
        <v>183</v>
      </c>
      <c r="D222" s="567" t="s">
        <v>108</v>
      </c>
      <c r="E222" s="569">
        <v>5</v>
      </c>
      <c r="F222" s="62">
        <v>5</v>
      </c>
      <c r="G222" s="62">
        <v>3</v>
      </c>
      <c r="H222" s="62">
        <v>2</v>
      </c>
      <c r="I222" s="574"/>
      <c r="J222" s="707" t="s">
        <v>108</v>
      </c>
      <c r="K222" s="868">
        <v>42.85</v>
      </c>
      <c r="L222" s="90"/>
      <c r="M222" s="646">
        <v>180.33</v>
      </c>
      <c r="N222" s="646">
        <v>165.468011154423</v>
      </c>
      <c r="P222" s="646">
        <v>345.798011154423</v>
      </c>
      <c r="Q222" s="91">
        <v>480.515153</v>
      </c>
      <c r="R222" s="79">
        <v>7.93</v>
      </c>
      <c r="S222" s="601">
        <v>2</v>
      </c>
      <c r="T222" s="618">
        <v>43406</v>
      </c>
      <c r="U222" s="618">
        <v>43415</v>
      </c>
      <c r="V222" s="618">
        <v>43535</v>
      </c>
      <c r="W222" s="618">
        <v>43565</v>
      </c>
      <c r="X222" s="618">
        <v>43614</v>
      </c>
      <c r="Y222" s="636">
        <f>X222-T222</f>
        <v>208</v>
      </c>
      <c r="Z222" s="731">
        <v>16.3</v>
      </c>
      <c r="AA222" s="636">
        <v>5</v>
      </c>
      <c r="AB222" s="826">
        <v>81.9</v>
      </c>
      <c r="AC222" s="707">
        <v>3</v>
      </c>
      <c r="AD222" s="731">
        <v>58.05</v>
      </c>
      <c r="AE222" s="731">
        <v>34.3</v>
      </c>
      <c r="AF222" s="826">
        <v>38.2</v>
      </c>
      <c r="AG222" s="868">
        <v>42.85</v>
      </c>
      <c r="AH222" s="588">
        <v>59.1117653692964</v>
      </c>
      <c r="AI222" s="617">
        <v>1</v>
      </c>
      <c r="AJ222" s="658" t="s">
        <v>89</v>
      </c>
      <c r="AK222" s="669">
        <v>8.6</v>
      </c>
      <c r="AL222" s="91">
        <v>18.4</v>
      </c>
      <c r="AM222" s="91">
        <v>1.6</v>
      </c>
      <c r="AN222" s="62"/>
      <c r="AO222" s="90" t="s">
        <v>114</v>
      </c>
      <c r="AP222" s="92" t="s">
        <v>114</v>
      </c>
      <c r="AQ222" s="92" t="s">
        <v>108</v>
      </c>
      <c r="AR222" s="91">
        <v>21.5</v>
      </c>
      <c r="AS222" s="91">
        <v>1</v>
      </c>
      <c r="AT222" s="601">
        <v>0</v>
      </c>
      <c r="AW222" s="90">
        <v>0</v>
      </c>
      <c r="AX222" s="90">
        <v>0</v>
      </c>
      <c r="AY222" s="90">
        <v>0</v>
      </c>
      <c r="AZ222" s="90">
        <v>0</v>
      </c>
      <c r="BA222" s="90">
        <v>0</v>
      </c>
      <c r="BB222" s="91" t="s">
        <v>121</v>
      </c>
      <c r="BC222" s="623"/>
      <c r="BD222" s="90">
        <v>0</v>
      </c>
      <c r="BE222" s="90"/>
      <c r="BF222" s="90">
        <v>0</v>
      </c>
      <c r="BG222" s="91"/>
      <c r="BH222" s="92" t="s">
        <v>114</v>
      </c>
      <c r="BI222" s="92"/>
      <c r="BJ222" s="90">
        <v>0</v>
      </c>
      <c r="BK222" s="601"/>
    </row>
    <row r="223" s="540" customFormat="1" customHeight="1" spans="1:63">
      <c r="A223" s="540" t="s">
        <v>105</v>
      </c>
      <c r="B223" s="302"/>
      <c r="C223" s="17" t="s">
        <v>184</v>
      </c>
      <c r="D223" s="617">
        <v>1</v>
      </c>
      <c r="E223" s="569">
        <v>5</v>
      </c>
      <c r="F223" s="62">
        <v>5</v>
      </c>
      <c r="G223" s="62">
        <v>5</v>
      </c>
      <c r="H223" s="62">
        <v>1</v>
      </c>
      <c r="I223" s="574">
        <v>4</v>
      </c>
      <c r="J223" s="569">
        <v>1</v>
      </c>
      <c r="K223" s="731">
        <v>44.1</v>
      </c>
      <c r="L223" s="90">
        <v>805</v>
      </c>
      <c r="M223" s="646">
        <v>105.5</v>
      </c>
      <c r="N223" s="646">
        <v>103.1</v>
      </c>
      <c r="P223" s="646">
        <v>104.3</v>
      </c>
      <c r="Q223" s="91">
        <v>463.56</v>
      </c>
      <c r="R223" s="79">
        <v>1.17</v>
      </c>
      <c r="S223" s="601">
        <v>3</v>
      </c>
      <c r="T223" s="567" t="s">
        <v>174</v>
      </c>
      <c r="U223" s="567" t="s">
        <v>185</v>
      </c>
      <c r="V223" s="567" t="s">
        <v>239</v>
      </c>
      <c r="W223" s="567" t="s">
        <v>193</v>
      </c>
      <c r="X223" s="567" t="s">
        <v>240</v>
      </c>
      <c r="Y223" s="617">
        <v>200</v>
      </c>
      <c r="Z223" s="731">
        <v>21</v>
      </c>
      <c r="AA223" s="617">
        <v>5</v>
      </c>
      <c r="AB223" s="588">
        <v>82</v>
      </c>
      <c r="AC223" s="569">
        <v>3</v>
      </c>
      <c r="AD223" s="731">
        <v>85.1</v>
      </c>
      <c r="AE223" s="731">
        <v>30.9</v>
      </c>
      <c r="AF223" s="588">
        <v>34.5</v>
      </c>
      <c r="AG223" s="731">
        <v>44.1</v>
      </c>
      <c r="AH223" s="588">
        <v>36.3</v>
      </c>
      <c r="AI223" s="617">
        <v>3</v>
      </c>
      <c r="AJ223" s="617">
        <v>1</v>
      </c>
      <c r="AK223" s="669">
        <v>7.39</v>
      </c>
      <c r="AL223" s="91">
        <v>15.3</v>
      </c>
      <c r="AM223" s="91">
        <v>3.1</v>
      </c>
      <c r="AN223" s="62"/>
      <c r="AO223" s="90">
        <v>0.0005</v>
      </c>
      <c r="AP223" s="92" t="s">
        <v>153</v>
      </c>
      <c r="AQ223" s="92" t="s">
        <v>114</v>
      </c>
      <c r="AR223" s="91">
        <v>5</v>
      </c>
      <c r="AS223" s="92" t="s">
        <v>69</v>
      </c>
      <c r="AT223" s="833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07">
        <v>0</v>
      </c>
    </row>
    <row r="224" s="540" customFormat="1" customHeight="1" spans="1:63">
      <c r="A224" s="540" t="s">
        <v>105</v>
      </c>
      <c r="B224" s="302"/>
      <c r="C224" s="17" t="s">
        <v>188</v>
      </c>
      <c r="D224" s="565">
        <v>1</v>
      </c>
      <c r="E224" s="566">
        <v>5</v>
      </c>
      <c r="F224" s="62">
        <v>3</v>
      </c>
      <c r="G224" s="62">
        <v>3</v>
      </c>
      <c r="H224" s="62">
        <v>2</v>
      </c>
      <c r="I224" s="574">
        <v>0.6</v>
      </c>
      <c r="J224" s="566">
        <v>1</v>
      </c>
      <c r="K224" s="763">
        <v>44.2</v>
      </c>
      <c r="L224" s="90">
        <v>747.5</v>
      </c>
      <c r="M224" s="646">
        <v>111.6</v>
      </c>
      <c r="N224" s="646">
        <v>107.4</v>
      </c>
      <c r="P224" s="646">
        <v>219</v>
      </c>
      <c r="Q224" s="91">
        <v>486.9</v>
      </c>
      <c r="R224" s="79" t="s">
        <v>241</v>
      </c>
      <c r="S224" s="601">
        <v>2</v>
      </c>
      <c r="T224" s="622">
        <v>43783</v>
      </c>
      <c r="U224" s="622">
        <v>43799</v>
      </c>
      <c r="V224" s="622">
        <v>43550</v>
      </c>
      <c r="W224" s="622">
        <v>43572</v>
      </c>
      <c r="X224" s="622">
        <v>43620</v>
      </c>
      <c r="Y224" s="565">
        <v>202</v>
      </c>
      <c r="Z224" s="763">
        <v>19.8</v>
      </c>
      <c r="AA224" s="565">
        <v>2</v>
      </c>
      <c r="AB224" s="696">
        <v>80.5</v>
      </c>
      <c r="AC224" s="566">
        <v>3</v>
      </c>
      <c r="AD224" s="763">
        <v>73.8</v>
      </c>
      <c r="AE224" s="763">
        <v>35.8</v>
      </c>
      <c r="AF224" s="696">
        <v>31.1</v>
      </c>
      <c r="AG224" s="763">
        <v>44.2</v>
      </c>
      <c r="AH224" s="696">
        <v>48.8</v>
      </c>
      <c r="AI224" s="565">
        <v>1</v>
      </c>
      <c r="AJ224" s="565">
        <v>1</v>
      </c>
      <c r="AK224" s="669">
        <v>8.2</v>
      </c>
      <c r="AL224" s="91">
        <v>14.5</v>
      </c>
      <c r="AM224" s="91">
        <v>1.7</v>
      </c>
      <c r="AN224" s="62"/>
      <c r="AO224" s="832"/>
      <c r="AP224" s="665">
        <v>1</v>
      </c>
      <c r="AQ224" s="665">
        <v>1</v>
      </c>
      <c r="AR224" s="608"/>
      <c r="AS224" s="665">
        <v>1</v>
      </c>
      <c r="AT224" s="740"/>
      <c r="AW224" s="608"/>
      <c r="AX224" s="635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601"/>
    </row>
    <row r="225" s="540" customFormat="1" customHeight="1" spans="1:63">
      <c r="A225" s="540" t="s">
        <v>105</v>
      </c>
      <c r="B225" s="302"/>
      <c r="C225" s="17" t="s">
        <v>191</v>
      </c>
      <c r="D225" s="753">
        <v>1</v>
      </c>
      <c r="E225" s="574">
        <v>5</v>
      </c>
      <c r="F225" s="62">
        <v>5</v>
      </c>
      <c r="G225" s="62">
        <v>3</v>
      </c>
      <c r="H225" s="62">
        <v>1</v>
      </c>
      <c r="I225" s="574"/>
      <c r="J225" s="574">
        <v>1</v>
      </c>
      <c r="K225" s="646">
        <v>40.1</v>
      </c>
      <c r="L225" s="90">
        <v>758</v>
      </c>
      <c r="M225" s="646">
        <v>107.6</v>
      </c>
      <c r="N225" s="646">
        <v>114</v>
      </c>
      <c r="P225" s="646">
        <v>221.6</v>
      </c>
      <c r="Q225" s="91">
        <v>443.2</v>
      </c>
      <c r="R225" s="79">
        <v>3.11772917636109</v>
      </c>
      <c r="S225" s="601">
        <v>4</v>
      </c>
      <c r="T225" s="92" t="s">
        <v>124</v>
      </c>
      <c r="U225" s="92" t="s">
        <v>192</v>
      </c>
      <c r="V225" s="92" t="s">
        <v>111</v>
      </c>
      <c r="W225" s="92" t="s">
        <v>242</v>
      </c>
      <c r="X225" s="92" t="s">
        <v>138</v>
      </c>
      <c r="Y225" s="753">
        <v>212</v>
      </c>
      <c r="Z225" s="669">
        <v>15.7</v>
      </c>
      <c r="AA225" s="753">
        <v>3</v>
      </c>
      <c r="AB225" s="218">
        <v>85</v>
      </c>
      <c r="AC225" s="574">
        <v>2</v>
      </c>
      <c r="AD225" s="669">
        <v>55.2</v>
      </c>
      <c r="AE225" s="669">
        <v>29.5</v>
      </c>
      <c r="AF225" s="233">
        <v>38.3</v>
      </c>
      <c r="AG225" s="646">
        <v>40.1</v>
      </c>
      <c r="AH225" s="807">
        <v>53.4420289855072</v>
      </c>
      <c r="AI225" s="753">
        <v>1</v>
      </c>
      <c r="AJ225" s="753">
        <v>3</v>
      </c>
      <c r="AK225" s="669">
        <v>7.6</v>
      </c>
      <c r="AL225" s="91">
        <v>15.3</v>
      </c>
      <c r="AM225" s="91">
        <v>1.6</v>
      </c>
      <c r="AN225" s="62"/>
      <c r="AO225" s="90" t="s">
        <v>243</v>
      </c>
      <c r="AP225" s="837">
        <v>2</v>
      </c>
      <c r="AQ225" s="92" t="s">
        <v>89</v>
      </c>
      <c r="AR225" s="753">
        <v>0</v>
      </c>
      <c r="AS225" s="753">
        <v>1</v>
      </c>
      <c r="AT225" s="601">
        <v>1</v>
      </c>
      <c r="AW225" s="753">
        <v>1</v>
      </c>
      <c r="AX225" s="753">
        <v>0</v>
      </c>
      <c r="AY225" s="753">
        <v>0</v>
      </c>
      <c r="AZ225" s="91"/>
      <c r="BA225" s="753">
        <v>1</v>
      </c>
      <c r="BB225" s="91" t="s">
        <v>121</v>
      </c>
      <c r="BC225" s="623"/>
      <c r="BD225" s="753">
        <v>1</v>
      </c>
      <c r="BE225" s="91"/>
      <c r="BF225" s="753">
        <v>2</v>
      </c>
      <c r="BG225" s="91"/>
      <c r="BH225" s="92" t="s">
        <v>108</v>
      </c>
      <c r="BI225" s="92"/>
      <c r="BJ225" s="753">
        <v>1</v>
      </c>
      <c r="BK225" s="601">
        <v>1</v>
      </c>
    </row>
    <row r="226" s="540" customFormat="1" customHeight="1" spans="1:63">
      <c r="A226" s="540" t="s">
        <v>105</v>
      </c>
      <c r="B226" s="302"/>
      <c r="C226" s="17" t="s">
        <v>195</v>
      </c>
      <c r="D226" s="17">
        <v>1</v>
      </c>
      <c r="E226" s="752">
        <v>5</v>
      </c>
      <c r="F226" s="62">
        <v>1</v>
      </c>
      <c r="G226" s="62">
        <v>3</v>
      </c>
      <c r="H226" s="62">
        <v>1</v>
      </c>
      <c r="I226" s="574"/>
      <c r="J226" s="752" t="s">
        <v>87</v>
      </c>
      <c r="K226" s="766">
        <v>48.5</v>
      </c>
      <c r="L226" s="90"/>
      <c r="M226" s="646">
        <v>118.06</v>
      </c>
      <c r="N226" s="646">
        <v>112.45</v>
      </c>
      <c r="P226" s="646">
        <v>230.51</v>
      </c>
      <c r="Q226" s="91">
        <v>426.891713888889</v>
      </c>
      <c r="R226" s="79">
        <v>3.72</v>
      </c>
      <c r="S226" s="601">
        <v>4</v>
      </c>
      <c r="T226" s="618">
        <v>43405</v>
      </c>
      <c r="U226" s="618">
        <v>43413</v>
      </c>
      <c r="V226" s="618" t="s">
        <v>244</v>
      </c>
      <c r="W226" s="618">
        <v>43570</v>
      </c>
      <c r="X226" s="618">
        <v>43615</v>
      </c>
      <c r="Y226" s="17">
        <v>210</v>
      </c>
      <c r="Z226" s="766">
        <v>16.7</v>
      </c>
      <c r="AA226" s="17">
        <v>1</v>
      </c>
      <c r="AB226" s="807">
        <v>84</v>
      </c>
      <c r="AC226" s="752">
        <v>3</v>
      </c>
      <c r="AD226" s="766">
        <v>44.5</v>
      </c>
      <c r="AE226" s="766">
        <v>28.15</v>
      </c>
      <c r="AF226" s="807">
        <v>46.15</v>
      </c>
      <c r="AG226" s="766">
        <v>48.5</v>
      </c>
      <c r="AH226" s="807">
        <v>63.2584269662921</v>
      </c>
      <c r="AI226" s="17">
        <v>1</v>
      </c>
      <c r="AJ226" s="17" t="s">
        <v>108</v>
      </c>
      <c r="AK226" s="669">
        <v>8.81</v>
      </c>
      <c r="AL226" s="91">
        <v>17.1</v>
      </c>
      <c r="AM226" s="91">
        <v>2</v>
      </c>
      <c r="AN226" s="62"/>
      <c r="AO226" s="838">
        <v>0</v>
      </c>
      <c r="AP226" s="839">
        <v>1</v>
      </c>
      <c r="AQ226" s="839">
        <v>1</v>
      </c>
      <c r="AR226" s="738">
        <v>0</v>
      </c>
      <c r="AS226" s="738">
        <v>1</v>
      </c>
      <c r="AT226" s="840">
        <v>3</v>
      </c>
      <c r="AW226" s="839"/>
      <c r="AX226" s="738">
        <v>1</v>
      </c>
      <c r="AY226" s="738"/>
      <c r="AZ226" s="738">
        <v>0</v>
      </c>
      <c r="BA226" s="738">
        <v>1</v>
      </c>
      <c r="BB226" s="738" t="s">
        <v>121</v>
      </c>
      <c r="BC226" s="679">
        <v>43477</v>
      </c>
      <c r="BD226" s="738">
        <v>2</v>
      </c>
      <c r="BE226" s="854"/>
      <c r="BF226" s="738"/>
      <c r="BG226" s="855"/>
      <c r="BH226" s="738"/>
      <c r="BI226" s="855"/>
      <c r="BJ226" s="567" t="s">
        <v>87</v>
      </c>
      <c r="BK226" s="601">
        <v>0</v>
      </c>
    </row>
    <row r="227" s="540" customFormat="1" customHeight="1" spans="1:63">
      <c r="A227" s="540" t="s">
        <v>105</v>
      </c>
      <c r="B227" s="302"/>
      <c r="C227" s="17" t="s">
        <v>196</v>
      </c>
      <c r="D227" s="17">
        <v>1</v>
      </c>
      <c r="E227" s="752">
        <v>5</v>
      </c>
      <c r="F227" s="62">
        <v>2</v>
      </c>
      <c r="G227" s="62">
        <v>5</v>
      </c>
      <c r="H227" s="62">
        <v>1</v>
      </c>
      <c r="I227" s="574"/>
      <c r="J227" s="752">
        <v>1</v>
      </c>
      <c r="K227" s="766">
        <v>49.7</v>
      </c>
      <c r="L227" s="90"/>
      <c r="M227" s="646">
        <v>140.451577142857</v>
      </c>
      <c r="N227" s="646">
        <v>151.184</v>
      </c>
      <c r="P227" s="646">
        <v>291.635577142857</v>
      </c>
      <c r="Q227" s="91">
        <v>648.111464270476</v>
      </c>
      <c r="R227" s="79">
        <v>4.43</v>
      </c>
      <c r="S227" s="601">
        <v>1</v>
      </c>
      <c r="T227" s="781">
        <v>43398</v>
      </c>
      <c r="U227" s="781">
        <v>43404</v>
      </c>
      <c r="V227" s="781">
        <v>43513</v>
      </c>
      <c r="W227" s="781">
        <v>43565</v>
      </c>
      <c r="X227" s="781">
        <v>43624</v>
      </c>
      <c r="Y227" s="17">
        <v>226</v>
      </c>
      <c r="Z227" s="766">
        <v>14</v>
      </c>
      <c r="AA227" s="17">
        <v>5</v>
      </c>
      <c r="AB227" s="807">
        <v>97.6666666666667</v>
      </c>
      <c r="AC227" s="752">
        <v>3</v>
      </c>
      <c r="AD227" s="766">
        <v>56.28</v>
      </c>
      <c r="AE227" s="766">
        <v>35.51</v>
      </c>
      <c r="AF227" s="807">
        <v>42.2071428571429</v>
      </c>
      <c r="AG227" s="766">
        <v>49.7</v>
      </c>
      <c r="AH227" s="807">
        <v>63.09</v>
      </c>
      <c r="AI227" s="17">
        <v>1</v>
      </c>
      <c r="AJ227" s="17">
        <v>1</v>
      </c>
      <c r="AK227" s="646">
        <v>9.64285714285714</v>
      </c>
      <c r="AL227" s="91">
        <v>17.5714285714286</v>
      </c>
      <c r="AM227" s="91">
        <v>2.28571428571429</v>
      </c>
      <c r="AN227" s="62"/>
      <c r="AO227" s="81">
        <v>0</v>
      </c>
      <c r="AP227" s="81">
        <v>1</v>
      </c>
      <c r="AQ227" s="81">
        <v>1</v>
      </c>
      <c r="AR227" s="59">
        <v>0</v>
      </c>
      <c r="AS227" s="81">
        <v>1</v>
      </c>
      <c r="AT227" s="836">
        <v>0</v>
      </c>
      <c r="AW227" s="91"/>
      <c r="AX227" s="91"/>
      <c r="AY227" s="91"/>
      <c r="AZ227" s="233">
        <v>52.5</v>
      </c>
      <c r="BA227" s="233">
        <v>5</v>
      </c>
      <c r="BB227" s="91" t="s">
        <v>197</v>
      </c>
      <c r="BC227" s="624">
        <v>43459</v>
      </c>
      <c r="BD227" s="59">
        <v>1</v>
      </c>
      <c r="BE227" s="624">
        <v>43525</v>
      </c>
      <c r="BF227" s="835">
        <v>2</v>
      </c>
      <c r="BG227" s="17"/>
      <c r="BH227" s="17"/>
      <c r="BI227" s="17"/>
      <c r="BJ227" s="17"/>
      <c r="BK227" s="601">
        <v>0</v>
      </c>
    </row>
    <row r="228" s="540" customFormat="1" customHeight="1" spans="1:63">
      <c r="A228" s="540" t="s">
        <v>105</v>
      </c>
      <c r="B228" s="302"/>
      <c r="C228" s="17" t="s">
        <v>198</v>
      </c>
      <c r="D228" s="62">
        <v>1</v>
      </c>
      <c r="E228" s="574">
        <v>5</v>
      </c>
      <c r="F228" s="62">
        <v>1</v>
      </c>
      <c r="G228" s="62">
        <v>5</v>
      </c>
      <c r="H228" s="62">
        <v>1</v>
      </c>
      <c r="I228" s="574">
        <v>0.8</v>
      </c>
      <c r="J228" s="666" t="s">
        <v>108</v>
      </c>
      <c r="K228" s="768">
        <v>48.7</v>
      </c>
      <c r="L228" s="90">
        <v>815</v>
      </c>
      <c r="M228" s="768">
        <v>141.7</v>
      </c>
      <c r="N228" s="768">
        <v>142.6</v>
      </c>
      <c r="P228" s="646">
        <v>142.15</v>
      </c>
      <c r="Q228" s="91">
        <v>631.809366666667</v>
      </c>
      <c r="R228" s="79">
        <v>4.70821456192684</v>
      </c>
      <c r="S228" s="601">
        <v>1</v>
      </c>
      <c r="T228" s="624">
        <v>43762</v>
      </c>
      <c r="U228" s="624">
        <v>43771</v>
      </c>
      <c r="V228" s="623">
        <v>43518</v>
      </c>
      <c r="W228" s="623" t="s">
        <v>127</v>
      </c>
      <c r="X228" s="623">
        <v>43614</v>
      </c>
      <c r="Y228" s="90">
        <v>218</v>
      </c>
      <c r="Z228" s="646">
        <v>16</v>
      </c>
      <c r="AA228" s="62">
        <v>2</v>
      </c>
      <c r="AB228" s="809">
        <v>83.2</v>
      </c>
      <c r="AC228" s="666">
        <v>3</v>
      </c>
      <c r="AD228" s="810">
        <v>60.6697</v>
      </c>
      <c r="AE228" s="811">
        <v>35.86846</v>
      </c>
      <c r="AF228" s="812">
        <v>36.8</v>
      </c>
      <c r="AG228" s="768">
        <v>48.7</v>
      </c>
      <c r="AH228" s="807">
        <v>59.1208791208791</v>
      </c>
      <c r="AI228" s="90">
        <v>1</v>
      </c>
      <c r="AJ228" s="65" t="s">
        <v>87</v>
      </c>
      <c r="AK228" s="768">
        <v>9.55</v>
      </c>
      <c r="AL228" s="827">
        <v>17.1</v>
      </c>
      <c r="AM228" s="827">
        <v>3.4</v>
      </c>
      <c r="AN228" s="62"/>
      <c r="AO228" s="81" t="s">
        <v>114</v>
      </c>
      <c r="AP228" s="65">
        <v>1</v>
      </c>
      <c r="AQ228" s="65">
        <v>1</v>
      </c>
      <c r="AR228" s="841">
        <v>27.5</v>
      </c>
      <c r="AS228" s="65" t="s">
        <v>70</v>
      </c>
      <c r="AT228" s="107">
        <v>1</v>
      </c>
      <c r="AW228" s="59">
        <v>1</v>
      </c>
      <c r="AX228" s="835">
        <v>0</v>
      </c>
      <c r="AY228" s="92" t="s">
        <v>114</v>
      </c>
      <c r="AZ228" s="835">
        <v>0</v>
      </c>
      <c r="BA228" s="835">
        <v>1</v>
      </c>
      <c r="BB228" s="91"/>
      <c r="BC228" s="624">
        <v>43476</v>
      </c>
      <c r="BD228" s="65" t="s">
        <v>70</v>
      </c>
      <c r="BE228" s="59"/>
      <c r="BF228" s="59">
        <v>1</v>
      </c>
      <c r="BG228" s="59"/>
      <c r="BH228" s="835">
        <v>1</v>
      </c>
      <c r="BI228" s="59"/>
      <c r="BJ228" s="92" t="s">
        <v>108</v>
      </c>
      <c r="BK228" s="601">
        <v>0</v>
      </c>
    </row>
    <row r="229" s="540" customFormat="1" customHeight="1" spans="1:63">
      <c r="A229" s="540" t="s">
        <v>105</v>
      </c>
      <c r="B229" s="302"/>
      <c r="C229" s="17" t="s">
        <v>199</v>
      </c>
      <c r="D229" s="574">
        <v>1</v>
      </c>
      <c r="E229" s="574">
        <v>5</v>
      </c>
      <c r="F229" s="59">
        <v>5</v>
      </c>
      <c r="G229" s="59">
        <v>3</v>
      </c>
      <c r="H229" s="59">
        <v>1</v>
      </c>
      <c r="I229" s="666">
        <v>6</v>
      </c>
      <c r="J229" s="666">
        <v>1</v>
      </c>
      <c r="K229" s="769">
        <v>41.81</v>
      </c>
      <c r="L229" s="81">
        <v>784</v>
      </c>
      <c r="M229" s="669">
        <v>145.87</v>
      </c>
      <c r="N229" s="669">
        <v>143.99</v>
      </c>
      <c r="P229" s="646">
        <v>289.86</v>
      </c>
      <c r="Q229" s="91">
        <v>483.124155</v>
      </c>
      <c r="R229" s="79">
        <v>1.56922066181727</v>
      </c>
      <c r="S229" s="601">
        <v>4</v>
      </c>
      <c r="T229" s="623">
        <v>43771</v>
      </c>
      <c r="U229" s="623" t="s">
        <v>174</v>
      </c>
      <c r="V229" s="92" t="s">
        <v>245</v>
      </c>
      <c r="W229" s="92" t="s">
        <v>172</v>
      </c>
      <c r="X229" s="623">
        <v>43617</v>
      </c>
      <c r="Y229" s="90">
        <v>211</v>
      </c>
      <c r="Z229" s="646">
        <v>18.83</v>
      </c>
      <c r="AA229" s="62">
        <v>3</v>
      </c>
      <c r="AB229" s="896">
        <v>83.5</v>
      </c>
      <c r="AC229" s="666">
        <v>2</v>
      </c>
      <c r="AD229" s="646">
        <v>139.17</v>
      </c>
      <c r="AE229" s="813">
        <v>45.33</v>
      </c>
      <c r="AF229" s="814">
        <v>32.4</v>
      </c>
      <c r="AG229" s="769">
        <v>41.81</v>
      </c>
      <c r="AH229" s="807">
        <v>32.5716749299418</v>
      </c>
      <c r="AI229" s="62">
        <v>1</v>
      </c>
      <c r="AJ229" s="666">
        <v>1</v>
      </c>
      <c r="AK229" s="669">
        <v>7.9</v>
      </c>
      <c r="AL229" s="104">
        <v>18.8</v>
      </c>
      <c r="AM229" s="104">
        <v>2.9</v>
      </c>
      <c r="AN229" s="59"/>
      <c r="AO229" s="90" t="s">
        <v>114</v>
      </c>
      <c r="AP229" s="92" t="s">
        <v>108</v>
      </c>
      <c r="AQ229" s="92" t="s">
        <v>89</v>
      </c>
      <c r="AR229" s="842">
        <v>21</v>
      </c>
      <c r="AS229" s="90">
        <v>2</v>
      </c>
      <c r="AT229" s="601">
        <v>0</v>
      </c>
      <c r="AW229" s="574">
        <v>2</v>
      </c>
      <c r="AX229" s="574">
        <v>0</v>
      </c>
      <c r="AY229" s="574">
        <v>0</v>
      </c>
      <c r="AZ229" s="574">
        <v>0</v>
      </c>
      <c r="BA229" s="574">
        <v>1</v>
      </c>
      <c r="BB229" s="91" t="s">
        <v>121</v>
      </c>
      <c r="BC229" s="623">
        <v>43495</v>
      </c>
      <c r="BD229" s="90">
        <v>2</v>
      </c>
      <c r="BE229" s="623">
        <v>43522</v>
      </c>
      <c r="BF229" s="90">
        <v>1</v>
      </c>
      <c r="BG229" s="623">
        <v>43611</v>
      </c>
      <c r="BH229" s="92" t="s">
        <v>108</v>
      </c>
      <c r="BI229" s="92" t="s">
        <v>138</v>
      </c>
      <c r="BJ229" s="90">
        <v>1</v>
      </c>
      <c r="BK229" s="107">
        <v>0</v>
      </c>
    </row>
    <row r="230" s="544" customFormat="1" customHeight="1" spans="1:64">
      <c r="A230" s="540" t="s">
        <v>105</v>
      </c>
      <c r="B230" s="302"/>
      <c r="C230" s="754" t="s">
        <v>104</v>
      </c>
      <c r="D230" s="755"/>
      <c r="E230" s="755"/>
      <c r="F230" s="756"/>
      <c r="G230" s="756"/>
      <c r="H230" s="756"/>
      <c r="I230" s="756">
        <f>AVERAGE(I217:I229)</f>
        <v>2.286</v>
      </c>
      <c r="J230" s="755"/>
      <c r="K230" s="770">
        <f>AVERAGE(K217:K229)</f>
        <v>44.5430769230769</v>
      </c>
      <c r="L230" s="771">
        <f>AVERAGE(L217:L229)</f>
        <v>781.9</v>
      </c>
      <c r="M230" s="756">
        <f>AVERAGE(M217:M229)</f>
        <v>131.543967472527</v>
      </c>
      <c r="N230" s="756">
        <f>AVERAGE(N217:N229)</f>
        <v>130.303231627263</v>
      </c>
      <c r="P230" s="756">
        <f>AVERAGE(P217:P229)</f>
        <v>242.889506792098</v>
      </c>
      <c r="Q230" s="782">
        <f>AVERAGE(Q217:Q229)</f>
        <v>494.79049532033</v>
      </c>
      <c r="R230" s="783">
        <v>4.33</v>
      </c>
      <c r="S230" s="784">
        <v>2</v>
      </c>
      <c r="T230" s="785"/>
      <c r="U230" s="785"/>
      <c r="V230" s="785"/>
      <c r="W230" s="785"/>
      <c r="X230" s="785"/>
      <c r="Y230" s="755">
        <f>AVERAGE(Y217:Y229)</f>
        <v>206.269230769231</v>
      </c>
      <c r="Z230" s="770">
        <f>AVERAGE(Z217:Z229)</f>
        <v>17.4715384615385</v>
      </c>
      <c r="AA230" s="755"/>
      <c r="AB230" s="815">
        <f>AVERAGE(AB217:AB229)</f>
        <v>84.1435897435898</v>
      </c>
      <c r="AC230" s="755"/>
      <c r="AD230" s="770">
        <f>AVERAGE(AD217:AD229)</f>
        <v>68.6476692307692</v>
      </c>
      <c r="AE230" s="770">
        <f>AVERAGE(AE217:AE229)</f>
        <v>33.0675738461538</v>
      </c>
      <c r="AF230" s="815">
        <f>AVERAGE(AF217:AF229)</f>
        <v>38.1505494505495</v>
      </c>
      <c r="AG230" s="770">
        <f>AVERAGE(AG217:AG229)</f>
        <v>44.5430769230769</v>
      </c>
      <c r="AH230" s="815">
        <v>48.2</v>
      </c>
      <c r="AI230" s="755"/>
      <c r="AJ230" s="755"/>
      <c r="AK230" s="756">
        <f t="shared" ref="AK230:AM230" si="42">AVERAGE(AK217:AK229)</f>
        <v>8.42021978021978</v>
      </c>
      <c r="AL230" s="782">
        <f t="shared" si="42"/>
        <v>16.8685714285714</v>
      </c>
      <c r="AM230" s="782">
        <f t="shared" si="42"/>
        <v>2.0089010989011</v>
      </c>
      <c r="AN230" s="756"/>
      <c r="AO230" s="832"/>
      <c r="AP230" s="17"/>
      <c r="AQ230" s="17"/>
      <c r="AR230" s="17"/>
      <c r="AS230" s="17"/>
      <c r="AT230" s="833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784">
        <v>1</v>
      </c>
      <c r="BL230" s="540"/>
    </row>
    <row r="231" s="253" customFormat="1" ht="14" customHeight="1" spans="1:63">
      <c r="A231" s="859" t="s">
        <v>246</v>
      </c>
      <c r="B231" s="547" t="s">
        <v>247</v>
      </c>
      <c r="C231" s="860" t="s">
        <v>212</v>
      </c>
      <c r="D231" s="801">
        <v>5</v>
      </c>
      <c r="E231" s="801">
        <v>1</v>
      </c>
      <c r="F231" s="801">
        <v>5</v>
      </c>
      <c r="G231" s="801">
        <v>5</v>
      </c>
      <c r="H231" s="800"/>
      <c r="I231" s="800">
        <v>0</v>
      </c>
      <c r="J231" s="801">
        <v>1</v>
      </c>
      <c r="K231" s="869">
        <v>42.4</v>
      </c>
      <c r="L231" s="801">
        <v>733</v>
      </c>
      <c r="M231" s="774">
        <v>8.16</v>
      </c>
      <c r="N231" s="774">
        <v>7.1</v>
      </c>
      <c r="O231" s="774">
        <v>8.52</v>
      </c>
      <c r="P231" s="775">
        <f t="shared" ref="P231:P242" si="43">SUM(M231:O231)</f>
        <v>23.78</v>
      </c>
      <c r="Q231" s="774">
        <v>396.3</v>
      </c>
      <c r="R231" s="774">
        <v>-7.61</v>
      </c>
      <c r="S231" s="800">
        <v>14</v>
      </c>
      <c r="T231" s="884">
        <v>43411</v>
      </c>
      <c r="U231" s="884">
        <v>43433</v>
      </c>
      <c r="V231" s="884">
        <v>43198</v>
      </c>
      <c r="W231" s="885"/>
      <c r="X231" s="884">
        <v>43243</v>
      </c>
      <c r="Y231" s="870">
        <v>197</v>
      </c>
      <c r="Z231" s="869">
        <v>16.1</v>
      </c>
      <c r="AA231" s="888" t="s">
        <v>108</v>
      </c>
      <c r="AB231" s="870">
        <v>68</v>
      </c>
      <c r="AC231" s="869">
        <v>1</v>
      </c>
      <c r="AD231" s="869">
        <v>61.3</v>
      </c>
      <c r="AE231" s="869">
        <v>28</v>
      </c>
      <c r="AF231" s="869">
        <v>34.2</v>
      </c>
      <c r="AG231" s="869">
        <v>42.4</v>
      </c>
      <c r="AH231" s="869">
        <v>48.2</v>
      </c>
      <c r="AI231" s="869">
        <v>3</v>
      </c>
      <c r="AJ231" s="869">
        <v>1</v>
      </c>
      <c r="AK231" s="869">
        <v>7.1</v>
      </c>
      <c r="AL231" s="869"/>
      <c r="AM231" s="869"/>
      <c r="AN231" s="906">
        <v>1.74</v>
      </c>
      <c r="AO231" s="897">
        <v>2</v>
      </c>
      <c r="AP231" s="897">
        <v>2</v>
      </c>
      <c r="AQ231" s="897">
        <v>1</v>
      </c>
      <c r="AR231" s="897"/>
      <c r="AS231" s="897">
        <v>1</v>
      </c>
      <c r="AT231" s="907"/>
      <c r="AU231" s="911"/>
      <c r="AV231" s="911"/>
      <c r="AX231" s="907"/>
      <c r="AY231" s="907"/>
      <c r="AZ231" s="907"/>
      <c r="BA231" s="907"/>
      <c r="BC231" s="913"/>
      <c r="BD231" s="897">
        <v>1</v>
      </c>
      <c r="BE231" s="907"/>
      <c r="BF231" s="907"/>
      <c r="BG231" s="907"/>
      <c r="BH231" s="907"/>
      <c r="BI231" s="913"/>
      <c r="BJ231" s="913"/>
      <c r="BK231" s="897">
        <v>1</v>
      </c>
    </row>
    <row r="232" s="253" customFormat="1" ht="14" customHeight="1" spans="1:63">
      <c r="A232" s="859" t="s">
        <v>246</v>
      </c>
      <c r="B232" s="861"/>
      <c r="C232" s="860" t="s">
        <v>79</v>
      </c>
      <c r="D232" s="800">
        <v>5</v>
      </c>
      <c r="E232" s="800">
        <v>1</v>
      </c>
      <c r="F232" s="800">
        <v>5</v>
      </c>
      <c r="G232" s="800">
        <v>3</v>
      </c>
      <c r="H232" s="800">
        <v>1</v>
      </c>
      <c r="I232" s="800">
        <v>0</v>
      </c>
      <c r="J232" s="800" t="s">
        <v>248</v>
      </c>
      <c r="K232" s="870">
        <v>38.1</v>
      </c>
      <c r="L232" s="800"/>
      <c r="M232" s="774">
        <v>8.31</v>
      </c>
      <c r="N232" s="774">
        <v>8.41</v>
      </c>
      <c r="O232" s="774">
        <v>8.36</v>
      </c>
      <c r="P232" s="775">
        <f t="shared" si="43"/>
        <v>25.08</v>
      </c>
      <c r="Q232" s="774">
        <v>418.44</v>
      </c>
      <c r="R232" s="774">
        <v>7.35</v>
      </c>
      <c r="S232" s="800">
        <v>3</v>
      </c>
      <c r="T232" s="884">
        <v>43403</v>
      </c>
      <c r="U232" s="884">
        <v>43414</v>
      </c>
      <c r="V232" s="885">
        <v>43201</v>
      </c>
      <c r="W232" s="885">
        <v>43206</v>
      </c>
      <c r="X232" s="886">
        <v>43247</v>
      </c>
      <c r="Y232" s="871">
        <v>209</v>
      </c>
      <c r="Z232" s="871">
        <v>15.1</v>
      </c>
      <c r="AA232" s="870">
        <v>5</v>
      </c>
      <c r="AB232" s="870">
        <v>70.4</v>
      </c>
      <c r="AC232" s="870">
        <v>3</v>
      </c>
      <c r="AD232" s="870">
        <v>75.1</v>
      </c>
      <c r="AE232" s="870">
        <v>27.25</v>
      </c>
      <c r="AF232" s="870">
        <v>37</v>
      </c>
      <c r="AG232" s="870">
        <v>38.1</v>
      </c>
      <c r="AH232" s="888" t="s">
        <v>249</v>
      </c>
      <c r="AI232" s="870">
        <v>1</v>
      </c>
      <c r="AJ232" s="870">
        <v>3</v>
      </c>
      <c r="AK232" s="870">
        <v>7.5</v>
      </c>
      <c r="AL232" s="870">
        <v>20.4</v>
      </c>
      <c r="AM232" s="870">
        <v>1.5</v>
      </c>
      <c r="AN232" s="870">
        <v>1.8</v>
      </c>
      <c r="AO232" s="907">
        <v>25</v>
      </c>
      <c r="AP232" s="907">
        <v>4</v>
      </c>
      <c r="AQ232" s="907">
        <v>2</v>
      </c>
      <c r="AR232" s="907"/>
      <c r="AS232" s="907"/>
      <c r="AT232" s="907">
        <v>1</v>
      </c>
      <c r="AU232" s="911"/>
      <c r="AV232" s="911"/>
      <c r="AX232" s="907">
        <v>45</v>
      </c>
      <c r="AY232" s="907">
        <v>5</v>
      </c>
      <c r="AZ232" s="907">
        <v>0</v>
      </c>
      <c r="BA232" s="907">
        <v>1</v>
      </c>
      <c r="BC232" s="907"/>
      <c r="BD232" s="907"/>
      <c r="BE232" s="907"/>
      <c r="BF232" s="907"/>
      <c r="BG232" s="907"/>
      <c r="BH232" s="907"/>
      <c r="BI232" s="913"/>
      <c r="BJ232" s="913"/>
      <c r="BK232" s="907">
        <v>1</v>
      </c>
    </row>
    <row r="233" s="253" customFormat="1" ht="14" customHeight="1" spans="1:63">
      <c r="A233" s="859" t="s">
        <v>246</v>
      </c>
      <c r="B233" s="861"/>
      <c r="C233" s="860" t="s">
        <v>215</v>
      </c>
      <c r="D233" s="800">
        <v>5</v>
      </c>
      <c r="E233" s="800">
        <v>1</v>
      </c>
      <c r="F233" s="800">
        <v>5</v>
      </c>
      <c r="G233" s="800">
        <v>3</v>
      </c>
      <c r="H233" s="801"/>
      <c r="I233" s="800">
        <v>1</v>
      </c>
      <c r="J233" s="800">
        <v>1</v>
      </c>
      <c r="K233" s="871">
        <v>39.75</v>
      </c>
      <c r="L233" s="800">
        <v>800</v>
      </c>
      <c r="M233" s="776">
        <v>9.9</v>
      </c>
      <c r="N233" s="776">
        <v>10.2</v>
      </c>
      <c r="O233" s="776">
        <v>9.4</v>
      </c>
      <c r="P233" s="775">
        <f t="shared" si="43"/>
        <v>29.5</v>
      </c>
      <c r="Q233" s="776">
        <v>491.7</v>
      </c>
      <c r="R233" s="776">
        <v>11.87</v>
      </c>
      <c r="S233" s="801">
        <v>1</v>
      </c>
      <c r="T233" s="886">
        <v>43401</v>
      </c>
      <c r="U233" s="886">
        <v>43425</v>
      </c>
      <c r="V233" s="886">
        <v>43205</v>
      </c>
      <c r="W233" s="886"/>
      <c r="X233" s="886">
        <v>43251</v>
      </c>
      <c r="Y233" s="871">
        <v>207</v>
      </c>
      <c r="Z233" s="870">
        <v>13.1</v>
      </c>
      <c r="AA233" s="871">
        <v>5</v>
      </c>
      <c r="AB233" s="870">
        <v>80</v>
      </c>
      <c r="AC233" s="871">
        <v>1</v>
      </c>
      <c r="AD233" s="870">
        <v>68.4</v>
      </c>
      <c r="AE233" s="870">
        <v>41.2</v>
      </c>
      <c r="AF233" s="871">
        <v>42.1</v>
      </c>
      <c r="AG233" s="871">
        <v>39.75</v>
      </c>
      <c r="AH233" s="869">
        <v>45.3</v>
      </c>
      <c r="AI233" s="871">
        <v>3</v>
      </c>
      <c r="AJ233" s="871">
        <v>1</v>
      </c>
      <c r="AK233" s="870">
        <v>8.57</v>
      </c>
      <c r="AL233" s="870"/>
      <c r="AM233" s="871"/>
      <c r="AN233" s="871">
        <v>3.15</v>
      </c>
      <c r="AO233" s="907">
        <v>1.5</v>
      </c>
      <c r="AP233" s="907">
        <v>3</v>
      </c>
      <c r="AQ233" s="907">
        <v>2</v>
      </c>
      <c r="AR233" s="907">
        <v>0</v>
      </c>
      <c r="AS233" s="907">
        <v>2</v>
      </c>
      <c r="AT233" s="907" t="s">
        <v>66</v>
      </c>
      <c r="AU233" s="907" t="s">
        <v>66</v>
      </c>
      <c r="AV233" s="907" t="s">
        <v>66</v>
      </c>
      <c r="AX233" s="907" t="s">
        <v>66</v>
      </c>
      <c r="AY233" s="907" t="s">
        <v>66</v>
      </c>
      <c r="AZ233" s="907">
        <v>20</v>
      </c>
      <c r="BA233" s="907">
        <v>4</v>
      </c>
      <c r="BC233" s="907"/>
      <c r="BD233" s="907">
        <v>2</v>
      </c>
      <c r="BE233" s="911"/>
      <c r="BF233" s="907">
        <v>1</v>
      </c>
      <c r="BG233" s="907"/>
      <c r="BH233" s="907"/>
      <c r="BI233" s="907"/>
      <c r="BJ233" s="907"/>
      <c r="BK233" s="907">
        <v>1</v>
      </c>
    </row>
    <row r="234" s="253" customFormat="1" ht="14" customHeight="1" spans="1:63">
      <c r="A234" s="859" t="s">
        <v>246</v>
      </c>
      <c r="B234" s="861"/>
      <c r="C234" s="862" t="s">
        <v>216</v>
      </c>
      <c r="D234" s="800">
        <v>5</v>
      </c>
      <c r="E234" s="800">
        <v>1</v>
      </c>
      <c r="F234" s="800">
        <v>5</v>
      </c>
      <c r="G234" s="800">
        <v>3</v>
      </c>
      <c r="H234" s="800"/>
      <c r="I234" s="800">
        <v>0.8</v>
      </c>
      <c r="J234" s="800">
        <v>1</v>
      </c>
      <c r="K234" s="870">
        <v>42.2</v>
      </c>
      <c r="L234" s="800"/>
      <c r="M234" s="774">
        <v>9.65</v>
      </c>
      <c r="N234" s="774">
        <v>10.12</v>
      </c>
      <c r="O234" s="774">
        <v>10.05</v>
      </c>
      <c r="P234" s="775">
        <f t="shared" si="43"/>
        <v>29.82</v>
      </c>
      <c r="Q234" s="774">
        <v>497</v>
      </c>
      <c r="R234" s="774">
        <v>7.86</v>
      </c>
      <c r="S234" s="800">
        <v>4</v>
      </c>
      <c r="T234" s="886">
        <v>43409</v>
      </c>
      <c r="U234" s="886">
        <v>43420</v>
      </c>
      <c r="V234" s="886">
        <v>43205</v>
      </c>
      <c r="W234" s="887"/>
      <c r="X234" s="886">
        <v>43253</v>
      </c>
      <c r="Y234" s="871">
        <v>209</v>
      </c>
      <c r="Z234" s="871">
        <v>16.07</v>
      </c>
      <c r="AA234" s="871">
        <v>3</v>
      </c>
      <c r="AB234" s="871">
        <v>82</v>
      </c>
      <c r="AC234" s="871">
        <v>3</v>
      </c>
      <c r="AD234" s="871">
        <v>70.33</v>
      </c>
      <c r="AE234" s="870">
        <v>33.93</v>
      </c>
      <c r="AF234" s="870">
        <v>38.4</v>
      </c>
      <c r="AG234" s="870">
        <v>42.2</v>
      </c>
      <c r="AH234" s="870">
        <v>48.24</v>
      </c>
      <c r="AI234" s="871">
        <v>3</v>
      </c>
      <c r="AJ234" s="871">
        <v>1</v>
      </c>
      <c r="AK234" s="870">
        <v>8.08</v>
      </c>
      <c r="AL234" s="897"/>
      <c r="AM234" s="897"/>
      <c r="AN234" s="907">
        <v>2.11</v>
      </c>
      <c r="AO234" s="907">
        <v>0</v>
      </c>
      <c r="AP234" s="907">
        <v>1</v>
      </c>
      <c r="AQ234" s="907">
        <v>2</v>
      </c>
      <c r="AR234" s="907">
        <v>0</v>
      </c>
      <c r="AS234" s="907">
        <v>2</v>
      </c>
      <c r="AT234" s="907">
        <v>1</v>
      </c>
      <c r="AU234" s="907"/>
      <c r="AV234" s="911"/>
      <c r="AX234" s="907">
        <v>0</v>
      </c>
      <c r="AY234" s="907">
        <v>1</v>
      </c>
      <c r="AZ234" s="907">
        <v>0</v>
      </c>
      <c r="BA234" s="912">
        <v>1</v>
      </c>
      <c r="BC234" s="913"/>
      <c r="BD234" s="907">
        <v>3</v>
      </c>
      <c r="BE234" s="911"/>
      <c r="BF234" s="907">
        <v>1</v>
      </c>
      <c r="BG234" s="913"/>
      <c r="BH234" s="913"/>
      <c r="BI234" s="913"/>
      <c r="BJ234" s="913"/>
      <c r="BK234" s="907">
        <v>1</v>
      </c>
    </row>
    <row r="235" s="253" customFormat="1" ht="14" customHeight="1" spans="1:63">
      <c r="A235" s="859" t="s">
        <v>246</v>
      </c>
      <c r="B235" s="861"/>
      <c r="C235" s="862" t="s">
        <v>217</v>
      </c>
      <c r="D235" s="800">
        <v>5</v>
      </c>
      <c r="E235" s="800">
        <v>1</v>
      </c>
      <c r="F235" s="800">
        <v>5</v>
      </c>
      <c r="G235" s="800" t="s">
        <v>97</v>
      </c>
      <c r="H235" s="800"/>
      <c r="I235" s="800">
        <v>0.2</v>
      </c>
      <c r="J235" s="800">
        <v>1</v>
      </c>
      <c r="K235" s="871">
        <v>36.5</v>
      </c>
      <c r="L235" s="800">
        <v>820</v>
      </c>
      <c r="M235" s="774">
        <v>10.21</v>
      </c>
      <c r="N235" s="774">
        <v>9.96</v>
      </c>
      <c r="O235" s="774">
        <v>9.87</v>
      </c>
      <c r="P235" s="775">
        <f t="shared" si="43"/>
        <v>30.04</v>
      </c>
      <c r="Q235" s="774">
        <v>500.67</v>
      </c>
      <c r="R235" s="774">
        <v>4.13</v>
      </c>
      <c r="S235" s="800">
        <v>2</v>
      </c>
      <c r="T235" s="886">
        <v>43413</v>
      </c>
      <c r="U235" s="884">
        <v>43424</v>
      </c>
      <c r="V235" s="886">
        <v>43208</v>
      </c>
      <c r="W235" s="888"/>
      <c r="X235" s="886">
        <v>43251</v>
      </c>
      <c r="Y235" s="871">
        <v>203</v>
      </c>
      <c r="Z235" s="870">
        <v>17.95</v>
      </c>
      <c r="AA235" s="870">
        <v>5</v>
      </c>
      <c r="AB235" s="871">
        <v>73</v>
      </c>
      <c r="AC235" s="870">
        <v>1</v>
      </c>
      <c r="AD235" s="870">
        <v>77.89</v>
      </c>
      <c r="AE235" s="870">
        <v>38.6</v>
      </c>
      <c r="AF235" s="871">
        <v>35.6</v>
      </c>
      <c r="AG235" s="871">
        <v>36.5</v>
      </c>
      <c r="AH235" s="870">
        <v>49.56</v>
      </c>
      <c r="AI235" s="871">
        <v>3</v>
      </c>
      <c r="AJ235" s="871">
        <v>1</v>
      </c>
      <c r="AK235" s="871">
        <v>7.09</v>
      </c>
      <c r="AL235" s="870"/>
      <c r="AM235" s="870"/>
      <c r="AN235" s="870">
        <v>2.15</v>
      </c>
      <c r="AO235" s="912">
        <v>0.12</v>
      </c>
      <c r="AP235" s="912" t="s">
        <v>250</v>
      </c>
      <c r="AQ235" s="907">
        <v>0</v>
      </c>
      <c r="AR235" s="912">
        <v>1</v>
      </c>
      <c r="AS235" s="912" t="s">
        <v>69</v>
      </c>
      <c r="AT235" s="907">
        <v>0</v>
      </c>
      <c r="AU235" s="913"/>
      <c r="AV235" s="907">
        <v>0</v>
      </c>
      <c r="AX235" s="907"/>
      <c r="AY235" s="907">
        <v>0</v>
      </c>
      <c r="AZ235" s="907">
        <v>0</v>
      </c>
      <c r="BA235" s="907"/>
      <c r="BC235" s="916"/>
      <c r="BD235" s="907" t="s">
        <v>251</v>
      </c>
      <c r="BE235" s="911"/>
      <c r="BF235" s="907" t="s">
        <v>252</v>
      </c>
      <c r="BG235" s="916"/>
      <c r="BH235" s="907"/>
      <c r="BI235" s="916"/>
      <c r="BJ235" s="907"/>
      <c r="BK235" s="907" t="s">
        <v>252</v>
      </c>
    </row>
    <row r="236" s="253" customFormat="1" ht="14" customHeight="1" spans="1:63">
      <c r="A236" s="859" t="s">
        <v>246</v>
      </c>
      <c r="B236" s="861"/>
      <c r="C236" s="860" t="s">
        <v>220</v>
      </c>
      <c r="D236" s="800">
        <v>5</v>
      </c>
      <c r="E236" s="800">
        <v>1</v>
      </c>
      <c r="F236" s="800">
        <v>5</v>
      </c>
      <c r="G236" s="800">
        <v>3</v>
      </c>
      <c r="H236" s="863"/>
      <c r="I236" s="800">
        <v>0.8</v>
      </c>
      <c r="J236" s="800">
        <v>1</v>
      </c>
      <c r="K236" s="870">
        <v>42.2</v>
      </c>
      <c r="L236" s="863"/>
      <c r="M236" s="774">
        <v>10.1</v>
      </c>
      <c r="N236" s="774">
        <v>10.35</v>
      </c>
      <c r="O236" s="774">
        <v>10.05</v>
      </c>
      <c r="P236" s="775">
        <f t="shared" si="43"/>
        <v>30.5</v>
      </c>
      <c r="Q236" s="774">
        <v>508.3</v>
      </c>
      <c r="R236" s="774">
        <v>7.7</v>
      </c>
      <c r="S236" s="800">
        <v>1</v>
      </c>
      <c r="T236" s="886">
        <v>43408</v>
      </c>
      <c r="U236" s="886">
        <v>43418</v>
      </c>
      <c r="V236" s="886">
        <v>43200</v>
      </c>
      <c r="W236" s="886"/>
      <c r="X236" s="886">
        <v>43248</v>
      </c>
      <c r="Y236" s="871">
        <v>204</v>
      </c>
      <c r="Z236" s="871">
        <v>16.4</v>
      </c>
      <c r="AA236" s="871">
        <v>3</v>
      </c>
      <c r="AB236" s="871">
        <v>80.1</v>
      </c>
      <c r="AC236" s="871">
        <v>3</v>
      </c>
      <c r="AD236" s="871">
        <v>68.6</v>
      </c>
      <c r="AE236" s="870">
        <v>33.9</v>
      </c>
      <c r="AF236" s="870">
        <v>42.4</v>
      </c>
      <c r="AG236" s="870">
        <v>42.2</v>
      </c>
      <c r="AH236" s="870">
        <v>49.4</v>
      </c>
      <c r="AI236" s="871">
        <v>3</v>
      </c>
      <c r="AJ236" s="871">
        <v>1</v>
      </c>
      <c r="AK236" s="870">
        <v>8.08</v>
      </c>
      <c r="AL236" s="870"/>
      <c r="AM236" s="870"/>
      <c r="AN236" s="870">
        <v>2.07</v>
      </c>
      <c r="AO236" s="907">
        <v>1</v>
      </c>
      <c r="AP236" s="907">
        <v>2</v>
      </c>
      <c r="AQ236" s="907">
        <v>2</v>
      </c>
      <c r="AR236" s="907">
        <v>0</v>
      </c>
      <c r="AS236" s="907">
        <v>2</v>
      </c>
      <c r="AT236" s="907"/>
      <c r="AU236" s="907"/>
      <c r="AV236" s="913"/>
      <c r="AX236" s="907">
        <v>1</v>
      </c>
      <c r="AY236" s="907">
        <v>0</v>
      </c>
      <c r="AZ236" s="907">
        <v>30</v>
      </c>
      <c r="BA236" s="907">
        <v>3</v>
      </c>
      <c r="BC236" s="907"/>
      <c r="BD236" s="907">
        <v>3</v>
      </c>
      <c r="BE236" s="911"/>
      <c r="BF236" s="907">
        <v>1</v>
      </c>
      <c r="BG236" s="907"/>
      <c r="BH236" s="907"/>
      <c r="BI236" s="907"/>
      <c r="BJ236" s="907"/>
      <c r="BK236" s="907">
        <v>1</v>
      </c>
    </row>
    <row r="237" s="253" customFormat="1" ht="14" customHeight="1" spans="1:63">
      <c r="A237" s="859" t="s">
        <v>246</v>
      </c>
      <c r="B237" s="861"/>
      <c r="C237" s="860" t="s">
        <v>221</v>
      </c>
      <c r="D237" s="800">
        <v>5</v>
      </c>
      <c r="E237" s="800">
        <v>1</v>
      </c>
      <c r="F237" s="800">
        <v>5</v>
      </c>
      <c r="G237" s="800">
        <v>1</v>
      </c>
      <c r="H237" s="801"/>
      <c r="I237" s="800">
        <v>0</v>
      </c>
      <c r="J237" s="800">
        <v>1</v>
      </c>
      <c r="K237" s="870">
        <v>41.5</v>
      </c>
      <c r="L237" s="801"/>
      <c r="M237" s="774">
        <v>8.86</v>
      </c>
      <c r="N237" s="774">
        <v>9.14</v>
      </c>
      <c r="O237" s="774">
        <v>8.45</v>
      </c>
      <c r="P237" s="775">
        <f t="shared" si="43"/>
        <v>26.45</v>
      </c>
      <c r="Q237" s="774">
        <v>440.8</v>
      </c>
      <c r="R237" s="774">
        <v>6.53</v>
      </c>
      <c r="S237" s="800">
        <v>5</v>
      </c>
      <c r="T237" s="884">
        <v>43409</v>
      </c>
      <c r="U237" s="884">
        <v>43419</v>
      </c>
      <c r="V237" s="884">
        <v>43201</v>
      </c>
      <c r="W237" s="884"/>
      <c r="X237" s="884">
        <v>43246</v>
      </c>
      <c r="Y237" s="870">
        <v>202</v>
      </c>
      <c r="Z237" s="870">
        <v>16.5</v>
      </c>
      <c r="AA237" s="870">
        <v>5</v>
      </c>
      <c r="AB237" s="870">
        <v>84</v>
      </c>
      <c r="AC237" s="870">
        <v>2</v>
      </c>
      <c r="AD237" s="870">
        <v>66.5</v>
      </c>
      <c r="AE237" s="870">
        <v>31.4</v>
      </c>
      <c r="AF237" s="870">
        <v>34.7</v>
      </c>
      <c r="AG237" s="870">
        <v>41.5</v>
      </c>
      <c r="AH237" s="897">
        <v>47.2</v>
      </c>
      <c r="AI237" s="870">
        <v>3</v>
      </c>
      <c r="AJ237" s="870">
        <v>3</v>
      </c>
      <c r="AK237" s="870">
        <v>8.3</v>
      </c>
      <c r="AL237" s="870"/>
      <c r="AM237" s="870"/>
      <c r="AN237" s="870">
        <v>1.9</v>
      </c>
      <c r="AO237" s="907">
        <v>5</v>
      </c>
      <c r="AP237" s="907">
        <v>2</v>
      </c>
      <c r="AQ237" s="907">
        <v>2</v>
      </c>
      <c r="AR237" s="907">
        <v>0</v>
      </c>
      <c r="AS237" s="907">
        <v>1</v>
      </c>
      <c r="AT237" s="907">
        <v>1</v>
      </c>
      <c r="AU237" s="897"/>
      <c r="AV237" s="897"/>
      <c r="AX237" s="907">
        <v>0</v>
      </c>
      <c r="AY237" s="907">
        <v>0</v>
      </c>
      <c r="AZ237" s="897"/>
      <c r="BA237" s="907">
        <v>1</v>
      </c>
      <c r="BC237" s="887"/>
      <c r="BD237" s="907">
        <v>1</v>
      </c>
      <c r="BE237" s="911"/>
      <c r="BF237" s="907">
        <v>1</v>
      </c>
      <c r="BG237" s="897"/>
      <c r="BH237" s="897"/>
      <c r="BI237" s="897"/>
      <c r="BJ237" s="897"/>
      <c r="BK237" s="907">
        <v>1</v>
      </c>
    </row>
    <row r="238" s="253" customFormat="1" ht="14" customHeight="1" spans="1:63">
      <c r="A238" s="859" t="s">
        <v>246</v>
      </c>
      <c r="B238" s="861"/>
      <c r="C238" s="864" t="s">
        <v>150</v>
      </c>
      <c r="D238" s="800">
        <v>5</v>
      </c>
      <c r="E238" s="800">
        <v>1</v>
      </c>
      <c r="F238" s="800">
        <v>5</v>
      </c>
      <c r="G238" s="800">
        <v>1</v>
      </c>
      <c r="H238" s="800"/>
      <c r="I238" s="800"/>
      <c r="J238" s="800">
        <v>3</v>
      </c>
      <c r="K238" s="869">
        <v>43.8</v>
      </c>
      <c r="L238" s="800"/>
      <c r="M238" s="774">
        <v>10.86</v>
      </c>
      <c r="N238" s="774">
        <v>10.65</v>
      </c>
      <c r="O238" s="774">
        <v>10.72</v>
      </c>
      <c r="P238" s="775">
        <f t="shared" si="43"/>
        <v>32.23</v>
      </c>
      <c r="Q238" s="776">
        <v>537.17</v>
      </c>
      <c r="R238" s="776">
        <v>14.33</v>
      </c>
      <c r="S238" s="801">
        <v>1</v>
      </c>
      <c r="T238" s="884">
        <v>43406</v>
      </c>
      <c r="U238" s="884">
        <v>43413</v>
      </c>
      <c r="V238" s="884">
        <v>43208</v>
      </c>
      <c r="W238" s="886"/>
      <c r="X238" s="884">
        <v>43251</v>
      </c>
      <c r="Y238" s="869">
        <v>210</v>
      </c>
      <c r="Z238" s="869">
        <v>15.4</v>
      </c>
      <c r="AA238" s="870">
        <v>1</v>
      </c>
      <c r="AB238" s="869">
        <v>66.2</v>
      </c>
      <c r="AC238" s="870">
        <v>1</v>
      </c>
      <c r="AD238" s="869">
        <v>58.4</v>
      </c>
      <c r="AE238" s="869">
        <v>35</v>
      </c>
      <c r="AF238" s="869">
        <v>36.6</v>
      </c>
      <c r="AG238" s="869">
        <v>43.8</v>
      </c>
      <c r="AH238" s="869">
        <v>59.9</v>
      </c>
      <c r="AI238" s="870">
        <v>3</v>
      </c>
      <c r="AJ238" s="870">
        <v>1</v>
      </c>
      <c r="AK238" s="870">
        <v>6</v>
      </c>
      <c r="AL238" s="870"/>
      <c r="AM238" s="870"/>
      <c r="AN238" s="870">
        <v>2.27</v>
      </c>
      <c r="AO238" s="911"/>
      <c r="AP238" s="911"/>
      <c r="AQ238" s="912">
        <v>1</v>
      </c>
      <c r="AR238" s="907"/>
      <c r="AS238" s="912">
        <v>2</v>
      </c>
      <c r="AT238" s="911"/>
      <c r="AU238" s="911"/>
      <c r="AV238" s="911"/>
      <c r="AX238" s="911"/>
      <c r="AY238" s="911"/>
      <c r="AZ238" s="911"/>
      <c r="BA238" s="911"/>
      <c r="BC238" s="911"/>
      <c r="BD238" s="911"/>
      <c r="BE238" s="911"/>
      <c r="BF238" s="911"/>
      <c r="BG238" s="911"/>
      <c r="BH238" s="911"/>
      <c r="BI238" s="911"/>
      <c r="BJ238" s="911"/>
      <c r="BK238" s="911">
        <v>1</v>
      </c>
    </row>
    <row r="239" s="253" customFormat="1" ht="14" customHeight="1" spans="1:63">
      <c r="A239" s="859" t="s">
        <v>246</v>
      </c>
      <c r="B239" s="861"/>
      <c r="C239" s="860" t="s">
        <v>222</v>
      </c>
      <c r="D239" s="801">
        <v>5</v>
      </c>
      <c r="E239" s="801">
        <v>1</v>
      </c>
      <c r="F239" s="801">
        <v>5</v>
      </c>
      <c r="G239" s="801">
        <v>3</v>
      </c>
      <c r="H239" s="801"/>
      <c r="I239" s="801" t="s">
        <v>66</v>
      </c>
      <c r="J239" s="801" t="s">
        <v>223</v>
      </c>
      <c r="K239" s="869">
        <v>40.3</v>
      </c>
      <c r="L239" s="801"/>
      <c r="M239" s="774">
        <v>9.73</v>
      </c>
      <c r="N239" s="774">
        <v>9.56</v>
      </c>
      <c r="O239" s="774">
        <v>9.59</v>
      </c>
      <c r="P239" s="775">
        <f t="shared" si="43"/>
        <v>28.88</v>
      </c>
      <c r="Q239" s="776">
        <v>481.35</v>
      </c>
      <c r="R239" s="803">
        <v>3.12</v>
      </c>
      <c r="S239" s="800">
        <v>8</v>
      </c>
      <c r="T239" s="885">
        <v>43399</v>
      </c>
      <c r="U239" s="885">
        <v>43406</v>
      </c>
      <c r="V239" s="885">
        <v>43207</v>
      </c>
      <c r="W239" s="885"/>
      <c r="X239" s="885">
        <v>43252</v>
      </c>
      <c r="Y239" s="869">
        <v>218</v>
      </c>
      <c r="Z239" s="869">
        <v>15.2</v>
      </c>
      <c r="AA239" s="869">
        <v>3</v>
      </c>
      <c r="AB239" s="872">
        <v>84.1</v>
      </c>
      <c r="AC239" s="869">
        <v>3</v>
      </c>
      <c r="AD239" s="869">
        <v>115.2</v>
      </c>
      <c r="AE239" s="869">
        <v>35.1</v>
      </c>
      <c r="AF239" s="869">
        <v>40.2</v>
      </c>
      <c r="AG239" s="869">
        <v>40.3</v>
      </c>
      <c r="AH239" s="869">
        <v>30</v>
      </c>
      <c r="AI239" s="869">
        <v>3</v>
      </c>
      <c r="AJ239" s="869">
        <v>1</v>
      </c>
      <c r="AK239" s="869">
        <v>7.9</v>
      </c>
      <c r="AL239" s="869"/>
      <c r="AM239" s="869"/>
      <c r="AN239" s="869">
        <v>2.31</v>
      </c>
      <c r="AO239" s="897">
        <v>2</v>
      </c>
      <c r="AP239" s="897">
        <v>3</v>
      </c>
      <c r="AQ239" s="897">
        <v>2</v>
      </c>
      <c r="AR239" s="907"/>
      <c r="AS239" s="907"/>
      <c r="AT239" s="907"/>
      <c r="AU239" s="907"/>
      <c r="AV239" s="907"/>
      <c r="AX239" s="907"/>
      <c r="AY239" s="907"/>
      <c r="AZ239" s="897">
        <v>4</v>
      </c>
      <c r="BA239" s="897">
        <v>1</v>
      </c>
      <c r="BC239" s="887"/>
      <c r="BD239" s="897">
        <v>1</v>
      </c>
      <c r="BE239" s="911"/>
      <c r="BF239" s="897">
        <v>1</v>
      </c>
      <c r="BG239" s="897"/>
      <c r="BH239" s="897"/>
      <c r="BI239" s="897"/>
      <c r="BJ239" s="897"/>
      <c r="BK239" s="897" t="s">
        <v>66</v>
      </c>
    </row>
    <row r="240" s="253" customFormat="1" ht="14" customHeight="1" spans="1:63">
      <c r="A240" s="859" t="s">
        <v>246</v>
      </c>
      <c r="B240" s="861"/>
      <c r="C240" s="860" t="s">
        <v>74</v>
      </c>
      <c r="D240" s="800">
        <v>5</v>
      </c>
      <c r="E240" s="800">
        <v>1</v>
      </c>
      <c r="F240" s="800">
        <v>5</v>
      </c>
      <c r="G240" s="800">
        <v>1</v>
      </c>
      <c r="H240" s="800">
        <v>2</v>
      </c>
      <c r="I240" s="800">
        <v>2</v>
      </c>
      <c r="J240" s="800">
        <v>3</v>
      </c>
      <c r="K240" s="871">
        <v>36.4</v>
      </c>
      <c r="L240" s="801"/>
      <c r="M240" s="774">
        <v>9.7</v>
      </c>
      <c r="N240" s="774">
        <v>9.65</v>
      </c>
      <c r="O240" s="774">
        <v>9.9</v>
      </c>
      <c r="P240" s="775">
        <f t="shared" si="43"/>
        <v>29.25</v>
      </c>
      <c r="Q240" s="774">
        <v>487.5</v>
      </c>
      <c r="R240" s="774">
        <v>9.35</v>
      </c>
      <c r="S240" s="800">
        <v>2</v>
      </c>
      <c r="T240" s="884">
        <v>43407</v>
      </c>
      <c r="U240" s="884">
        <v>43419</v>
      </c>
      <c r="V240" s="884">
        <v>43210</v>
      </c>
      <c r="W240" s="884">
        <v>43212</v>
      </c>
      <c r="X240" s="886">
        <v>43253</v>
      </c>
      <c r="Y240" s="871">
        <v>211</v>
      </c>
      <c r="Z240" s="871">
        <v>13.2</v>
      </c>
      <c r="AA240" s="871">
        <v>3</v>
      </c>
      <c r="AB240" s="871">
        <v>72</v>
      </c>
      <c r="AC240" s="871">
        <v>2</v>
      </c>
      <c r="AD240" s="871">
        <v>87.16</v>
      </c>
      <c r="AE240" s="870">
        <v>39.5</v>
      </c>
      <c r="AF240" s="871">
        <v>40.75</v>
      </c>
      <c r="AG240" s="871">
        <v>36.4</v>
      </c>
      <c r="AH240" s="870">
        <v>39.5</v>
      </c>
      <c r="AI240" s="871">
        <v>3</v>
      </c>
      <c r="AJ240" s="871">
        <v>3</v>
      </c>
      <c r="AK240" s="871">
        <v>7.8</v>
      </c>
      <c r="AL240" s="871">
        <v>17.7</v>
      </c>
      <c r="AM240" s="871">
        <v>1.7</v>
      </c>
      <c r="AN240" s="870">
        <v>2.61</v>
      </c>
      <c r="AO240" s="907">
        <v>0.07</v>
      </c>
      <c r="AP240" s="912">
        <v>2</v>
      </c>
      <c r="AQ240" s="907">
        <v>1</v>
      </c>
      <c r="AR240" s="897"/>
      <c r="AS240" s="907">
        <v>2</v>
      </c>
      <c r="AT240" s="897"/>
      <c r="AU240" s="897"/>
      <c r="AV240" s="897"/>
      <c r="AX240" s="907">
        <v>0</v>
      </c>
      <c r="AY240" s="897"/>
      <c r="AZ240" s="907">
        <v>0</v>
      </c>
      <c r="BA240" s="897"/>
      <c r="BC240" s="887"/>
      <c r="BD240" s="897"/>
      <c r="BE240" s="887"/>
      <c r="BF240" s="897"/>
      <c r="BG240" s="897"/>
      <c r="BH240" s="897"/>
      <c r="BI240" s="897"/>
      <c r="BJ240" s="897"/>
      <c r="BK240" s="907">
        <v>0</v>
      </c>
    </row>
    <row r="241" s="253" customFormat="1" ht="14" customHeight="1" spans="1:63">
      <c r="A241" s="859" t="s">
        <v>246</v>
      </c>
      <c r="B241" s="861"/>
      <c r="C241" s="860" t="s">
        <v>224</v>
      </c>
      <c r="D241" s="801" t="s">
        <v>225</v>
      </c>
      <c r="E241" s="801">
        <v>1</v>
      </c>
      <c r="F241" s="801">
        <v>5</v>
      </c>
      <c r="G241" s="801">
        <v>3</v>
      </c>
      <c r="H241" s="863"/>
      <c r="I241" s="863"/>
      <c r="J241" s="801" t="s">
        <v>223</v>
      </c>
      <c r="K241" s="872">
        <v>38</v>
      </c>
      <c r="L241" s="801">
        <v>760</v>
      </c>
      <c r="M241" s="776">
        <v>9.3</v>
      </c>
      <c r="N241" s="776">
        <v>9.7</v>
      </c>
      <c r="O241" s="776">
        <v>9.3</v>
      </c>
      <c r="P241" s="775">
        <f t="shared" si="43"/>
        <v>28.3</v>
      </c>
      <c r="Q241" s="776">
        <v>471.7</v>
      </c>
      <c r="R241" s="776">
        <v>6.3</v>
      </c>
      <c r="S241" s="801">
        <v>8</v>
      </c>
      <c r="T241" s="889">
        <v>43403</v>
      </c>
      <c r="U241" s="889">
        <v>43416</v>
      </c>
      <c r="V241" s="887">
        <v>43204</v>
      </c>
      <c r="W241" s="887"/>
      <c r="X241" s="889">
        <v>43247</v>
      </c>
      <c r="Y241" s="897">
        <v>209</v>
      </c>
      <c r="Z241" s="897">
        <v>13.7</v>
      </c>
      <c r="AA241" s="897">
        <v>5</v>
      </c>
      <c r="AB241" s="872">
        <v>67.6</v>
      </c>
      <c r="AC241" s="897">
        <v>3</v>
      </c>
      <c r="AD241" s="897">
        <v>65.3</v>
      </c>
      <c r="AE241" s="872">
        <v>37.5</v>
      </c>
      <c r="AF241" s="872">
        <v>39.2</v>
      </c>
      <c r="AG241" s="872">
        <v>38</v>
      </c>
      <c r="AH241" s="872">
        <v>57.4</v>
      </c>
      <c r="AI241" s="872">
        <v>5</v>
      </c>
      <c r="AJ241" s="872">
        <v>1</v>
      </c>
      <c r="AK241" s="872">
        <v>7.7</v>
      </c>
      <c r="AL241" s="897"/>
      <c r="AM241" s="897"/>
      <c r="AN241" s="897">
        <v>2.74</v>
      </c>
      <c r="AO241" s="897">
        <v>2</v>
      </c>
      <c r="AP241" s="897">
        <v>2</v>
      </c>
      <c r="AQ241" s="897">
        <v>1</v>
      </c>
      <c r="AR241" s="897">
        <v>0</v>
      </c>
      <c r="AS241" s="897">
        <v>1</v>
      </c>
      <c r="AT241" s="897">
        <v>1</v>
      </c>
      <c r="AU241" s="911"/>
      <c r="AV241" s="911"/>
      <c r="AX241" s="897">
        <v>0</v>
      </c>
      <c r="AY241" s="897">
        <v>0</v>
      </c>
      <c r="AZ241" s="897">
        <v>0</v>
      </c>
      <c r="BA241" s="897">
        <v>1</v>
      </c>
      <c r="BC241" s="911"/>
      <c r="BD241" s="897">
        <v>1</v>
      </c>
      <c r="BE241" s="911"/>
      <c r="BF241" s="897">
        <v>1</v>
      </c>
      <c r="BG241" s="911"/>
      <c r="BH241" s="897">
        <v>1</v>
      </c>
      <c r="BI241" s="911"/>
      <c r="BJ241" s="897">
        <v>1</v>
      </c>
      <c r="BK241" s="897">
        <v>1</v>
      </c>
    </row>
    <row r="242" s="253" customFormat="1" ht="14" customHeight="1" spans="1:63">
      <c r="A242" s="859" t="s">
        <v>246</v>
      </c>
      <c r="B242" s="861"/>
      <c r="C242" s="864" t="s">
        <v>226</v>
      </c>
      <c r="D242" s="801">
        <v>5</v>
      </c>
      <c r="E242" s="801">
        <v>1</v>
      </c>
      <c r="F242" s="801">
        <v>5</v>
      </c>
      <c r="G242" s="801">
        <v>1</v>
      </c>
      <c r="H242" s="863"/>
      <c r="I242" s="801">
        <v>0</v>
      </c>
      <c r="J242" s="801">
        <v>1</v>
      </c>
      <c r="K242" s="869">
        <v>43.2</v>
      </c>
      <c r="L242" s="801">
        <v>805</v>
      </c>
      <c r="M242" s="776">
        <v>9.5</v>
      </c>
      <c r="N242" s="776">
        <v>9.7</v>
      </c>
      <c r="O242" s="776">
        <v>9.8</v>
      </c>
      <c r="P242" s="775">
        <f t="shared" si="43"/>
        <v>29</v>
      </c>
      <c r="Q242" s="776">
        <v>485.21</v>
      </c>
      <c r="R242" s="776">
        <v>7.21</v>
      </c>
      <c r="S242" s="801">
        <v>7</v>
      </c>
      <c r="T242" s="889">
        <v>43402</v>
      </c>
      <c r="U242" s="889">
        <v>43426</v>
      </c>
      <c r="V242" s="885">
        <v>43209</v>
      </c>
      <c r="W242" s="885"/>
      <c r="X242" s="885">
        <v>43252</v>
      </c>
      <c r="Y242" s="869">
        <v>215</v>
      </c>
      <c r="Z242" s="869">
        <v>15.1</v>
      </c>
      <c r="AA242" s="869">
        <v>5</v>
      </c>
      <c r="AB242" s="869">
        <v>74</v>
      </c>
      <c r="AC242" s="869">
        <v>1</v>
      </c>
      <c r="AD242" s="869">
        <v>66.5</v>
      </c>
      <c r="AE242" s="869">
        <v>31.6</v>
      </c>
      <c r="AF242" s="869">
        <v>37.8</v>
      </c>
      <c r="AG242" s="869">
        <v>43.2</v>
      </c>
      <c r="AH242" s="869">
        <v>47.5</v>
      </c>
      <c r="AI242" s="869">
        <v>5</v>
      </c>
      <c r="AJ242" s="869">
        <v>1</v>
      </c>
      <c r="AK242" s="869">
        <v>8.3</v>
      </c>
      <c r="AL242" s="869"/>
      <c r="AM242" s="869"/>
      <c r="AN242" s="869">
        <v>2.09</v>
      </c>
      <c r="AO242" s="897">
        <v>0</v>
      </c>
      <c r="AP242" s="897"/>
      <c r="AQ242" s="897">
        <v>1</v>
      </c>
      <c r="AR242" s="897">
        <v>0</v>
      </c>
      <c r="AS242" s="911"/>
      <c r="AT242" s="911"/>
      <c r="AU242" s="911"/>
      <c r="AV242" s="911"/>
      <c r="AX242" s="897">
        <v>0</v>
      </c>
      <c r="AY242" s="911"/>
      <c r="AZ242" s="897"/>
      <c r="BA242" s="897"/>
      <c r="BC242" s="911"/>
      <c r="BD242" s="897">
        <v>2</v>
      </c>
      <c r="BE242" s="911"/>
      <c r="BF242" s="897">
        <v>1</v>
      </c>
      <c r="BG242" s="911"/>
      <c r="BH242" s="897" t="s">
        <v>66</v>
      </c>
      <c r="BI242" s="911"/>
      <c r="BJ242" s="897" t="s">
        <v>66</v>
      </c>
      <c r="BK242" s="897" t="s">
        <v>227</v>
      </c>
    </row>
    <row r="243" s="253" customFormat="1" ht="14" customHeight="1" spans="1:63">
      <c r="A243" s="859" t="s">
        <v>246</v>
      </c>
      <c r="B243" s="865"/>
      <c r="C243" s="866" t="s">
        <v>228</v>
      </c>
      <c r="D243" s="863"/>
      <c r="E243" s="863"/>
      <c r="F243" s="863"/>
      <c r="G243" s="863"/>
      <c r="H243" s="863"/>
      <c r="I243" s="863"/>
      <c r="J243" s="863"/>
      <c r="K243" s="873">
        <f t="shared" ref="K243:P243" si="44">AVERAGE(K231:K242)</f>
        <v>40.3625</v>
      </c>
      <c r="L243" s="805">
        <f t="shared" si="44"/>
        <v>783.6</v>
      </c>
      <c r="M243" s="775"/>
      <c r="N243" s="775"/>
      <c r="O243" s="775"/>
      <c r="P243" s="778">
        <f t="shared" si="44"/>
        <v>28.5691666666667</v>
      </c>
      <c r="Q243" s="778">
        <f>P243/3/13.33*666.67</f>
        <v>476.274227098441</v>
      </c>
      <c r="R243" s="778">
        <f>(Q243-447.14)/447.14*100</f>
        <v>6.51568347686211</v>
      </c>
      <c r="S243" s="805">
        <v>2</v>
      </c>
      <c r="T243" s="890" t="s">
        <v>66</v>
      </c>
      <c r="U243" s="890" t="s">
        <v>66</v>
      </c>
      <c r="V243" s="890" t="s">
        <v>66</v>
      </c>
      <c r="W243" s="890" t="s">
        <v>66</v>
      </c>
      <c r="X243" s="890" t="s">
        <v>66</v>
      </c>
      <c r="Y243" s="873">
        <f t="shared" ref="Y243:AN243" si="45">AVERAGE(Y231:Y242)</f>
        <v>207.833333333333</v>
      </c>
      <c r="Z243" s="873">
        <f t="shared" si="45"/>
        <v>15.3183333333333</v>
      </c>
      <c r="AA243" s="873">
        <f t="shared" si="45"/>
        <v>3.90909090909091</v>
      </c>
      <c r="AB243" s="873">
        <f t="shared" si="45"/>
        <v>75.1166666666667</v>
      </c>
      <c r="AC243" s="873">
        <f t="shared" si="45"/>
        <v>2</v>
      </c>
      <c r="AD243" s="873">
        <f t="shared" si="45"/>
        <v>73.39</v>
      </c>
      <c r="AE243" s="873">
        <f t="shared" si="45"/>
        <v>34.415</v>
      </c>
      <c r="AF243" s="873">
        <f t="shared" si="45"/>
        <v>38.2458333333333</v>
      </c>
      <c r="AG243" s="873">
        <f t="shared" si="45"/>
        <v>40.3625</v>
      </c>
      <c r="AH243" s="873">
        <f t="shared" si="45"/>
        <v>47.4727272727273</v>
      </c>
      <c r="AI243" s="873">
        <f t="shared" si="45"/>
        <v>3.16666666666667</v>
      </c>
      <c r="AJ243" s="873">
        <f t="shared" si="45"/>
        <v>1.5</v>
      </c>
      <c r="AK243" s="873">
        <f t="shared" si="45"/>
        <v>7.70166666666667</v>
      </c>
      <c r="AL243" s="873">
        <f t="shared" si="45"/>
        <v>19.05</v>
      </c>
      <c r="AM243" s="873">
        <f t="shared" si="45"/>
        <v>1.6</v>
      </c>
      <c r="AN243" s="873">
        <f t="shared" si="45"/>
        <v>2.245</v>
      </c>
      <c r="AO243" s="911"/>
      <c r="AP243" s="911"/>
      <c r="AQ243" s="911"/>
      <c r="AR243" s="911"/>
      <c r="AS243" s="911"/>
      <c r="AT243" s="911"/>
      <c r="AU243" s="911"/>
      <c r="AV243" s="911"/>
      <c r="AX243" s="911"/>
      <c r="AY243" s="911"/>
      <c r="AZ243" s="911"/>
      <c r="BA243" s="911"/>
      <c r="BC243" s="911"/>
      <c r="BD243" s="911"/>
      <c r="BE243" s="911"/>
      <c r="BF243" s="911"/>
      <c r="BG243" s="911"/>
      <c r="BH243" s="911"/>
      <c r="BI243" s="911"/>
      <c r="BJ243" s="911"/>
      <c r="BK243" s="911"/>
    </row>
    <row r="244" s="543" customFormat="1" ht="12.75" spans="1:63">
      <c r="A244" s="543" t="s">
        <v>253</v>
      </c>
      <c r="B244" s="273" t="s">
        <v>254</v>
      </c>
      <c r="C244" s="264" t="s">
        <v>212</v>
      </c>
      <c r="D244" s="264">
        <v>1</v>
      </c>
      <c r="E244" s="264">
        <v>5</v>
      </c>
      <c r="F244" s="264">
        <v>5</v>
      </c>
      <c r="G244" s="264">
        <v>3</v>
      </c>
      <c r="H244" s="264">
        <v>2</v>
      </c>
      <c r="I244" s="264">
        <v>0</v>
      </c>
      <c r="J244" s="254">
        <v>1</v>
      </c>
      <c r="K244" s="874">
        <v>40.35</v>
      </c>
      <c r="L244" s="375">
        <v>756</v>
      </c>
      <c r="M244" s="875">
        <v>8.33043786982249</v>
      </c>
      <c r="N244" s="876">
        <v>7.23578698224852</v>
      </c>
      <c r="O244" s="380">
        <v>6.69526627218935</v>
      </c>
      <c r="P244" s="875">
        <v>22.2614911242604</v>
      </c>
      <c r="Q244" s="891">
        <v>371.024852071006</v>
      </c>
      <c r="R244" s="380">
        <v>-2.23324056099975</v>
      </c>
      <c r="S244" s="264">
        <v>10</v>
      </c>
      <c r="T244" s="317">
        <v>43780</v>
      </c>
      <c r="U244" s="317">
        <v>43790</v>
      </c>
      <c r="V244" s="254" t="s">
        <v>111</v>
      </c>
      <c r="W244" s="254" t="s">
        <v>159</v>
      </c>
      <c r="X244" s="254" t="s">
        <v>173</v>
      </c>
      <c r="Y244" s="375">
        <v>197</v>
      </c>
      <c r="Z244" s="495">
        <v>15.4333333333333</v>
      </c>
      <c r="AA244" s="264">
        <v>2</v>
      </c>
      <c r="AB244" s="898">
        <v>68.8</v>
      </c>
      <c r="AC244" s="314">
        <v>1</v>
      </c>
      <c r="AD244" s="495">
        <v>50.6875</v>
      </c>
      <c r="AE244" s="380">
        <v>22.9375</v>
      </c>
      <c r="AF244" s="898">
        <v>40.6410256410256</v>
      </c>
      <c r="AG244" s="874">
        <v>40.35</v>
      </c>
      <c r="AH244" s="874">
        <v>45.252774352651</v>
      </c>
      <c r="AI244" s="375">
        <v>1</v>
      </c>
      <c r="AJ244" s="354" t="s">
        <v>87</v>
      </c>
      <c r="AK244" s="349">
        <v>7.33269230769231</v>
      </c>
      <c r="AL244" s="346">
        <v>17.0320512820513</v>
      </c>
      <c r="AM244" s="346">
        <v>0.52991452991453</v>
      </c>
      <c r="AN244" s="264"/>
      <c r="AO244" s="495">
        <v>0.5</v>
      </c>
      <c r="AP244" s="495">
        <v>2</v>
      </c>
      <c r="AQ244" s="314">
        <v>1</v>
      </c>
      <c r="AR244" s="257">
        <v>0</v>
      </c>
      <c r="AS244" s="379">
        <v>1</v>
      </c>
      <c r="AT244" s="298">
        <v>0</v>
      </c>
      <c r="AW244" s="495"/>
      <c r="AX244" s="495"/>
      <c r="AY244" s="495"/>
      <c r="AZ244" s="298">
        <v>0</v>
      </c>
      <c r="BA244" s="395">
        <v>1</v>
      </c>
      <c r="BB244" s="495" t="s">
        <v>121</v>
      </c>
      <c r="BC244" s="313">
        <v>43489</v>
      </c>
      <c r="BD244" s="257">
        <v>1</v>
      </c>
      <c r="BE244" s="313">
        <v>43522</v>
      </c>
      <c r="BF244" s="257">
        <v>2</v>
      </c>
      <c r="BG244" s="264"/>
      <c r="BH244" s="264"/>
      <c r="BI244" s="264"/>
      <c r="BJ244" s="264"/>
      <c r="BK244" s="264">
        <v>0</v>
      </c>
    </row>
    <row r="245" s="543" customFormat="1" ht="12.75" spans="1:63">
      <c r="A245" s="543" t="s">
        <v>253</v>
      </c>
      <c r="B245" s="257"/>
      <c r="C245" s="264" t="s">
        <v>79</v>
      </c>
      <c r="D245" s="375">
        <v>1</v>
      </c>
      <c r="E245" s="264">
        <v>5</v>
      </c>
      <c r="F245" s="264">
        <v>5</v>
      </c>
      <c r="G245" s="264">
        <v>3</v>
      </c>
      <c r="H245" s="264">
        <v>1</v>
      </c>
      <c r="I245" s="264">
        <v>0</v>
      </c>
      <c r="J245" s="375">
        <v>1</v>
      </c>
      <c r="K245" s="877">
        <v>41.03425211623</v>
      </c>
      <c r="L245" s="264" t="s">
        <v>66</v>
      </c>
      <c r="M245" s="878">
        <v>10.0460245901639</v>
      </c>
      <c r="N245" s="878">
        <v>9.83330942622951</v>
      </c>
      <c r="O245" s="878">
        <v>10.3189139344262</v>
      </c>
      <c r="P245" s="878">
        <f>SUM(M245:O245)</f>
        <v>30.1982479508197</v>
      </c>
      <c r="Q245" s="891">
        <v>503.304132513661</v>
      </c>
      <c r="R245" s="380">
        <v>5.59640234850124</v>
      </c>
      <c r="S245" s="892">
        <v>10</v>
      </c>
      <c r="T245" s="317">
        <v>43400</v>
      </c>
      <c r="U245" s="317">
        <v>43408</v>
      </c>
      <c r="V245" s="317">
        <v>43539</v>
      </c>
      <c r="W245" s="317">
        <v>43567</v>
      </c>
      <c r="X245" s="317">
        <v>43607</v>
      </c>
      <c r="Y245" s="264">
        <f>X245-T245</f>
        <v>207</v>
      </c>
      <c r="Z245" s="380">
        <v>16.3333333333333</v>
      </c>
      <c r="AA245" s="264">
        <v>3</v>
      </c>
      <c r="AB245" s="264">
        <v>79</v>
      </c>
      <c r="AC245" s="264">
        <v>3</v>
      </c>
      <c r="AD245" s="380">
        <v>56.3108</v>
      </c>
      <c r="AE245" s="380">
        <v>30.525</v>
      </c>
      <c r="AF245" s="877">
        <v>39.1690011339922</v>
      </c>
      <c r="AG245" s="877">
        <v>41.03425211623</v>
      </c>
      <c r="AH245" s="380">
        <f>AE245*100/AD245</f>
        <v>54.2080737620492</v>
      </c>
      <c r="AI245" s="375">
        <v>1</v>
      </c>
      <c r="AJ245" s="254" t="s">
        <v>108</v>
      </c>
      <c r="AK245" s="298">
        <v>8.75</v>
      </c>
      <c r="AL245" s="298">
        <v>20.3</v>
      </c>
      <c r="AM245" s="298">
        <v>2.6</v>
      </c>
      <c r="AN245" s="264"/>
      <c r="AO245" s="422" t="s">
        <v>89</v>
      </c>
      <c r="AP245" s="422" t="s">
        <v>89</v>
      </c>
      <c r="AQ245" s="402" t="s">
        <v>87</v>
      </c>
      <c r="AR245" s="422"/>
      <c r="AS245" s="422"/>
      <c r="AT245" s="422"/>
      <c r="AW245" s="292">
        <v>4</v>
      </c>
      <c r="AX245" s="292">
        <v>80</v>
      </c>
      <c r="AY245" s="292">
        <v>5</v>
      </c>
      <c r="AZ245" s="264"/>
      <c r="BA245" s="375"/>
      <c r="BB245" s="264"/>
      <c r="BC245" s="264"/>
      <c r="BD245" s="264"/>
      <c r="BE245" s="264"/>
      <c r="BF245" s="264"/>
      <c r="BG245" s="264"/>
      <c r="BH245" s="264"/>
      <c r="BI245" s="264"/>
      <c r="BJ245" s="264"/>
      <c r="BK245" s="264">
        <v>0</v>
      </c>
    </row>
    <row r="246" s="543" customFormat="1" ht="12.75" spans="1:63">
      <c r="A246" s="543" t="s">
        <v>253</v>
      </c>
      <c r="B246" s="257"/>
      <c r="C246" s="264" t="s">
        <v>255</v>
      </c>
      <c r="D246" s="472">
        <v>1</v>
      </c>
      <c r="E246" s="472">
        <v>5</v>
      </c>
      <c r="F246" s="264">
        <v>5</v>
      </c>
      <c r="G246" s="264">
        <v>3</v>
      </c>
      <c r="H246" s="264">
        <v>1</v>
      </c>
      <c r="I246" s="264">
        <v>0.5</v>
      </c>
      <c r="J246" s="472">
        <v>1</v>
      </c>
      <c r="K246" s="874">
        <v>42.12</v>
      </c>
      <c r="L246" s="264">
        <v>810</v>
      </c>
      <c r="M246" s="264">
        <v>12.05</v>
      </c>
      <c r="N246" s="264">
        <v>12</v>
      </c>
      <c r="O246" s="264">
        <v>12.2</v>
      </c>
      <c r="P246" s="380">
        <f>AVERAGE(M246:O246)</f>
        <v>12.0833333333333</v>
      </c>
      <c r="Q246" s="891">
        <f>P246*50</f>
        <v>604.166666666667</v>
      </c>
      <c r="R246" s="380">
        <v>7.57</v>
      </c>
      <c r="S246" s="264">
        <v>1</v>
      </c>
      <c r="T246" s="317">
        <v>43764</v>
      </c>
      <c r="U246" s="317">
        <v>43785</v>
      </c>
      <c r="V246" s="317">
        <v>43533</v>
      </c>
      <c r="W246" s="354" t="s">
        <v>172</v>
      </c>
      <c r="X246" s="317">
        <v>43612</v>
      </c>
      <c r="Y246" s="472">
        <v>214</v>
      </c>
      <c r="Z246" s="495">
        <v>17.1</v>
      </c>
      <c r="AA246" s="472">
        <v>2</v>
      </c>
      <c r="AB246" s="874">
        <v>81</v>
      </c>
      <c r="AC246" s="375">
        <v>3</v>
      </c>
      <c r="AD246" s="495">
        <v>61.8333333333333</v>
      </c>
      <c r="AE246" s="380">
        <v>32.625</v>
      </c>
      <c r="AF246" s="899">
        <v>37.7625</v>
      </c>
      <c r="AG246" s="874">
        <v>42.12</v>
      </c>
      <c r="AH246" s="495">
        <f>AE246/AD246*100</f>
        <v>52.7628032345013</v>
      </c>
      <c r="AI246" s="375">
        <v>1</v>
      </c>
      <c r="AJ246" s="254" t="s">
        <v>108</v>
      </c>
      <c r="AK246" s="298">
        <v>8.2</v>
      </c>
      <c r="AL246" s="264">
        <v>17</v>
      </c>
      <c r="AM246" s="264">
        <v>2</v>
      </c>
      <c r="AN246" s="264"/>
      <c r="AO246" s="495">
        <v>2.66666666666667</v>
      </c>
      <c r="AP246" s="495">
        <v>2</v>
      </c>
      <c r="AQ246" s="264" t="s">
        <v>89</v>
      </c>
      <c r="AR246" s="264">
        <v>0</v>
      </c>
      <c r="AS246" s="264">
        <v>1</v>
      </c>
      <c r="AT246" s="495"/>
      <c r="AW246" s="264">
        <v>1</v>
      </c>
      <c r="AX246" s="264">
        <v>0</v>
      </c>
      <c r="AY246" s="264">
        <v>0</v>
      </c>
      <c r="AZ246" s="900">
        <v>0</v>
      </c>
      <c r="BA246" s="375">
        <v>1</v>
      </c>
      <c r="BB246" s="495" t="s">
        <v>121</v>
      </c>
      <c r="BC246" s="495"/>
      <c r="BD246" s="264">
        <v>1</v>
      </c>
      <c r="BE246" s="495"/>
      <c r="BF246" s="264">
        <v>1</v>
      </c>
      <c r="BG246" s="495"/>
      <c r="BH246" s="264">
        <v>1</v>
      </c>
      <c r="BI246" s="254"/>
      <c r="BJ246" s="264">
        <v>1</v>
      </c>
      <c r="BK246" s="264">
        <v>0</v>
      </c>
    </row>
    <row r="247" s="543" customFormat="1" ht="12.75" spans="1:63">
      <c r="A247" s="543" t="s">
        <v>253</v>
      </c>
      <c r="B247" s="257"/>
      <c r="C247" s="264" t="s">
        <v>256</v>
      </c>
      <c r="D247" s="264" t="s">
        <v>257</v>
      </c>
      <c r="E247" s="264" t="s">
        <v>148</v>
      </c>
      <c r="F247" s="264">
        <v>5</v>
      </c>
      <c r="G247" s="264">
        <v>2</v>
      </c>
      <c r="H247" s="264">
        <v>3</v>
      </c>
      <c r="I247" s="264"/>
      <c r="J247" s="254" t="s">
        <v>258</v>
      </c>
      <c r="K247" s="495">
        <v>39.45</v>
      </c>
      <c r="L247" s="264">
        <v>746</v>
      </c>
      <c r="M247" s="495">
        <v>8.95</v>
      </c>
      <c r="N247" s="495">
        <v>9.85</v>
      </c>
      <c r="O247" s="495">
        <v>8.25</v>
      </c>
      <c r="P247" s="495">
        <v>27.2</v>
      </c>
      <c r="Q247" s="891">
        <v>453.33</v>
      </c>
      <c r="R247" s="380">
        <v>-5.56</v>
      </c>
      <c r="S247" s="264">
        <v>14</v>
      </c>
      <c r="T247" s="317">
        <v>43771</v>
      </c>
      <c r="U247" s="317">
        <v>43786</v>
      </c>
      <c r="V247" s="495"/>
      <c r="W247" s="313">
        <v>43569</v>
      </c>
      <c r="X247" s="317">
        <v>43616</v>
      </c>
      <c r="Y247" s="264">
        <v>211</v>
      </c>
      <c r="Z247" s="353">
        <v>22.5</v>
      </c>
      <c r="AA247" s="264" t="s">
        <v>259</v>
      </c>
      <c r="AB247" s="257">
        <v>84</v>
      </c>
      <c r="AC247" s="495" t="s">
        <v>260</v>
      </c>
      <c r="AD247" s="257">
        <v>63.6</v>
      </c>
      <c r="AE247" s="382">
        <v>29.9</v>
      </c>
      <c r="AF247" s="495">
        <v>40.6</v>
      </c>
      <c r="AG247" s="495">
        <v>39.45</v>
      </c>
      <c r="AH247" s="495">
        <v>47.01</v>
      </c>
      <c r="AI247" s="375" t="s">
        <v>261</v>
      </c>
      <c r="AJ247" s="254" t="s">
        <v>261</v>
      </c>
      <c r="AK247" s="298">
        <v>8.4</v>
      </c>
      <c r="AL247" s="264">
        <v>17</v>
      </c>
      <c r="AM247" s="264">
        <v>2</v>
      </c>
      <c r="AN247" s="264"/>
      <c r="AO247" s="495" t="s">
        <v>262</v>
      </c>
      <c r="AP247" s="495" t="s">
        <v>153</v>
      </c>
      <c r="AQ247" s="254" t="s">
        <v>114</v>
      </c>
      <c r="AR247" s="495">
        <v>3</v>
      </c>
      <c r="AS247" s="254" t="s">
        <v>69</v>
      </c>
      <c r="AT247" s="257" t="s">
        <v>147</v>
      </c>
      <c r="AW247" s="495"/>
      <c r="AX247" s="495"/>
      <c r="AY247" s="257" t="s">
        <v>147</v>
      </c>
      <c r="AZ247" s="257" t="s">
        <v>147</v>
      </c>
      <c r="BA247" s="375"/>
      <c r="BB247" s="257" t="s">
        <v>147</v>
      </c>
      <c r="BC247" s="495"/>
      <c r="BD247" s="257" t="s">
        <v>147</v>
      </c>
      <c r="BE247" s="495"/>
      <c r="BF247" s="257" t="s">
        <v>147</v>
      </c>
      <c r="BG247" s="495"/>
      <c r="BH247" s="257" t="s">
        <v>147</v>
      </c>
      <c r="BI247" s="254"/>
      <c r="BJ247" s="257" t="s">
        <v>147</v>
      </c>
      <c r="BK247" s="264"/>
    </row>
    <row r="248" s="543" customFormat="1" ht="12.75" spans="1:63">
      <c r="A248" s="543" t="s">
        <v>253</v>
      </c>
      <c r="B248" s="257"/>
      <c r="C248" s="264" t="s">
        <v>216</v>
      </c>
      <c r="D248" s="254">
        <v>1</v>
      </c>
      <c r="E248" s="264">
        <v>5</v>
      </c>
      <c r="F248" s="264">
        <v>5</v>
      </c>
      <c r="G248" s="264">
        <v>1</v>
      </c>
      <c r="H248" s="264">
        <v>2</v>
      </c>
      <c r="I248" s="264">
        <v>0</v>
      </c>
      <c r="J248" s="354">
        <v>1</v>
      </c>
      <c r="K248" s="874">
        <v>38.4333333333333</v>
      </c>
      <c r="L248" s="264">
        <v>773</v>
      </c>
      <c r="M248" s="867">
        <v>9.6</v>
      </c>
      <c r="N248" s="867">
        <v>9.24</v>
      </c>
      <c r="O248" s="879">
        <v>8.840544</v>
      </c>
      <c r="P248" s="879">
        <v>27.680544</v>
      </c>
      <c r="Q248" s="893">
        <v>461.3424</v>
      </c>
      <c r="R248" s="879">
        <v>7.04</v>
      </c>
      <c r="S248" s="264">
        <v>2</v>
      </c>
      <c r="T248" s="317">
        <v>43406</v>
      </c>
      <c r="U248" s="317">
        <v>43416</v>
      </c>
      <c r="V248" s="317">
        <v>43532</v>
      </c>
      <c r="W248" s="317">
        <v>43569</v>
      </c>
      <c r="X248" s="317">
        <v>43614</v>
      </c>
      <c r="Y248" s="900">
        <v>208</v>
      </c>
      <c r="Z248" s="495">
        <v>15.3</v>
      </c>
      <c r="AA248" s="375">
        <v>3</v>
      </c>
      <c r="AB248" s="901">
        <v>82</v>
      </c>
      <c r="AC248" s="257">
        <v>2</v>
      </c>
      <c r="AD248" s="495">
        <v>57.4</v>
      </c>
      <c r="AE248" s="380">
        <v>28.2333333333333</v>
      </c>
      <c r="AF248" s="874">
        <v>42.3666666666667</v>
      </c>
      <c r="AG248" s="874">
        <v>38.4333333333333</v>
      </c>
      <c r="AH248" s="874">
        <v>49.1498504771897</v>
      </c>
      <c r="AI248" s="375">
        <v>3</v>
      </c>
      <c r="AJ248" s="354">
        <v>3</v>
      </c>
      <c r="AK248" s="298">
        <v>7.5</v>
      </c>
      <c r="AL248" s="264">
        <v>16.2</v>
      </c>
      <c r="AM248" s="346">
        <v>2</v>
      </c>
      <c r="AN248" s="264"/>
      <c r="AO248" s="495" t="s">
        <v>151</v>
      </c>
      <c r="AP248" s="495" t="s">
        <v>108</v>
      </c>
      <c r="AQ248" s="254" t="s">
        <v>108</v>
      </c>
      <c r="AR248" s="254" t="s">
        <v>151</v>
      </c>
      <c r="AS248" s="254" t="s">
        <v>108</v>
      </c>
      <c r="AT248" s="254" t="s">
        <v>151</v>
      </c>
      <c r="AW248" s="254">
        <v>3</v>
      </c>
      <c r="AX248" s="254">
        <v>3</v>
      </c>
      <c r="AY248" s="254">
        <v>30</v>
      </c>
      <c r="AZ248" s="495"/>
      <c r="BA248" s="375"/>
      <c r="BB248" s="495"/>
      <c r="BC248" s="254" t="s">
        <v>151</v>
      </c>
      <c r="BD248" s="254">
        <v>1</v>
      </c>
      <c r="BE248" s="254" t="s">
        <v>151</v>
      </c>
      <c r="BF248" s="254">
        <v>1</v>
      </c>
      <c r="BG248" s="254" t="s">
        <v>138</v>
      </c>
      <c r="BH248" s="254" t="s">
        <v>89</v>
      </c>
      <c r="BI248" s="264"/>
      <c r="BJ248" s="264"/>
      <c r="BK248" s="264">
        <v>0</v>
      </c>
    </row>
    <row r="249" s="543" customFormat="1" ht="12.75" spans="1:63">
      <c r="A249" s="543" t="s">
        <v>253</v>
      </c>
      <c r="B249" s="257"/>
      <c r="C249" s="264" t="s">
        <v>217</v>
      </c>
      <c r="D249" s="264">
        <v>1</v>
      </c>
      <c r="E249" s="264">
        <v>5</v>
      </c>
      <c r="F249" s="264">
        <v>5</v>
      </c>
      <c r="G249" s="264">
        <v>3</v>
      </c>
      <c r="H249" s="264">
        <v>2</v>
      </c>
      <c r="I249" s="264">
        <v>2</v>
      </c>
      <c r="J249" s="264">
        <v>1</v>
      </c>
      <c r="K249" s="264">
        <v>38.3</v>
      </c>
      <c r="L249" s="264">
        <v>798</v>
      </c>
      <c r="M249" s="380">
        <v>9.74</v>
      </c>
      <c r="N249" s="380">
        <v>9.85</v>
      </c>
      <c r="O249" s="380">
        <v>9.87</v>
      </c>
      <c r="P249" s="380">
        <v>9.82</v>
      </c>
      <c r="Q249" s="891">
        <v>491</v>
      </c>
      <c r="R249" s="380">
        <v>5.82</v>
      </c>
      <c r="S249" s="264">
        <v>5</v>
      </c>
      <c r="T249" s="495" t="s">
        <v>263</v>
      </c>
      <c r="U249" s="495" t="s">
        <v>264</v>
      </c>
      <c r="V249" s="495" t="s">
        <v>265</v>
      </c>
      <c r="W249" s="495" t="s">
        <v>266</v>
      </c>
      <c r="X249" s="495" t="s">
        <v>267</v>
      </c>
      <c r="Y249" s="264">
        <v>199</v>
      </c>
      <c r="Z249" s="264">
        <v>19.3</v>
      </c>
      <c r="AA249" s="264" t="s">
        <v>268</v>
      </c>
      <c r="AB249" s="264">
        <v>73</v>
      </c>
      <c r="AC249" s="264">
        <v>2</v>
      </c>
      <c r="AD249" s="264">
        <v>72.8</v>
      </c>
      <c r="AE249" s="380">
        <v>35.4</v>
      </c>
      <c r="AF249" s="264">
        <v>36.6</v>
      </c>
      <c r="AG249" s="264">
        <v>38.3</v>
      </c>
      <c r="AH249" s="264">
        <v>48.6</v>
      </c>
      <c r="AI249" s="375">
        <v>3</v>
      </c>
      <c r="AJ249" s="264">
        <v>1</v>
      </c>
      <c r="AK249" s="298">
        <v>7.18</v>
      </c>
      <c r="AL249" s="264">
        <v>16</v>
      </c>
      <c r="AM249" s="264">
        <v>1.2</v>
      </c>
      <c r="AN249" s="264"/>
      <c r="AO249" s="495">
        <v>4</v>
      </c>
      <c r="AP249" s="495">
        <v>2</v>
      </c>
      <c r="AQ249" s="507" t="s">
        <v>89</v>
      </c>
      <c r="AR249" s="914">
        <v>0</v>
      </c>
      <c r="AS249" s="507">
        <v>1</v>
      </c>
      <c r="AT249" s="495"/>
      <c r="AW249" s="507">
        <v>1</v>
      </c>
      <c r="AX249" s="914">
        <v>0</v>
      </c>
      <c r="AY249" s="914">
        <v>0</v>
      </c>
      <c r="AZ249" s="900">
        <v>0</v>
      </c>
      <c r="BA249" s="375">
        <v>1</v>
      </c>
      <c r="BB249" s="495" t="s">
        <v>121</v>
      </c>
      <c r="BC249" s="495"/>
      <c r="BD249" s="507">
        <v>1</v>
      </c>
      <c r="BE249" s="495"/>
      <c r="BF249" s="507">
        <v>1</v>
      </c>
      <c r="BG249" s="495"/>
      <c r="BH249" s="507">
        <v>1</v>
      </c>
      <c r="BI249" s="254"/>
      <c r="BJ249" s="507">
        <v>1</v>
      </c>
      <c r="BK249" s="546" t="s">
        <v>94</v>
      </c>
    </row>
    <row r="250" s="543" customFormat="1" ht="12.75" spans="1:63">
      <c r="A250" s="543" t="s">
        <v>253</v>
      </c>
      <c r="B250" s="257"/>
      <c r="C250" s="427" t="s">
        <v>269</v>
      </c>
      <c r="D250" s="254" t="s">
        <v>257</v>
      </c>
      <c r="E250" s="264">
        <v>5</v>
      </c>
      <c r="F250" s="264">
        <v>3</v>
      </c>
      <c r="G250" s="264">
        <v>3</v>
      </c>
      <c r="H250" s="264">
        <v>2</v>
      </c>
      <c r="I250" s="264">
        <v>1.6</v>
      </c>
      <c r="J250" s="354" t="s">
        <v>258</v>
      </c>
      <c r="K250" s="880">
        <v>47</v>
      </c>
      <c r="L250" s="264">
        <v>755.1</v>
      </c>
      <c r="M250" s="380">
        <v>10.34</v>
      </c>
      <c r="N250" s="380">
        <v>9.61</v>
      </c>
      <c r="O250" s="380">
        <v>10</v>
      </c>
      <c r="P250" s="380">
        <v>29.95</v>
      </c>
      <c r="Q250" s="891">
        <v>499.2</v>
      </c>
      <c r="R250" s="380">
        <v>4.8</v>
      </c>
      <c r="S250" s="264">
        <v>6</v>
      </c>
      <c r="T250" s="317">
        <v>43773</v>
      </c>
      <c r="U250" s="254" t="s">
        <v>110</v>
      </c>
      <c r="V250" s="317">
        <v>43538</v>
      </c>
      <c r="W250" s="317">
        <v>43569</v>
      </c>
      <c r="X250" s="317">
        <v>43615</v>
      </c>
      <c r="Y250" s="254">
        <v>207</v>
      </c>
      <c r="Z250" s="354" t="s">
        <v>270</v>
      </c>
      <c r="AA250" s="375">
        <v>3</v>
      </c>
      <c r="AB250" s="264">
        <v>82.5</v>
      </c>
      <c r="AC250" s="313" t="s">
        <v>260</v>
      </c>
      <c r="AD250" s="264">
        <v>68.4</v>
      </c>
      <c r="AE250" s="380">
        <v>35.6</v>
      </c>
      <c r="AF250" s="880">
        <v>30.3</v>
      </c>
      <c r="AG250" s="880">
        <v>47</v>
      </c>
      <c r="AH250" s="880">
        <v>51.3</v>
      </c>
      <c r="AI250" s="375">
        <v>3</v>
      </c>
      <c r="AJ250" s="354" t="s">
        <v>261</v>
      </c>
      <c r="AK250" s="298">
        <v>7.8</v>
      </c>
      <c r="AL250" s="264">
        <v>12.6</v>
      </c>
      <c r="AM250" s="264">
        <v>1.8</v>
      </c>
      <c r="AN250" s="264"/>
      <c r="AO250" s="364">
        <v>0</v>
      </c>
      <c r="AP250" s="364">
        <v>1</v>
      </c>
      <c r="AQ250" s="298">
        <v>1</v>
      </c>
      <c r="AR250" s="495">
        <v>0.1</v>
      </c>
      <c r="AS250" s="257">
        <v>1</v>
      </c>
      <c r="AT250" s="375">
        <v>0</v>
      </c>
      <c r="AW250" s="298" t="s">
        <v>271</v>
      </c>
      <c r="AX250" s="375">
        <v>4</v>
      </c>
      <c r="AY250" s="375">
        <v>40</v>
      </c>
      <c r="AZ250" s="257"/>
      <c r="BA250" s="379">
        <v>1</v>
      </c>
      <c r="BB250" s="257" t="s">
        <v>121</v>
      </c>
      <c r="BC250" s="317">
        <v>43477</v>
      </c>
      <c r="BD250" s="375">
        <v>2</v>
      </c>
      <c r="BE250" s="655"/>
      <c r="BF250" s="257"/>
      <c r="BG250" s="917"/>
      <c r="BH250" s="257">
        <v>1</v>
      </c>
      <c r="BI250" s="917"/>
      <c r="BJ250" s="254" t="s">
        <v>108</v>
      </c>
      <c r="BK250" s="264" t="s">
        <v>151</v>
      </c>
    </row>
    <row r="251" s="543" customFormat="1" ht="12.75" spans="1:63">
      <c r="A251" s="543" t="s">
        <v>253</v>
      </c>
      <c r="B251" s="257"/>
      <c r="C251" s="264" t="s">
        <v>76</v>
      </c>
      <c r="D251" s="254">
        <v>1</v>
      </c>
      <c r="E251" s="507">
        <v>5</v>
      </c>
      <c r="F251" s="264">
        <v>5</v>
      </c>
      <c r="G251" s="264">
        <v>1</v>
      </c>
      <c r="H251" s="264">
        <v>2</v>
      </c>
      <c r="I251" s="264">
        <v>0</v>
      </c>
      <c r="J251" s="254">
        <v>1</v>
      </c>
      <c r="K251" s="880">
        <v>39.5</v>
      </c>
      <c r="L251" s="264">
        <v>767</v>
      </c>
      <c r="M251" s="879">
        <v>9.35</v>
      </c>
      <c r="N251" s="879">
        <v>9.24</v>
      </c>
      <c r="O251" s="879">
        <v>9.1629868</v>
      </c>
      <c r="P251" s="879">
        <f t="shared" ref="P251:P254" si="46">M251+N251+O251</f>
        <v>27.7529868</v>
      </c>
      <c r="Q251" s="893">
        <f>P251/3*50</f>
        <v>462.54978</v>
      </c>
      <c r="R251" s="879">
        <v>6.25186370597244</v>
      </c>
      <c r="S251" s="264">
        <v>7</v>
      </c>
      <c r="T251" s="254" t="s">
        <v>124</v>
      </c>
      <c r="U251" s="254" t="s">
        <v>192</v>
      </c>
      <c r="V251" s="254" t="s">
        <v>111</v>
      </c>
      <c r="W251" s="254" t="s">
        <v>172</v>
      </c>
      <c r="X251" s="254" t="s">
        <v>173</v>
      </c>
      <c r="Y251" s="900">
        <v>213</v>
      </c>
      <c r="Z251" s="902">
        <v>15.6</v>
      </c>
      <c r="AA251" s="264">
        <v>3</v>
      </c>
      <c r="AB251" s="264">
        <v>81</v>
      </c>
      <c r="AC251" s="264">
        <v>2</v>
      </c>
      <c r="AD251" s="902">
        <v>56</v>
      </c>
      <c r="AE251" s="380">
        <v>28.5</v>
      </c>
      <c r="AF251" s="903">
        <v>41.5</v>
      </c>
      <c r="AG251" s="880">
        <v>39.5</v>
      </c>
      <c r="AH251" s="495">
        <f t="shared" ref="AH251:AH256" si="47">AE251/AD251*100</f>
        <v>50.8928571428571</v>
      </c>
      <c r="AI251" s="375">
        <v>3</v>
      </c>
      <c r="AJ251" s="254">
        <v>3</v>
      </c>
      <c r="AK251" s="298">
        <v>7.6</v>
      </c>
      <c r="AL251" s="264">
        <v>16.1</v>
      </c>
      <c r="AM251" s="264">
        <v>1.9</v>
      </c>
      <c r="AN251" s="264"/>
      <c r="AO251" s="495">
        <v>0.0333333333333333</v>
      </c>
      <c r="AP251" s="495">
        <v>1.66666666666667</v>
      </c>
      <c r="AQ251" s="264">
        <v>1</v>
      </c>
      <c r="AR251" s="264">
        <v>0</v>
      </c>
      <c r="AS251" s="264">
        <v>1</v>
      </c>
      <c r="AT251" s="264">
        <v>0</v>
      </c>
      <c r="AW251" s="264" t="s">
        <v>66</v>
      </c>
      <c r="AX251" s="264" t="s">
        <v>66</v>
      </c>
      <c r="AY251" s="264" t="s">
        <v>66</v>
      </c>
      <c r="AZ251" s="264">
        <v>91.6666666666667</v>
      </c>
      <c r="BA251" s="375">
        <v>5</v>
      </c>
      <c r="BB251" s="264" t="s">
        <v>197</v>
      </c>
      <c r="BC251" s="317">
        <v>43459</v>
      </c>
      <c r="BD251" s="507">
        <v>1</v>
      </c>
      <c r="BE251" s="317">
        <v>43525</v>
      </c>
      <c r="BF251" s="507">
        <v>2</v>
      </c>
      <c r="BG251" s="380" t="s">
        <v>66</v>
      </c>
      <c r="BH251" s="380" t="s">
        <v>66</v>
      </c>
      <c r="BI251" s="380" t="s">
        <v>66</v>
      </c>
      <c r="BJ251" s="380" t="s">
        <v>66</v>
      </c>
      <c r="BK251" s="264">
        <v>0</v>
      </c>
    </row>
    <row r="252" s="543" customFormat="1" ht="12.75" spans="1:63">
      <c r="A252" s="543" t="s">
        <v>253</v>
      </c>
      <c r="B252" s="257"/>
      <c r="C252" s="427" t="s">
        <v>272</v>
      </c>
      <c r="D252" s="472">
        <v>1</v>
      </c>
      <c r="E252" s="472">
        <v>5</v>
      </c>
      <c r="F252" s="264">
        <v>2</v>
      </c>
      <c r="G252" s="264">
        <v>1</v>
      </c>
      <c r="H252" s="264">
        <v>1</v>
      </c>
      <c r="I252" s="264">
        <v>2.5</v>
      </c>
      <c r="J252" s="472">
        <v>2.5</v>
      </c>
      <c r="K252" s="264">
        <v>41.5</v>
      </c>
      <c r="L252" s="264"/>
      <c r="M252" s="380">
        <v>11.28</v>
      </c>
      <c r="N252" s="380">
        <v>12.3</v>
      </c>
      <c r="O252" s="380">
        <v>10.94</v>
      </c>
      <c r="P252" s="380">
        <f>SUM(M252:O252)</f>
        <v>34.52</v>
      </c>
      <c r="Q252" s="891">
        <f>P252/45*666.7</f>
        <v>511.432977777778</v>
      </c>
      <c r="R252" s="380">
        <v>7.54</v>
      </c>
      <c r="S252" s="264">
        <v>2</v>
      </c>
      <c r="T252" s="317">
        <v>43405</v>
      </c>
      <c r="U252" s="317">
        <v>43778</v>
      </c>
      <c r="V252" s="317">
        <v>43534</v>
      </c>
      <c r="W252" s="317">
        <v>43566</v>
      </c>
      <c r="X252" s="317">
        <v>43617</v>
      </c>
      <c r="Y252" s="472">
        <f>X252-T252</f>
        <v>212</v>
      </c>
      <c r="Z252" s="902">
        <v>17.55</v>
      </c>
      <c r="AA252" s="264">
        <v>2</v>
      </c>
      <c r="AB252" s="472">
        <v>79.6666666666667</v>
      </c>
      <c r="AC252" s="507">
        <v>2</v>
      </c>
      <c r="AD252" s="902">
        <v>67.3333333333333</v>
      </c>
      <c r="AE252" s="380">
        <v>32.6</v>
      </c>
      <c r="AF252" s="902">
        <v>36.6666666666667</v>
      </c>
      <c r="AG252" s="264">
        <v>41.5</v>
      </c>
      <c r="AH252" s="495">
        <v>48.3037156704362</v>
      </c>
      <c r="AI252" s="375">
        <v>3</v>
      </c>
      <c r="AJ252" s="507">
        <v>1</v>
      </c>
      <c r="AK252" s="385">
        <v>7.51</v>
      </c>
      <c r="AL252" s="264">
        <v>14.4</v>
      </c>
      <c r="AM252" s="264">
        <v>0.4</v>
      </c>
      <c r="AN252" s="264"/>
      <c r="AO252" s="495" t="s">
        <v>114</v>
      </c>
      <c r="AP252" s="495" t="s">
        <v>108</v>
      </c>
      <c r="AQ252" s="254" t="s">
        <v>108</v>
      </c>
      <c r="AR252" s="472">
        <v>0</v>
      </c>
      <c r="AS252" s="472">
        <v>1</v>
      </c>
      <c r="AT252" s="472">
        <v>1</v>
      </c>
      <c r="AW252" s="472">
        <v>1</v>
      </c>
      <c r="AX252" s="472">
        <v>1</v>
      </c>
      <c r="AY252" s="472">
        <v>0</v>
      </c>
      <c r="AZ252" s="472">
        <v>0</v>
      </c>
      <c r="BA252" s="375">
        <v>1</v>
      </c>
      <c r="BB252" s="472"/>
      <c r="BC252" s="472"/>
      <c r="BD252" s="472">
        <v>2</v>
      </c>
      <c r="BE252" s="472"/>
      <c r="BF252" s="472">
        <v>2</v>
      </c>
      <c r="BG252" s="472"/>
      <c r="BH252" s="472" t="s">
        <v>108</v>
      </c>
      <c r="BI252" s="472"/>
      <c r="BJ252" s="472">
        <v>1</v>
      </c>
      <c r="BK252" s="264">
        <v>0</v>
      </c>
    </row>
    <row r="253" s="543" customFormat="1" ht="12.75" spans="1:63">
      <c r="A253" s="543" t="s">
        <v>253</v>
      </c>
      <c r="B253" s="257"/>
      <c r="C253" s="264" t="s">
        <v>222</v>
      </c>
      <c r="D253" s="472">
        <v>1</v>
      </c>
      <c r="E253" s="472">
        <v>5</v>
      </c>
      <c r="F253" s="264">
        <v>2</v>
      </c>
      <c r="G253" s="264">
        <v>5</v>
      </c>
      <c r="H253" s="264">
        <v>2</v>
      </c>
      <c r="I253" s="264" t="s">
        <v>66</v>
      </c>
      <c r="J253" s="507">
        <v>1</v>
      </c>
      <c r="K253" s="380">
        <v>41.3666666666667</v>
      </c>
      <c r="L253" s="264" t="s">
        <v>66</v>
      </c>
      <c r="M253" s="878">
        <v>12.4276342857143</v>
      </c>
      <c r="N253" s="878">
        <v>12.4691885714286</v>
      </c>
      <c r="O253" s="878">
        <v>12.4129828571429</v>
      </c>
      <c r="P253" s="878">
        <f t="shared" si="46"/>
        <v>37.3098057142857</v>
      </c>
      <c r="Q253" s="891">
        <v>621.830095238095</v>
      </c>
      <c r="R253" s="894">
        <v>0.12</v>
      </c>
      <c r="S253" s="892">
        <v>9</v>
      </c>
      <c r="T253" s="317">
        <v>43398</v>
      </c>
      <c r="U253" s="317">
        <v>43404</v>
      </c>
      <c r="V253" s="317">
        <v>43516</v>
      </c>
      <c r="W253" s="317">
        <v>43568</v>
      </c>
      <c r="X253" s="317">
        <v>43622</v>
      </c>
      <c r="Y253" s="375">
        <v>224</v>
      </c>
      <c r="Z253" s="380">
        <v>14</v>
      </c>
      <c r="AA253" s="264">
        <v>3</v>
      </c>
      <c r="AB253" s="495">
        <v>88.6666666666667</v>
      </c>
      <c r="AC253" s="507">
        <v>3</v>
      </c>
      <c r="AD253" s="380">
        <v>76.76592</v>
      </c>
      <c r="AE253" s="380">
        <v>37.6266666666667</v>
      </c>
      <c r="AF253" s="346">
        <v>44.1454545454545</v>
      </c>
      <c r="AG253" s="380">
        <v>41.3666666666667</v>
      </c>
      <c r="AH253" s="495">
        <v>49.0148058756629</v>
      </c>
      <c r="AI253" s="375">
        <v>3</v>
      </c>
      <c r="AJ253" s="507">
        <v>3</v>
      </c>
      <c r="AK253" s="904">
        <v>8.11212121212121</v>
      </c>
      <c r="AL253" s="904">
        <v>15.5151515151515</v>
      </c>
      <c r="AM253" s="904">
        <v>2.18181818181818</v>
      </c>
      <c r="AN253" s="264"/>
      <c r="AO253" s="495"/>
      <c r="AP253" s="915">
        <v>2</v>
      </c>
      <c r="AQ253" s="507">
        <v>1</v>
      </c>
      <c r="AR253" s="507">
        <v>0</v>
      </c>
      <c r="AS253" s="495"/>
      <c r="AT253" s="909"/>
      <c r="AW253" s="867">
        <v>4</v>
      </c>
      <c r="AX253" s="867">
        <v>37.5</v>
      </c>
      <c r="AY253" s="867">
        <v>25</v>
      </c>
      <c r="AZ253" s="375">
        <v>0</v>
      </c>
      <c r="BA253" s="375"/>
      <c r="BB253" s="495"/>
      <c r="BC253" s="495"/>
      <c r="BD253" s="375">
        <v>1</v>
      </c>
      <c r="BE253" s="375"/>
      <c r="BF253" s="375">
        <v>1</v>
      </c>
      <c r="BG253" s="495"/>
      <c r="BH253" s="254"/>
      <c r="BI253" s="317"/>
      <c r="BJ253" s="909"/>
      <c r="BK253" s="264">
        <v>0</v>
      </c>
    </row>
    <row r="254" s="543" customFormat="1" ht="12.75" spans="1:63">
      <c r="A254" s="543" t="s">
        <v>253</v>
      </c>
      <c r="B254" s="257"/>
      <c r="C254" s="264" t="s">
        <v>74</v>
      </c>
      <c r="D254" s="264">
        <v>1</v>
      </c>
      <c r="E254" s="264">
        <v>5</v>
      </c>
      <c r="F254" s="264">
        <v>5</v>
      </c>
      <c r="G254" s="264">
        <v>3</v>
      </c>
      <c r="H254" s="264">
        <v>1</v>
      </c>
      <c r="I254" s="264">
        <v>4</v>
      </c>
      <c r="J254" s="354" t="s">
        <v>232</v>
      </c>
      <c r="K254" s="881">
        <v>42.3</v>
      </c>
      <c r="L254" s="264"/>
      <c r="M254" s="264">
        <v>11.85</v>
      </c>
      <c r="N254" s="264">
        <v>11.75</v>
      </c>
      <c r="O254" s="264">
        <v>11.6</v>
      </c>
      <c r="P254" s="264">
        <f t="shared" si="46"/>
        <v>35.2</v>
      </c>
      <c r="Q254" s="891">
        <v>586.666666666667</v>
      </c>
      <c r="R254" s="380">
        <v>6.66666666666667</v>
      </c>
      <c r="S254" s="539">
        <v>4</v>
      </c>
      <c r="T254" s="254" t="s">
        <v>273</v>
      </c>
      <c r="U254" s="254" t="s">
        <v>134</v>
      </c>
      <c r="V254" s="254" t="s">
        <v>274</v>
      </c>
      <c r="W254" s="254" t="s">
        <v>169</v>
      </c>
      <c r="X254" s="254" t="s">
        <v>120</v>
      </c>
      <c r="Y254" s="264">
        <v>217</v>
      </c>
      <c r="Z254" s="891">
        <v>18.27</v>
      </c>
      <c r="AA254" s="375">
        <v>3</v>
      </c>
      <c r="AB254" s="899">
        <v>75</v>
      </c>
      <c r="AC254" s="264">
        <v>4</v>
      </c>
      <c r="AD254" s="891">
        <v>86.7566666666667</v>
      </c>
      <c r="AE254" s="380">
        <v>33.7533333333333</v>
      </c>
      <c r="AF254" s="881">
        <v>41.6</v>
      </c>
      <c r="AG254" s="881">
        <v>42.3</v>
      </c>
      <c r="AH254" s="881">
        <v>38.9057517193683</v>
      </c>
      <c r="AI254" s="375">
        <v>3</v>
      </c>
      <c r="AJ254" s="354" t="s">
        <v>87</v>
      </c>
      <c r="AK254" s="298">
        <v>8.03</v>
      </c>
      <c r="AL254" s="264">
        <v>15.1</v>
      </c>
      <c r="AM254" s="264">
        <v>1.93</v>
      </c>
      <c r="AN254" s="264"/>
      <c r="AO254" s="495">
        <v>0</v>
      </c>
      <c r="AP254" s="495">
        <v>1</v>
      </c>
      <c r="AQ254" s="264">
        <v>1</v>
      </c>
      <c r="AR254" s="264">
        <v>0</v>
      </c>
      <c r="AS254" s="264">
        <v>1</v>
      </c>
      <c r="AT254" s="495"/>
      <c r="AW254" s="495"/>
      <c r="AX254" s="495"/>
      <c r="AY254" s="495"/>
      <c r="AZ254" s="495"/>
      <c r="BA254" s="375">
        <v>1</v>
      </c>
      <c r="BB254" s="495"/>
      <c r="BC254" s="317"/>
      <c r="BD254" s="264">
        <v>1</v>
      </c>
      <c r="BE254" s="317"/>
      <c r="BF254" s="264">
        <v>1</v>
      </c>
      <c r="BG254" s="495"/>
      <c r="BH254" s="254"/>
      <c r="BI254" s="317"/>
      <c r="BJ254" s="264">
        <v>1</v>
      </c>
      <c r="BK254" s="264">
        <v>0</v>
      </c>
    </row>
    <row r="255" s="543" customFormat="1" ht="12.75" spans="1:63">
      <c r="A255" s="543" t="s">
        <v>253</v>
      </c>
      <c r="B255" s="257"/>
      <c r="C255" s="427" t="s">
        <v>275</v>
      </c>
      <c r="D255" s="264">
        <v>1</v>
      </c>
      <c r="E255" s="264">
        <v>5</v>
      </c>
      <c r="F255" s="867">
        <v>5</v>
      </c>
      <c r="G255" s="867">
        <v>3</v>
      </c>
      <c r="H255" s="867">
        <v>2</v>
      </c>
      <c r="I255" s="264">
        <v>0</v>
      </c>
      <c r="J255" s="867">
        <v>1</v>
      </c>
      <c r="K255" s="882">
        <v>43.4473333333333</v>
      </c>
      <c r="L255" s="264"/>
      <c r="M255" s="264">
        <v>10.5</v>
      </c>
      <c r="N255" s="883">
        <v>9.75</v>
      </c>
      <c r="O255" s="883">
        <v>10.35</v>
      </c>
      <c r="P255" s="883">
        <f>SUM(M255:O255)</f>
        <v>30.6</v>
      </c>
      <c r="Q255" s="891">
        <f>P255*666.7/12.6/3</f>
        <v>539.709523809524</v>
      </c>
      <c r="R255" s="380">
        <v>4.97</v>
      </c>
      <c r="S255" s="264">
        <v>2</v>
      </c>
      <c r="T255" s="317">
        <v>43764</v>
      </c>
      <c r="U255" s="313">
        <v>43409</v>
      </c>
      <c r="V255" s="313">
        <v>43530.3333333333</v>
      </c>
      <c r="W255" s="313">
        <f>AVERAGE(T255:V255)</f>
        <v>43567.7777777778</v>
      </c>
      <c r="X255" s="895">
        <v>43615</v>
      </c>
      <c r="Y255" s="892">
        <v>216</v>
      </c>
      <c r="Z255" s="904">
        <v>15</v>
      </c>
      <c r="AA255" s="375">
        <v>3</v>
      </c>
      <c r="AB255" s="905">
        <v>81.6666666666667</v>
      </c>
      <c r="AC255" s="472">
        <v>4</v>
      </c>
      <c r="AD255" s="904">
        <v>79.66965</v>
      </c>
      <c r="AE255" s="380">
        <v>32.8904666666667</v>
      </c>
      <c r="AF255" s="882">
        <v>39.2329229366165</v>
      </c>
      <c r="AG255" s="882">
        <v>43.4473333333333</v>
      </c>
      <c r="AH255" s="904">
        <f t="shared" si="47"/>
        <v>41.2835586282438</v>
      </c>
      <c r="AI255" s="908">
        <v>3</v>
      </c>
      <c r="AJ255" s="909">
        <v>3</v>
      </c>
      <c r="AK255" s="910">
        <v>7.74</v>
      </c>
      <c r="AL255" s="904">
        <v>16</v>
      </c>
      <c r="AM255" s="264">
        <v>1.8</v>
      </c>
      <c r="AN255" s="264"/>
      <c r="AO255" s="353">
        <v>1</v>
      </c>
      <c r="AP255" s="353">
        <v>1</v>
      </c>
      <c r="AQ255" s="314">
        <v>1</v>
      </c>
      <c r="AR255" s="495"/>
      <c r="AS255" s="495"/>
      <c r="AT255" s="495"/>
      <c r="AW255" s="257">
        <v>2</v>
      </c>
      <c r="AX255" s="314">
        <v>90</v>
      </c>
      <c r="AY255" s="314">
        <v>5</v>
      </c>
      <c r="AZ255" s="257">
        <v>10</v>
      </c>
      <c r="BA255" s="379">
        <v>1</v>
      </c>
      <c r="BB255" s="264"/>
      <c r="BC255" s="264"/>
      <c r="BD255" s="264"/>
      <c r="BE255" s="264"/>
      <c r="BF255" s="264"/>
      <c r="BG255" s="264"/>
      <c r="BH255" s="264"/>
      <c r="BI255" s="264"/>
      <c r="BJ255" s="264"/>
      <c r="BK255" s="264">
        <v>0</v>
      </c>
    </row>
    <row r="256" s="543" customFormat="1" ht="12.75" spans="1:63">
      <c r="A256" s="543" t="s">
        <v>253</v>
      </c>
      <c r="B256" s="257"/>
      <c r="C256" s="264" t="s">
        <v>276</v>
      </c>
      <c r="D256" s="495"/>
      <c r="E256" s="495"/>
      <c r="F256" s="272">
        <f t="shared" ref="F256:Q256" si="48">AVERAGE(F244:F255)</f>
        <v>4.33333333333333</v>
      </c>
      <c r="G256" s="272">
        <f t="shared" si="48"/>
        <v>2.58333333333333</v>
      </c>
      <c r="H256" s="272">
        <f t="shared" si="48"/>
        <v>1.75</v>
      </c>
      <c r="I256" s="272">
        <f t="shared" si="48"/>
        <v>1.06</v>
      </c>
      <c r="J256" s="495"/>
      <c r="K256" s="422">
        <f t="shared" si="48"/>
        <v>41.2334654541303</v>
      </c>
      <c r="L256" s="272">
        <f t="shared" si="48"/>
        <v>772.157142857143</v>
      </c>
      <c r="M256" s="272">
        <f t="shared" si="48"/>
        <v>10.3720080621417</v>
      </c>
      <c r="N256" s="272">
        <f t="shared" si="48"/>
        <v>10.2606904149922</v>
      </c>
      <c r="O256" s="272">
        <f t="shared" si="48"/>
        <v>10.0533911553132</v>
      </c>
      <c r="P256" s="272">
        <f t="shared" si="48"/>
        <v>27.0480340768916</v>
      </c>
      <c r="Q256" s="342">
        <f t="shared" si="48"/>
        <v>508.79642456195</v>
      </c>
      <c r="R256" s="453">
        <v>4.1</v>
      </c>
      <c r="S256" s="271">
        <v>6</v>
      </c>
      <c r="T256" s="254"/>
      <c r="U256" s="254"/>
      <c r="V256" s="254"/>
      <c r="W256" s="254"/>
      <c r="X256" s="254"/>
      <c r="Y256" s="422">
        <f>AVERAGE(Y244:Y255)</f>
        <v>210.416666666667</v>
      </c>
      <c r="Z256" s="422">
        <f>AVERAGE(Z244:Z255)</f>
        <v>16.9442424242424</v>
      </c>
      <c r="AA256" s="495"/>
      <c r="AB256" s="495"/>
      <c r="AC256" s="495"/>
      <c r="AD256" s="422">
        <f>AVERAGE(AD244:AD255)</f>
        <v>66.4631002777778</v>
      </c>
      <c r="AE256" s="453">
        <f>AVERAGE(AE244:AE255)</f>
        <v>31.7159416666667</v>
      </c>
      <c r="AF256" s="422">
        <f>AVERAGE(AF244:AF255)</f>
        <v>39.2153531325352</v>
      </c>
      <c r="AG256" s="422">
        <f>AVERAGE(AG244:AG255)</f>
        <v>41.2334654541303</v>
      </c>
      <c r="AH256" s="422">
        <f t="shared" si="47"/>
        <v>47.7196241735823</v>
      </c>
      <c r="AI256" s="375"/>
      <c r="AJ256" s="495"/>
      <c r="AK256" s="272">
        <f>AVERAGE(AK244:AK255)</f>
        <v>7.84623445998446</v>
      </c>
      <c r="AL256" s="272">
        <f>AVERAGE(AL244:AL255)</f>
        <v>16.1039335664336</v>
      </c>
      <c r="AM256" s="272">
        <f>AVERAGE(AM244:AM255)</f>
        <v>1.69514439264439</v>
      </c>
      <c r="AN256" s="272"/>
      <c r="AO256" s="495">
        <v>0.3</v>
      </c>
      <c r="AP256" s="495">
        <v>2</v>
      </c>
      <c r="AQ256" s="314">
        <v>1</v>
      </c>
      <c r="AR256" s="257">
        <v>0</v>
      </c>
      <c r="AS256" s="257">
        <v>1</v>
      </c>
      <c r="AT256" s="257">
        <v>0</v>
      </c>
      <c r="AW256" s="495"/>
      <c r="AX256" s="495"/>
      <c r="AY256" s="495"/>
      <c r="AZ256" s="298">
        <v>0</v>
      </c>
      <c r="BA256" s="395">
        <v>1</v>
      </c>
      <c r="BB256" s="495" t="s">
        <v>121</v>
      </c>
      <c r="BC256" s="313">
        <v>43489</v>
      </c>
      <c r="BD256" s="354">
        <v>1</v>
      </c>
      <c r="BE256" s="313">
        <v>43522</v>
      </c>
      <c r="BF256" s="257">
        <v>1</v>
      </c>
      <c r="BG256" s="264"/>
      <c r="BH256" s="264"/>
      <c r="BI256" s="264"/>
      <c r="BJ256" s="264"/>
      <c r="BK256" s="272">
        <f>AVERAGE(BK244:BK255)</f>
        <v>0</v>
      </c>
    </row>
    <row r="257" s="540" customFormat="1" customHeight="1" spans="1:64">
      <c r="A257" s="540" t="s">
        <v>105</v>
      </c>
      <c r="B257" s="918" t="s">
        <v>277</v>
      </c>
      <c r="C257" s="563" t="s">
        <v>84</v>
      </c>
      <c r="D257" s="563" t="s">
        <v>108</v>
      </c>
      <c r="E257" s="566">
        <v>5</v>
      </c>
      <c r="F257" s="92" t="s">
        <v>87</v>
      </c>
      <c r="G257" s="92" t="s">
        <v>86</v>
      </c>
      <c r="H257" s="92" t="s">
        <v>108</v>
      </c>
      <c r="I257" s="574"/>
      <c r="J257" s="566">
        <v>1</v>
      </c>
      <c r="K257" s="763">
        <v>42.05</v>
      </c>
      <c r="L257" s="90"/>
      <c r="M257" s="646">
        <v>93.3</v>
      </c>
      <c r="N257" s="646">
        <v>91.65</v>
      </c>
      <c r="P257" s="646">
        <v>184.95</v>
      </c>
      <c r="Q257" s="91">
        <v>485.913759605911</v>
      </c>
      <c r="R257" s="79">
        <v>3.52644836272042</v>
      </c>
      <c r="S257" s="601">
        <v>2</v>
      </c>
      <c r="T257" s="567" t="s">
        <v>109</v>
      </c>
      <c r="U257" s="563" t="s">
        <v>110</v>
      </c>
      <c r="V257" s="563" t="s">
        <v>111</v>
      </c>
      <c r="W257" s="563" t="s">
        <v>156</v>
      </c>
      <c r="X257" s="563" t="s">
        <v>168</v>
      </c>
      <c r="Y257" s="634">
        <v>199.5</v>
      </c>
      <c r="Z257" s="763">
        <v>15.55</v>
      </c>
      <c r="AA257" s="566">
        <v>5</v>
      </c>
      <c r="AB257" s="696">
        <v>80.3</v>
      </c>
      <c r="AC257" s="566" t="s">
        <v>70</v>
      </c>
      <c r="AD257" s="763">
        <v>61.25</v>
      </c>
      <c r="AE257" s="763">
        <v>35.1</v>
      </c>
      <c r="AF257" s="696">
        <v>37.95</v>
      </c>
      <c r="AG257" s="763">
        <v>42.05</v>
      </c>
      <c r="AH257" s="696">
        <v>57.3</v>
      </c>
      <c r="AI257" s="563">
        <v>5</v>
      </c>
      <c r="AJ257" s="563" t="s">
        <v>69</v>
      </c>
      <c r="AK257" s="669">
        <v>7.94</v>
      </c>
      <c r="AL257" s="104">
        <v>16.06</v>
      </c>
      <c r="AM257" s="104">
        <v>1.47</v>
      </c>
      <c r="AN257" s="62"/>
      <c r="AO257" s="830">
        <v>0</v>
      </c>
      <c r="AP257" s="658">
        <v>1</v>
      </c>
      <c r="AQ257" s="658" t="s">
        <v>108</v>
      </c>
      <c r="AR257" s="658" t="s">
        <v>114</v>
      </c>
      <c r="AS257" s="658" t="s">
        <v>108</v>
      </c>
      <c r="AT257" s="831" t="s">
        <v>108</v>
      </c>
      <c r="AW257" s="849" t="s">
        <v>108</v>
      </c>
      <c r="AX257" s="849" t="s">
        <v>114</v>
      </c>
      <c r="AY257" s="567" t="s">
        <v>114</v>
      </c>
      <c r="AZ257" s="850" t="s">
        <v>114</v>
      </c>
      <c r="BA257" s="850" t="s">
        <v>108</v>
      </c>
      <c r="BB257" s="635"/>
      <c r="BC257" s="679" t="s">
        <v>115</v>
      </c>
      <c r="BD257" s="849" t="s">
        <v>108</v>
      </c>
      <c r="BE257" s="658" t="s">
        <v>116</v>
      </c>
      <c r="BF257" s="849" t="s">
        <v>108</v>
      </c>
      <c r="BG257" s="658"/>
      <c r="BH257" s="658" t="s">
        <v>108</v>
      </c>
      <c r="BI257" s="658"/>
      <c r="BJ257" s="567" t="s">
        <v>108</v>
      </c>
      <c r="BK257" s="601">
        <v>0</v>
      </c>
      <c r="BL257" s="544"/>
    </row>
    <row r="258" s="540" customFormat="1" customHeight="1" spans="1:63">
      <c r="A258" s="540" t="s">
        <v>105</v>
      </c>
      <c r="B258" s="918"/>
      <c r="C258" s="563" t="s">
        <v>117</v>
      </c>
      <c r="D258" s="569">
        <v>1</v>
      </c>
      <c r="E258" s="569">
        <v>5</v>
      </c>
      <c r="F258" s="62">
        <v>5</v>
      </c>
      <c r="G258" s="62">
        <v>5</v>
      </c>
      <c r="H258" s="62">
        <v>1</v>
      </c>
      <c r="I258" s="574"/>
      <c r="J258" s="707">
        <v>5</v>
      </c>
      <c r="K258" s="868">
        <v>39.4</v>
      </c>
      <c r="L258" s="90"/>
      <c r="M258" s="764">
        <v>129.7</v>
      </c>
      <c r="N258" s="764">
        <v>128.6</v>
      </c>
      <c r="P258" s="765">
        <v>258.3</v>
      </c>
      <c r="Q258" s="779">
        <v>430.5</v>
      </c>
      <c r="R258" s="780">
        <v>8.3018867924528</v>
      </c>
      <c r="S258" s="601">
        <v>1</v>
      </c>
      <c r="T258" s="618">
        <v>43799</v>
      </c>
      <c r="U258" s="618">
        <v>43817</v>
      </c>
      <c r="V258" s="567"/>
      <c r="W258" s="618">
        <v>43602</v>
      </c>
      <c r="X258" s="618">
        <v>43612</v>
      </c>
      <c r="Y258" s="569">
        <v>186</v>
      </c>
      <c r="Z258" s="731">
        <v>23.1</v>
      </c>
      <c r="AA258" s="569">
        <v>3</v>
      </c>
      <c r="AB258" s="826">
        <v>72.8</v>
      </c>
      <c r="AC258" s="707">
        <v>1</v>
      </c>
      <c r="AD258" s="731">
        <v>89.2</v>
      </c>
      <c r="AE258" s="731">
        <v>27.4</v>
      </c>
      <c r="AF258" s="806">
        <v>40.2</v>
      </c>
      <c r="AG258" s="868">
        <v>39.4</v>
      </c>
      <c r="AH258" s="826">
        <v>30.7174887892377</v>
      </c>
      <c r="AI258" s="569">
        <v>1</v>
      </c>
      <c r="AJ258" s="707">
        <v>2</v>
      </c>
      <c r="AK258" s="669">
        <v>7.1</v>
      </c>
      <c r="AL258" s="91">
        <v>12.2</v>
      </c>
      <c r="AM258" s="91">
        <v>1.5</v>
      </c>
      <c r="AN258" s="62"/>
      <c r="AO258" s="832"/>
      <c r="AP258" s="17"/>
      <c r="AQ258" s="17"/>
      <c r="AR258" s="17"/>
      <c r="AS258" s="17"/>
      <c r="AT258" s="833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601"/>
    </row>
    <row r="259" s="540" customFormat="1" customHeight="1" spans="1:63">
      <c r="A259" s="540" t="s">
        <v>105</v>
      </c>
      <c r="B259" s="918"/>
      <c r="C259" s="563" t="s">
        <v>77</v>
      </c>
      <c r="D259" s="565">
        <v>1</v>
      </c>
      <c r="E259" s="751">
        <v>5</v>
      </c>
      <c r="F259" s="59">
        <v>5</v>
      </c>
      <c r="G259" s="59">
        <v>3</v>
      </c>
      <c r="H259" s="59">
        <v>1</v>
      </c>
      <c r="I259" s="666"/>
      <c r="J259" s="919">
        <v>1</v>
      </c>
      <c r="K259" s="767">
        <v>40.93</v>
      </c>
      <c r="L259" s="81"/>
      <c r="M259" s="669">
        <v>146.34</v>
      </c>
      <c r="N259" s="669">
        <v>139.96</v>
      </c>
      <c r="P259" s="669">
        <v>286.3</v>
      </c>
      <c r="Q259" s="104">
        <v>438.87</v>
      </c>
      <c r="R259" s="63">
        <v>2.24</v>
      </c>
      <c r="S259" s="107">
        <v>4</v>
      </c>
      <c r="T259" s="608">
        <v>43405</v>
      </c>
      <c r="U259" s="608">
        <v>43414</v>
      </c>
      <c r="V259" s="622">
        <v>43523</v>
      </c>
      <c r="W259" s="622">
        <v>43560</v>
      </c>
      <c r="X259" s="622">
        <v>43609</v>
      </c>
      <c r="Y259" s="565">
        <v>205</v>
      </c>
      <c r="Z259" s="763">
        <v>18.1</v>
      </c>
      <c r="AA259" s="565">
        <v>3</v>
      </c>
      <c r="AB259" s="808">
        <v>70.1</v>
      </c>
      <c r="AC259" s="566">
        <v>2</v>
      </c>
      <c r="AD259" s="763">
        <v>61.9</v>
      </c>
      <c r="AE259" s="763">
        <v>30.64</v>
      </c>
      <c r="AF259" s="808">
        <v>35.52</v>
      </c>
      <c r="AG259" s="767">
        <v>40.93</v>
      </c>
      <c r="AH259" s="808">
        <v>49.5</v>
      </c>
      <c r="AI259" s="565">
        <v>1</v>
      </c>
      <c r="AJ259" s="563" t="s">
        <v>108</v>
      </c>
      <c r="AK259" s="669">
        <v>8.34</v>
      </c>
      <c r="AL259" s="104">
        <v>17.4</v>
      </c>
      <c r="AM259" s="104">
        <v>1.84</v>
      </c>
      <c r="AN259" s="59"/>
      <c r="AO259" s="832"/>
      <c r="AP259" s="17"/>
      <c r="AQ259" s="17"/>
      <c r="AR259" s="17"/>
      <c r="AS259" s="17">
        <v>1</v>
      </c>
      <c r="AT259" s="833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07">
        <v>0</v>
      </c>
    </row>
    <row r="260" s="540" customFormat="1" customHeight="1" spans="1:63">
      <c r="A260" s="540" t="s">
        <v>105</v>
      </c>
      <c r="B260" s="918"/>
      <c r="C260" s="17" t="s">
        <v>180</v>
      </c>
      <c r="D260" s="17">
        <v>1</v>
      </c>
      <c r="E260" s="752">
        <v>5</v>
      </c>
      <c r="F260" s="62">
        <v>5</v>
      </c>
      <c r="G260" s="62">
        <v>1</v>
      </c>
      <c r="H260" s="62">
        <v>2</v>
      </c>
      <c r="I260" s="574">
        <v>0.04</v>
      </c>
      <c r="J260" s="752">
        <v>1</v>
      </c>
      <c r="K260" s="766">
        <v>43.05</v>
      </c>
      <c r="L260" s="81"/>
      <c r="M260" s="669">
        <v>107.8</v>
      </c>
      <c r="N260" s="669">
        <v>116.3</v>
      </c>
      <c r="P260" s="646">
        <v>224.1</v>
      </c>
      <c r="Q260" s="91">
        <v>498.00249</v>
      </c>
      <c r="R260" s="79">
        <v>0.945945945945938</v>
      </c>
      <c r="S260" s="601">
        <v>4</v>
      </c>
      <c r="T260" s="623">
        <v>43406</v>
      </c>
      <c r="U260" s="623">
        <v>43417</v>
      </c>
      <c r="V260" s="623">
        <v>43538</v>
      </c>
      <c r="W260" s="623">
        <v>43568</v>
      </c>
      <c r="X260" s="623">
        <v>43616</v>
      </c>
      <c r="Y260" s="62">
        <v>199</v>
      </c>
      <c r="Z260" s="766">
        <v>17</v>
      </c>
      <c r="AA260" s="17">
        <v>2</v>
      </c>
      <c r="AB260" s="807">
        <v>72.8</v>
      </c>
      <c r="AC260" s="752">
        <v>2</v>
      </c>
      <c r="AD260" s="766">
        <v>52.25</v>
      </c>
      <c r="AE260" s="766">
        <v>30.265</v>
      </c>
      <c r="AF260" s="807">
        <v>49.5</v>
      </c>
      <c r="AG260" s="766">
        <v>43.05</v>
      </c>
      <c r="AH260" s="807">
        <v>57.9234449760766</v>
      </c>
      <c r="AI260" s="17">
        <v>3</v>
      </c>
      <c r="AJ260" s="17">
        <v>3</v>
      </c>
      <c r="AK260" s="669">
        <v>8.5</v>
      </c>
      <c r="AL260" s="91">
        <v>16.7</v>
      </c>
      <c r="AM260" s="91">
        <v>2</v>
      </c>
      <c r="AN260" s="62"/>
      <c r="AO260" s="834"/>
      <c r="AP260" s="92">
        <v>2</v>
      </c>
      <c r="AQ260" s="92">
        <v>1</v>
      </c>
      <c r="AR260" s="835"/>
      <c r="AS260" s="835">
        <v>2</v>
      </c>
      <c r="AT260" s="836"/>
      <c r="AW260" s="835"/>
      <c r="AX260" s="835">
        <v>1</v>
      </c>
      <c r="AY260" s="835"/>
      <c r="AZ260" s="835"/>
      <c r="BA260" s="835"/>
      <c r="BB260" s="835" t="s">
        <v>181</v>
      </c>
      <c r="BC260" s="624">
        <v>43475</v>
      </c>
      <c r="BD260" s="224">
        <v>2</v>
      </c>
      <c r="BE260" s="624">
        <v>43544</v>
      </c>
      <c r="BF260" s="224">
        <v>2</v>
      </c>
      <c r="BG260" s="624">
        <v>43613</v>
      </c>
      <c r="BH260" s="59">
        <v>1</v>
      </c>
      <c r="BI260" s="624">
        <v>43613</v>
      </c>
      <c r="BJ260" s="92" t="s">
        <v>108</v>
      </c>
      <c r="BK260" s="601">
        <v>1</v>
      </c>
    </row>
    <row r="261" s="540" customFormat="1" customHeight="1" spans="1:63">
      <c r="A261" s="540" t="s">
        <v>105</v>
      </c>
      <c r="B261" s="918"/>
      <c r="C261" s="17" t="s">
        <v>182</v>
      </c>
      <c r="D261" s="567" t="s">
        <v>108</v>
      </c>
      <c r="E261" s="569">
        <v>5</v>
      </c>
      <c r="F261" s="62">
        <v>5</v>
      </c>
      <c r="G261" s="62">
        <v>3</v>
      </c>
      <c r="H261" s="62">
        <v>2</v>
      </c>
      <c r="I261" s="574"/>
      <c r="J261" s="707" t="s">
        <v>87</v>
      </c>
      <c r="K261" s="868">
        <v>43.2</v>
      </c>
      <c r="L261" s="90"/>
      <c r="M261" s="646">
        <v>178.3</v>
      </c>
      <c r="N261" s="646">
        <v>169.5</v>
      </c>
      <c r="P261" s="646">
        <v>347.8</v>
      </c>
      <c r="Q261" s="91">
        <v>483.05</v>
      </c>
      <c r="R261" s="79">
        <v>3.76</v>
      </c>
      <c r="S261" s="601">
        <v>3</v>
      </c>
      <c r="T261" s="618">
        <v>43766</v>
      </c>
      <c r="U261" s="618">
        <v>43773</v>
      </c>
      <c r="V261" s="618">
        <v>43531</v>
      </c>
      <c r="W261" s="618">
        <v>43565</v>
      </c>
      <c r="X261" s="618">
        <v>43611</v>
      </c>
      <c r="Y261" s="636">
        <v>211</v>
      </c>
      <c r="Z261" s="731">
        <v>16.3</v>
      </c>
      <c r="AA261" s="636">
        <v>5</v>
      </c>
      <c r="AB261" s="826">
        <v>86</v>
      </c>
      <c r="AC261" s="707">
        <v>3</v>
      </c>
      <c r="AD261" s="731">
        <v>55.6</v>
      </c>
      <c r="AE261" s="731">
        <v>33</v>
      </c>
      <c r="AF261" s="826">
        <v>39.7</v>
      </c>
      <c r="AG261" s="868">
        <v>43.2</v>
      </c>
      <c r="AH261" s="826">
        <v>59.4</v>
      </c>
      <c r="AI261" s="617">
        <v>1</v>
      </c>
      <c r="AJ261" s="658" t="s">
        <v>89</v>
      </c>
      <c r="AK261" s="669">
        <v>8.3</v>
      </c>
      <c r="AL261" s="91">
        <v>18.6</v>
      </c>
      <c r="AM261" s="91">
        <v>1.9</v>
      </c>
      <c r="AN261" s="62"/>
      <c r="AO261" s="90" t="s">
        <v>114</v>
      </c>
      <c r="AP261" s="92" t="s">
        <v>114</v>
      </c>
      <c r="AQ261" s="92" t="s">
        <v>108</v>
      </c>
      <c r="AR261" s="91">
        <v>25</v>
      </c>
      <c r="AS261" s="90">
        <v>1</v>
      </c>
      <c r="AT261" s="601">
        <v>0</v>
      </c>
      <c r="AW261" s="90">
        <v>0</v>
      </c>
      <c r="AX261" s="90">
        <v>0</v>
      </c>
      <c r="AY261" s="90">
        <v>0</v>
      </c>
      <c r="AZ261" s="90">
        <v>0</v>
      </c>
      <c r="BA261" s="90">
        <v>0</v>
      </c>
      <c r="BB261" s="91" t="s">
        <v>121</v>
      </c>
      <c r="BC261" s="623"/>
      <c r="BD261" s="90">
        <v>0</v>
      </c>
      <c r="BE261" s="90"/>
      <c r="BF261" s="90">
        <v>0</v>
      </c>
      <c r="BG261" s="91"/>
      <c r="BH261" s="92" t="s">
        <v>114</v>
      </c>
      <c r="BI261" s="92"/>
      <c r="BJ261" s="90">
        <v>0</v>
      </c>
      <c r="BK261" s="601"/>
    </row>
    <row r="262" s="540" customFormat="1" customHeight="1" spans="1:63">
      <c r="A262" s="540" t="s">
        <v>105</v>
      </c>
      <c r="B262" s="918"/>
      <c r="C262" s="17" t="s">
        <v>183</v>
      </c>
      <c r="D262" s="567" t="s">
        <v>108</v>
      </c>
      <c r="E262" s="569">
        <v>5</v>
      </c>
      <c r="F262" s="62">
        <v>5</v>
      </c>
      <c r="G262" s="62">
        <v>3</v>
      </c>
      <c r="H262" s="62">
        <v>2</v>
      </c>
      <c r="I262" s="574"/>
      <c r="J262" s="707" t="s">
        <v>87</v>
      </c>
      <c r="K262" s="868">
        <v>40.95</v>
      </c>
      <c r="L262" s="90"/>
      <c r="M262" s="646">
        <v>166.29</v>
      </c>
      <c r="N262" s="646">
        <v>164.737985847076</v>
      </c>
      <c r="P262" s="646">
        <v>331.027985847076</v>
      </c>
      <c r="Q262" s="91">
        <v>459.990972</v>
      </c>
      <c r="R262" s="79">
        <v>3.32</v>
      </c>
      <c r="S262" s="601">
        <v>4</v>
      </c>
      <c r="T262" s="618">
        <v>43406</v>
      </c>
      <c r="U262" s="618">
        <v>43415</v>
      </c>
      <c r="V262" s="618">
        <v>43534</v>
      </c>
      <c r="W262" s="618">
        <v>43565</v>
      </c>
      <c r="X262" s="618">
        <v>43613</v>
      </c>
      <c r="Y262" s="636">
        <f>X262-T262</f>
        <v>207</v>
      </c>
      <c r="Z262" s="731">
        <v>16.35</v>
      </c>
      <c r="AA262" s="636">
        <v>5</v>
      </c>
      <c r="AB262" s="826">
        <v>87.25</v>
      </c>
      <c r="AC262" s="707">
        <v>3</v>
      </c>
      <c r="AD262" s="731">
        <v>55.85</v>
      </c>
      <c r="AE262" s="731">
        <v>32.25</v>
      </c>
      <c r="AF262" s="826">
        <v>41.8</v>
      </c>
      <c r="AG262" s="868">
        <v>40.95</v>
      </c>
      <c r="AH262" s="588">
        <v>57.7512744060787</v>
      </c>
      <c r="AI262" s="617">
        <v>1</v>
      </c>
      <c r="AJ262" s="658" t="s">
        <v>89</v>
      </c>
      <c r="AK262" s="669">
        <v>8.9</v>
      </c>
      <c r="AL262" s="91">
        <v>19.1</v>
      </c>
      <c r="AM262" s="91">
        <v>2</v>
      </c>
      <c r="AN262" s="62"/>
      <c r="AO262" s="90" t="s">
        <v>114</v>
      </c>
      <c r="AP262" s="92" t="s">
        <v>114</v>
      </c>
      <c r="AQ262" s="92" t="s">
        <v>108</v>
      </c>
      <c r="AR262" s="91">
        <v>26.7</v>
      </c>
      <c r="AS262" s="921">
        <v>43467</v>
      </c>
      <c r="AT262" s="601">
        <v>0</v>
      </c>
      <c r="AW262" s="90">
        <v>0</v>
      </c>
      <c r="AX262" s="90">
        <v>0</v>
      </c>
      <c r="AY262" s="90">
        <v>0</v>
      </c>
      <c r="AZ262" s="90">
        <v>0</v>
      </c>
      <c r="BA262" s="90">
        <v>0</v>
      </c>
      <c r="BB262" s="91" t="s">
        <v>121</v>
      </c>
      <c r="BC262" s="623"/>
      <c r="BD262" s="90">
        <v>0</v>
      </c>
      <c r="BE262" s="90"/>
      <c r="BF262" s="90">
        <v>0</v>
      </c>
      <c r="BG262" s="91"/>
      <c r="BH262" s="92" t="s">
        <v>114</v>
      </c>
      <c r="BI262" s="92"/>
      <c r="BJ262" s="90">
        <v>0</v>
      </c>
      <c r="BK262" s="601"/>
    </row>
    <row r="263" s="540" customFormat="1" customHeight="1" spans="1:63">
      <c r="A263" s="540" t="s">
        <v>105</v>
      </c>
      <c r="B263" s="918"/>
      <c r="C263" s="17" t="s">
        <v>184</v>
      </c>
      <c r="D263" s="617">
        <v>1</v>
      </c>
      <c r="E263" s="569">
        <v>5</v>
      </c>
      <c r="F263" s="62">
        <v>5</v>
      </c>
      <c r="G263" s="62">
        <v>3</v>
      </c>
      <c r="H263" s="62">
        <v>2</v>
      </c>
      <c r="I263" s="574">
        <v>1.5</v>
      </c>
      <c r="J263" s="569">
        <v>1</v>
      </c>
      <c r="K263" s="731">
        <v>38.3</v>
      </c>
      <c r="L263" s="90">
        <v>800</v>
      </c>
      <c r="M263" s="646">
        <v>109.9</v>
      </c>
      <c r="N263" s="646">
        <v>102.7</v>
      </c>
      <c r="P263" s="646">
        <v>106.3</v>
      </c>
      <c r="Q263" s="91">
        <v>472.44</v>
      </c>
      <c r="R263" s="79">
        <v>3.1</v>
      </c>
      <c r="S263" s="601">
        <v>2</v>
      </c>
      <c r="T263" s="567" t="s">
        <v>174</v>
      </c>
      <c r="U263" s="567" t="s">
        <v>185</v>
      </c>
      <c r="V263" s="567" t="s">
        <v>239</v>
      </c>
      <c r="W263" s="567" t="s">
        <v>193</v>
      </c>
      <c r="X263" s="567" t="s">
        <v>240</v>
      </c>
      <c r="Y263" s="617">
        <v>200</v>
      </c>
      <c r="Z263" s="731">
        <v>21.2</v>
      </c>
      <c r="AA263" s="617">
        <v>5</v>
      </c>
      <c r="AB263" s="588">
        <v>73</v>
      </c>
      <c r="AC263" s="569">
        <v>2</v>
      </c>
      <c r="AD263" s="731">
        <v>87.1</v>
      </c>
      <c r="AE263" s="731">
        <v>35.5</v>
      </c>
      <c r="AF263" s="588">
        <v>35</v>
      </c>
      <c r="AG263" s="731">
        <v>38.3</v>
      </c>
      <c r="AH263" s="588">
        <v>40.8</v>
      </c>
      <c r="AI263" s="617">
        <v>3</v>
      </c>
      <c r="AJ263" s="617">
        <v>1</v>
      </c>
      <c r="AK263" s="669">
        <v>7.08</v>
      </c>
      <c r="AL263" s="91">
        <v>15.8</v>
      </c>
      <c r="AM263" s="91">
        <v>1.8</v>
      </c>
      <c r="AN263" s="62"/>
      <c r="AO263" s="90">
        <v>0.0001</v>
      </c>
      <c r="AP263" s="92" t="s">
        <v>69</v>
      </c>
      <c r="AQ263" s="92" t="s">
        <v>114</v>
      </c>
      <c r="AR263" s="91">
        <v>5</v>
      </c>
      <c r="AS263" s="92" t="s">
        <v>69</v>
      </c>
      <c r="AT263" s="833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07">
        <v>0</v>
      </c>
    </row>
    <row r="264" s="540" customFormat="1" customHeight="1" spans="1:63">
      <c r="A264" s="540" t="s">
        <v>105</v>
      </c>
      <c r="B264" s="918"/>
      <c r="C264" s="17" t="s">
        <v>188</v>
      </c>
      <c r="D264" s="565">
        <v>1</v>
      </c>
      <c r="E264" s="566">
        <v>5</v>
      </c>
      <c r="F264" s="62">
        <v>3</v>
      </c>
      <c r="G264" s="62">
        <v>3</v>
      </c>
      <c r="H264" s="62">
        <v>2</v>
      </c>
      <c r="I264" s="574">
        <v>0.6</v>
      </c>
      <c r="J264" s="566">
        <v>1</v>
      </c>
      <c r="K264" s="767">
        <v>45.7</v>
      </c>
      <c r="L264" s="90">
        <v>786.1</v>
      </c>
      <c r="M264" s="646">
        <v>109.5</v>
      </c>
      <c r="N264" s="646">
        <v>113.3</v>
      </c>
      <c r="P264" s="646">
        <v>222.8</v>
      </c>
      <c r="Q264" s="91">
        <v>495.4</v>
      </c>
      <c r="R264" s="79" t="s">
        <v>278</v>
      </c>
      <c r="S264" s="601">
        <v>1</v>
      </c>
      <c r="T264" s="622">
        <v>43783</v>
      </c>
      <c r="U264" s="622" t="s">
        <v>190</v>
      </c>
      <c r="V264" s="622">
        <v>43550</v>
      </c>
      <c r="W264" s="622">
        <v>43574</v>
      </c>
      <c r="X264" s="622">
        <v>43619</v>
      </c>
      <c r="Y264" s="565">
        <v>201</v>
      </c>
      <c r="Z264" s="763">
        <v>19.6</v>
      </c>
      <c r="AA264" s="634">
        <v>3</v>
      </c>
      <c r="AB264" s="808">
        <v>76.5</v>
      </c>
      <c r="AC264" s="662">
        <v>1</v>
      </c>
      <c r="AD264" s="763">
        <v>68.7</v>
      </c>
      <c r="AE264" s="763">
        <v>36.2</v>
      </c>
      <c r="AF264" s="808">
        <v>29.2</v>
      </c>
      <c r="AG264" s="767">
        <v>45.7</v>
      </c>
      <c r="AH264" s="808">
        <v>52.7</v>
      </c>
      <c r="AI264" s="565">
        <v>3</v>
      </c>
      <c r="AJ264" s="664" t="s">
        <v>87</v>
      </c>
      <c r="AK264" s="669">
        <v>6.8</v>
      </c>
      <c r="AL264" s="91">
        <v>12.4</v>
      </c>
      <c r="AM264" s="91">
        <v>2.1</v>
      </c>
      <c r="AN264" s="62"/>
      <c r="AO264" s="832"/>
      <c r="AP264" s="665">
        <v>1</v>
      </c>
      <c r="AQ264" s="665">
        <v>1</v>
      </c>
      <c r="AR264" s="608"/>
      <c r="AS264" s="665">
        <v>1</v>
      </c>
      <c r="AT264" s="740"/>
      <c r="AW264" s="665">
        <v>2</v>
      </c>
      <c r="AX264" s="665">
        <v>2</v>
      </c>
      <c r="AY264" s="665">
        <v>5</v>
      </c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601"/>
    </row>
    <row r="265" s="540" customFormat="1" customHeight="1" spans="1:63">
      <c r="A265" s="540" t="s">
        <v>105</v>
      </c>
      <c r="B265" s="918"/>
      <c r="C265" s="17" t="s">
        <v>191</v>
      </c>
      <c r="D265" s="666">
        <v>1</v>
      </c>
      <c r="E265" s="574">
        <v>5</v>
      </c>
      <c r="F265" s="62">
        <v>5</v>
      </c>
      <c r="G265" s="62">
        <v>3</v>
      </c>
      <c r="H265" s="62">
        <v>2</v>
      </c>
      <c r="I265" s="574"/>
      <c r="J265" s="666">
        <v>1</v>
      </c>
      <c r="K265" s="920">
        <v>41.2</v>
      </c>
      <c r="L265" s="90">
        <v>774</v>
      </c>
      <c r="M265" s="646">
        <v>109.4</v>
      </c>
      <c r="N265" s="646">
        <v>114.9</v>
      </c>
      <c r="P265" s="646">
        <v>224.3</v>
      </c>
      <c r="Q265" s="91">
        <v>448.6</v>
      </c>
      <c r="R265" s="79">
        <v>4.37412750116333</v>
      </c>
      <c r="S265" s="601">
        <v>2</v>
      </c>
      <c r="T265" s="92" t="s">
        <v>124</v>
      </c>
      <c r="U265" s="92" t="s">
        <v>192</v>
      </c>
      <c r="V265" s="92" t="s">
        <v>111</v>
      </c>
      <c r="W265" s="92" t="s">
        <v>137</v>
      </c>
      <c r="X265" s="92" t="s">
        <v>160</v>
      </c>
      <c r="Y265" s="753">
        <v>211</v>
      </c>
      <c r="Z265" s="669">
        <v>15.9</v>
      </c>
      <c r="AA265" s="753">
        <v>3</v>
      </c>
      <c r="AB265" s="218">
        <v>78</v>
      </c>
      <c r="AC265" s="666">
        <v>2</v>
      </c>
      <c r="AD265" s="669">
        <v>54.2</v>
      </c>
      <c r="AE265" s="669">
        <v>31.4</v>
      </c>
      <c r="AF265" s="896">
        <v>36.5</v>
      </c>
      <c r="AG265" s="920">
        <v>41.2</v>
      </c>
      <c r="AH265" s="807">
        <v>57.9335793357934</v>
      </c>
      <c r="AI265" s="666">
        <v>1</v>
      </c>
      <c r="AJ265" s="666">
        <v>1</v>
      </c>
      <c r="AK265" s="669">
        <v>7.7</v>
      </c>
      <c r="AL265" s="91">
        <v>15.8</v>
      </c>
      <c r="AM265" s="91">
        <v>2.3</v>
      </c>
      <c r="AN265" s="62"/>
      <c r="AO265" s="90" t="s">
        <v>89</v>
      </c>
      <c r="AP265" s="837">
        <v>2</v>
      </c>
      <c r="AQ265" s="92" t="s">
        <v>89</v>
      </c>
      <c r="AR265" s="753">
        <v>0</v>
      </c>
      <c r="AS265" s="753">
        <v>1</v>
      </c>
      <c r="AT265" s="601">
        <v>1</v>
      </c>
      <c r="AW265" s="753">
        <v>1</v>
      </c>
      <c r="AX265" s="753">
        <v>0</v>
      </c>
      <c r="AY265" s="753">
        <v>0</v>
      </c>
      <c r="AZ265" s="91"/>
      <c r="BA265" s="753">
        <v>1</v>
      </c>
      <c r="BB265" s="91" t="s">
        <v>121</v>
      </c>
      <c r="BC265" s="623"/>
      <c r="BD265" s="753">
        <v>1</v>
      </c>
      <c r="BE265" s="91"/>
      <c r="BF265" s="753">
        <v>2</v>
      </c>
      <c r="BG265" s="91"/>
      <c r="BH265" s="92" t="s">
        <v>108</v>
      </c>
      <c r="BI265" s="92"/>
      <c r="BJ265" s="753">
        <v>1</v>
      </c>
      <c r="BK265" s="601">
        <v>1</v>
      </c>
    </row>
    <row r="266" s="540" customFormat="1" customHeight="1" spans="1:63">
      <c r="A266" s="540" t="s">
        <v>105</v>
      </c>
      <c r="B266" s="918"/>
      <c r="C266" s="17" t="s">
        <v>195</v>
      </c>
      <c r="D266" s="17">
        <v>1</v>
      </c>
      <c r="E266" s="752">
        <v>5</v>
      </c>
      <c r="F266" s="62">
        <v>2</v>
      </c>
      <c r="G266" s="62">
        <v>1</v>
      </c>
      <c r="H266" s="62">
        <v>1</v>
      </c>
      <c r="I266" s="574"/>
      <c r="J266" s="752" t="s">
        <v>108</v>
      </c>
      <c r="K266" s="766">
        <v>46.2</v>
      </c>
      <c r="L266" s="90"/>
      <c r="M266" s="646">
        <v>120.56</v>
      </c>
      <c r="N266" s="646">
        <v>115.2</v>
      </c>
      <c r="P266" s="646">
        <v>235.76</v>
      </c>
      <c r="Q266" s="91">
        <v>436.614422222222</v>
      </c>
      <c r="R266" s="79">
        <v>6.08</v>
      </c>
      <c r="S266" s="601">
        <v>2</v>
      </c>
      <c r="T266" s="618">
        <v>43405</v>
      </c>
      <c r="U266" s="618">
        <v>43413</v>
      </c>
      <c r="V266" s="618">
        <v>43535</v>
      </c>
      <c r="W266" s="618">
        <v>43567</v>
      </c>
      <c r="X266" s="618">
        <v>43616</v>
      </c>
      <c r="Y266" s="17">
        <v>211</v>
      </c>
      <c r="Z266" s="766">
        <v>16.55</v>
      </c>
      <c r="AA266" s="17">
        <v>3</v>
      </c>
      <c r="AB266" s="807">
        <v>74</v>
      </c>
      <c r="AC266" s="752">
        <v>2</v>
      </c>
      <c r="AD266" s="766">
        <v>46.7</v>
      </c>
      <c r="AE266" s="766">
        <v>32</v>
      </c>
      <c r="AF266" s="807">
        <v>39.4</v>
      </c>
      <c r="AG266" s="766">
        <v>46.2</v>
      </c>
      <c r="AH266" s="807">
        <v>68.5224839400428</v>
      </c>
      <c r="AI266" s="17">
        <v>1</v>
      </c>
      <c r="AJ266" s="17" t="s">
        <v>108</v>
      </c>
      <c r="AK266" s="669">
        <v>7.51</v>
      </c>
      <c r="AL266" s="91">
        <v>14.4</v>
      </c>
      <c r="AM266" s="91">
        <v>1.7</v>
      </c>
      <c r="AN266" s="62"/>
      <c r="AO266" s="838">
        <v>0.1</v>
      </c>
      <c r="AP266" s="839">
        <v>2</v>
      </c>
      <c r="AQ266" s="839">
        <v>1</v>
      </c>
      <c r="AR266" s="738">
        <v>0</v>
      </c>
      <c r="AS266" s="738">
        <v>1</v>
      </c>
      <c r="AT266" s="840">
        <v>0</v>
      </c>
      <c r="AW266" s="839"/>
      <c r="AX266" s="738">
        <v>2</v>
      </c>
      <c r="AY266" s="738"/>
      <c r="AZ266" s="738">
        <v>0</v>
      </c>
      <c r="BA266" s="738">
        <v>1</v>
      </c>
      <c r="BB266" s="738" t="s">
        <v>121</v>
      </c>
      <c r="BC266" s="679">
        <v>43477</v>
      </c>
      <c r="BD266" s="839">
        <v>1</v>
      </c>
      <c r="BE266" s="854"/>
      <c r="BF266" s="738"/>
      <c r="BG266" s="855"/>
      <c r="BH266" s="738"/>
      <c r="BI266" s="855"/>
      <c r="BJ266" s="567" t="s">
        <v>108</v>
      </c>
      <c r="BK266" s="601">
        <v>0</v>
      </c>
    </row>
    <row r="267" s="540" customFormat="1" customHeight="1" spans="1:63">
      <c r="A267" s="540" t="s">
        <v>105</v>
      </c>
      <c r="B267" s="918"/>
      <c r="C267" s="17" t="s">
        <v>196</v>
      </c>
      <c r="D267" s="17">
        <v>1</v>
      </c>
      <c r="E267" s="752">
        <v>5</v>
      </c>
      <c r="F267" s="62">
        <v>2</v>
      </c>
      <c r="G267" s="62">
        <v>5</v>
      </c>
      <c r="H267" s="62">
        <v>2</v>
      </c>
      <c r="I267" s="574"/>
      <c r="J267" s="752">
        <v>1</v>
      </c>
      <c r="K267" s="766">
        <v>43.85</v>
      </c>
      <c r="L267" s="90"/>
      <c r="M267" s="646">
        <v>134.070744648482</v>
      </c>
      <c r="N267" s="646">
        <v>150.733039319462</v>
      </c>
      <c r="P267" s="646">
        <v>284.803783967944</v>
      </c>
      <c r="Q267" s="91">
        <v>632.928942571428</v>
      </c>
      <c r="R267" s="79">
        <v>1.98</v>
      </c>
      <c r="S267" s="601">
        <v>4</v>
      </c>
      <c r="T267" s="781">
        <v>43398</v>
      </c>
      <c r="U267" s="781">
        <v>43404</v>
      </c>
      <c r="V267" s="781">
        <v>43515</v>
      </c>
      <c r="W267" s="781">
        <v>43569</v>
      </c>
      <c r="X267" s="781">
        <v>43624</v>
      </c>
      <c r="Y267" s="17">
        <v>226</v>
      </c>
      <c r="Z267" s="766">
        <v>14</v>
      </c>
      <c r="AA267" s="17">
        <v>3</v>
      </c>
      <c r="AB267" s="807">
        <v>94.75</v>
      </c>
      <c r="AC267" s="752">
        <v>3</v>
      </c>
      <c r="AD267" s="766">
        <v>75.2544</v>
      </c>
      <c r="AE267" s="766">
        <v>33.366</v>
      </c>
      <c r="AF267" s="807">
        <v>41.9142857142857</v>
      </c>
      <c r="AG267" s="766">
        <v>43.85</v>
      </c>
      <c r="AH267" s="807">
        <v>44.34</v>
      </c>
      <c r="AI267" s="17">
        <v>3</v>
      </c>
      <c r="AJ267" s="17">
        <v>1</v>
      </c>
      <c r="AK267" s="646">
        <v>8.15952380952381</v>
      </c>
      <c r="AL267" s="91">
        <v>15.547619047619</v>
      </c>
      <c r="AM267" s="91">
        <v>1.92857142857143</v>
      </c>
      <c r="AN267" s="62"/>
      <c r="AO267" s="81">
        <v>0</v>
      </c>
      <c r="AP267" s="81">
        <v>1</v>
      </c>
      <c r="AQ267" s="81">
        <v>1</v>
      </c>
      <c r="AR267" s="59">
        <v>0</v>
      </c>
      <c r="AS267" s="81">
        <v>1</v>
      </c>
      <c r="AT267" s="836">
        <v>0</v>
      </c>
      <c r="AW267" s="91"/>
      <c r="AX267" s="91"/>
      <c r="AY267" s="91"/>
      <c r="AZ267" s="233">
        <v>9</v>
      </c>
      <c r="BA267" s="233">
        <v>4.5</v>
      </c>
      <c r="BB267" s="91" t="s">
        <v>197</v>
      </c>
      <c r="BC267" s="624">
        <v>43459</v>
      </c>
      <c r="BD267" s="59">
        <v>1</v>
      </c>
      <c r="BE267" s="624">
        <v>43525</v>
      </c>
      <c r="BF267" s="835">
        <v>2</v>
      </c>
      <c r="BG267" s="17"/>
      <c r="BH267" s="17"/>
      <c r="BI267" s="17"/>
      <c r="BJ267" s="17"/>
      <c r="BK267" s="601">
        <v>0</v>
      </c>
    </row>
    <row r="268" s="540" customFormat="1" customHeight="1" spans="1:63">
      <c r="A268" s="540" t="s">
        <v>105</v>
      </c>
      <c r="B268" s="918"/>
      <c r="C268" s="17" t="s">
        <v>198</v>
      </c>
      <c r="D268" s="62">
        <v>1</v>
      </c>
      <c r="E268" s="574">
        <v>5</v>
      </c>
      <c r="F268" s="62">
        <v>1</v>
      </c>
      <c r="G268" s="62">
        <v>5</v>
      </c>
      <c r="H268" s="62">
        <v>1</v>
      </c>
      <c r="I268" s="574">
        <v>1.4</v>
      </c>
      <c r="J268" s="574" t="s">
        <v>108</v>
      </c>
      <c r="K268" s="768">
        <v>48.65</v>
      </c>
      <c r="L268" s="90">
        <v>802</v>
      </c>
      <c r="M268" s="768">
        <v>136.1</v>
      </c>
      <c r="N268" s="768">
        <v>138.3</v>
      </c>
      <c r="P268" s="646">
        <v>137.2</v>
      </c>
      <c r="Q268" s="91">
        <v>609.808266666667</v>
      </c>
      <c r="R268" s="79">
        <v>1.06202629543695</v>
      </c>
      <c r="S268" s="601">
        <v>4</v>
      </c>
      <c r="T268" s="624">
        <v>43762</v>
      </c>
      <c r="U268" s="624">
        <v>43771</v>
      </c>
      <c r="V268" s="623">
        <v>43518</v>
      </c>
      <c r="W268" s="623" t="s">
        <v>279</v>
      </c>
      <c r="X268" s="623">
        <v>43612</v>
      </c>
      <c r="Y268" s="90">
        <v>216</v>
      </c>
      <c r="Z268" s="646">
        <v>16</v>
      </c>
      <c r="AA268" s="62">
        <v>2</v>
      </c>
      <c r="AB268" s="809">
        <v>78.7</v>
      </c>
      <c r="AC268" s="574" t="s">
        <v>108</v>
      </c>
      <c r="AD268" s="810">
        <v>66.53666</v>
      </c>
      <c r="AE268" s="811">
        <v>37.60188</v>
      </c>
      <c r="AF268" s="812">
        <v>34.5</v>
      </c>
      <c r="AG268" s="768">
        <v>48.65</v>
      </c>
      <c r="AH268" s="807">
        <v>56.5130260521042</v>
      </c>
      <c r="AI268" s="90">
        <v>3</v>
      </c>
      <c r="AJ268" s="92" t="s">
        <v>87</v>
      </c>
      <c r="AK268" s="768">
        <v>7.85</v>
      </c>
      <c r="AL268" s="827">
        <v>14.2</v>
      </c>
      <c r="AM268" s="827">
        <v>3.35</v>
      </c>
      <c r="AN268" s="62"/>
      <c r="AO268" s="81">
        <v>0</v>
      </c>
      <c r="AP268" s="65">
        <v>1</v>
      </c>
      <c r="AQ268" s="65">
        <v>1</v>
      </c>
      <c r="AR268" s="841">
        <v>29.5</v>
      </c>
      <c r="AS268" s="65" t="s">
        <v>70</v>
      </c>
      <c r="AT268" s="107">
        <v>1</v>
      </c>
      <c r="AW268" s="59">
        <v>1</v>
      </c>
      <c r="AX268" s="835">
        <v>0</v>
      </c>
      <c r="AY268" s="92" t="s">
        <v>114</v>
      </c>
      <c r="AZ268" s="59">
        <v>0</v>
      </c>
      <c r="BA268" s="59">
        <v>1</v>
      </c>
      <c r="BB268" s="91"/>
      <c r="BC268" s="624">
        <v>43476</v>
      </c>
      <c r="BD268" s="65" t="s">
        <v>70</v>
      </c>
      <c r="BE268" s="835"/>
      <c r="BF268" s="835">
        <v>1</v>
      </c>
      <c r="BG268" s="59"/>
      <c r="BH268" s="59">
        <v>1</v>
      </c>
      <c r="BI268" s="59"/>
      <c r="BJ268" s="92" t="s">
        <v>108</v>
      </c>
      <c r="BK268" s="601">
        <v>0</v>
      </c>
    </row>
    <row r="269" s="540" customFormat="1" customHeight="1" spans="1:63">
      <c r="A269" s="540" t="s">
        <v>105</v>
      </c>
      <c r="B269" s="918"/>
      <c r="C269" s="17" t="s">
        <v>199</v>
      </c>
      <c r="D269" s="574">
        <v>1</v>
      </c>
      <c r="E269" s="574">
        <v>5</v>
      </c>
      <c r="F269" s="59">
        <v>5</v>
      </c>
      <c r="G269" s="59">
        <v>1</v>
      </c>
      <c r="H269" s="59">
        <v>1</v>
      </c>
      <c r="I269" s="666">
        <v>5</v>
      </c>
      <c r="J269" s="666">
        <v>1</v>
      </c>
      <c r="K269" s="769">
        <v>43.76</v>
      </c>
      <c r="L269" s="81">
        <v>790</v>
      </c>
      <c r="M269" s="669">
        <v>146.73</v>
      </c>
      <c r="N269" s="669">
        <v>146.99</v>
      </c>
      <c r="P269" s="646">
        <v>293.72</v>
      </c>
      <c r="Q269" s="91">
        <v>489.55781</v>
      </c>
      <c r="R269" s="79">
        <v>2.92179497960729</v>
      </c>
      <c r="S269" s="601">
        <v>3</v>
      </c>
      <c r="T269" s="623">
        <v>43771</v>
      </c>
      <c r="U269" s="623" t="s">
        <v>174</v>
      </c>
      <c r="V269" s="92" t="s">
        <v>280</v>
      </c>
      <c r="W269" s="92" t="s">
        <v>193</v>
      </c>
      <c r="X269" s="623">
        <v>43616</v>
      </c>
      <c r="Y269" s="90">
        <v>210</v>
      </c>
      <c r="Z269" s="646">
        <v>19.5</v>
      </c>
      <c r="AA269" s="62">
        <v>1</v>
      </c>
      <c r="AB269" s="896">
        <v>74.9</v>
      </c>
      <c r="AC269" s="666">
        <v>2</v>
      </c>
      <c r="AD269" s="646">
        <v>142.75</v>
      </c>
      <c r="AE269" s="813">
        <v>56.67</v>
      </c>
      <c r="AF269" s="814">
        <v>30.5</v>
      </c>
      <c r="AG269" s="769">
        <v>43.76</v>
      </c>
      <c r="AH269" s="807">
        <v>39.6987740805604</v>
      </c>
      <c r="AI269" s="62">
        <v>3</v>
      </c>
      <c r="AJ269" s="666">
        <v>1</v>
      </c>
      <c r="AK269" s="669">
        <v>6.4</v>
      </c>
      <c r="AL269" s="104">
        <v>14.6</v>
      </c>
      <c r="AM269" s="104">
        <v>1.8</v>
      </c>
      <c r="AN269" s="59"/>
      <c r="AO269" s="90" t="s">
        <v>114</v>
      </c>
      <c r="AP269" s="92" t="s">
        <v>108</v>
      </c>
      <c r="AQ269" s="92" t="s">
        <v>89</v>
      </c>
      <c r="AR269" s="842">
        <v>13</v>
      </c>
      <c r="AS269" s="90">
        <v>2</v>
      </c>
      <c r="AT269" s="601">
        <v>0</v>
      </c>
      <c r="AW269" s="574">
        <v>2</v>
      </c>
      <c r="AX269" s="574">
        <v>0</v>
      </c>
      <c r="AY269" s="574">
        <v>0</v>
      </c>
      <c r="AZ269" s="574">
        <v>45</v>
      </c>
      <c r="BA269" s="574">
        <v>4</v>
      </c>
      <c r="BB269" s="91" t="s">
        <v>121</v>
      </c>
      <c r="BC269" s="623">
        <v>43495</v>
      </c>
      <c r="BD269" s="90">
        <v>2</v>
      </c>
      <c r="BE269" s="623">
        <v>43522</v>
      </c>
      <c r="BF269" s="90">
        <v>1</v>
      </c>
      <c r="BG269" s="623">
        <v>43611</v>
      </c>
      <c r="BH269" s="92" t="s">
        <v>108</v>
      </c>
      <c r="BI269" s="92" t="s">
        <v>138</v>
      </c>
      <c r="BJ269" s="90">
        <v>1</v>
      </c>
      <c r="BK269" s="107">
        <v>0</v>
      </c>
    </row>
    <row r="270" s="544" customFormat="1" customHeight="1" spans="1:64">
      <c r="A270" s="540" t="s">
        <v>105</v>
      </c>
      <c r="B270" s="918"/>
      <c r="C270" s="754" t="s">
        <v>104</v>
      </c>
      <c r="D270" s="755"/>
      <c r="E270" s="755"/>
      <c r="F270" s="756"/>
      <c r="G270" s="756"/>
      <c r="H270" s="756"/>
      <c r="I270" s="756">
        <f>AVERAGE(I257:I269)</f>
        <v>1.708</v>
      </c>
      <c r="J270" s="755"/>
      <c r="K270" s="770">
        <f>AVERAGE(K257:K269)</f>
        <v>42.8646153846154</v>
      </c>
      <c r="L270" s="771">
        <f>AVERAGE(L257:L269)</f>
        <v>790.42</v>
      </c>
      <c r="M270" s="756">
        <f>AVERAGE(M257:M269)</f>
        <v>129.845441896037</v>
      </c>
      <c r="N270" s="756">
        <f>AVERAGE(N257:N269)</f>
        <v>130.220848089734</v>
      </c>
      <c r="P270" s="756">
        <f>AVERAGE(P257:P269)</f>
        <v>241.335520755002</v>
      </c>
      <c r="Q270" s="782">
        <f>AVERAGE(Q257:Q269)</f>
        <v>490.898204851248</v>
      </c>
      <c r="R270" s="783" t="e">
        <f>(Q270-#REF!)/#REF!*100</f>
        <v>#REF!</v>
      </c>
      <c r="S270" s="784">
        <v>4</v>
      </c>
      <c r="T270" s="785"/>
      <c r="U270" s="785"/>
      <c r="V270" s="785"/>
      <c r="W270" s="785"/>
      <c r="X270" s="785"/>
      <c r="Y270" s="755">
        <f>AVERAGE(Y257:Y269)</f>
        <v>206.346153846154</v>
      </c>
      <c r="Z270" s="770">
        <f>AVERAGE(Z257:Z269)</f>
        <v>17.6269230769231</v>
      </c>
      <c r="AA270" s="755"/>
      <c r="AB270" s="815">
        <f>AVERAGE(AB257:AB269)</f>
        <v>78.3923076923077</v>
      </c>
      <c r="AC270" s="755"/>
      <c r="AD270" s="770">
        <f>AVERAGE(AD257:AD269)</f>
        <v>70.5608507692308</v>
      </c>
      <c r="AE270" s="770">
        <f>AVERAGE(AE257:AE269)</f>
        <v>34.7225292307692</v>
      </c>
      <c r="AF270" s="815">
        <f>AVERAGE(AF257:AF269)</f>
        <v>37.8218681318681</v>
      </c>
      <c r="AG270" s="770">
        <f>AVERAGE(AG257:AG269)</f>
        <v>42.8646153846154</v>
      </c>
      <c r="AH270" s="815">
        <v>49.2</v>
      </c>
      <c r="AI270" s="755"/>
      <c r="AJ270" s="755"/>
      <c r="AK270" s="756">
        <f t="shared" ref="AK270:AM270" si="49">AVERAGE(AK257:AK269)</f>
        <v>7.73688644688645</v>
      </c>
      <c r="AL270" s="782">
        <f t="shared" si="49"/>
        <v>15.6005860805861</v>
      </c>
      <c r="AM270" s="782">
        <f t="shared" si="49"/>
        <v>1.97604395604396</v>
      </c>
      <c r="AN270" s="756"/>
      <c r="AO270" s="832"/>
      <c r="AP270" s="17"/>
      <c r="AQ270" s="17"/>
      <c r="AR270" s="17"/>
      <c r="AS270" s="17"/>
      <c r="AT270" s="833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784">
        <v>1</v>
      </c>
      <c r="BL270" s="540"/>
    </row>
    <row r="272" spans="55:63">
      <c r="BC272" s="546" t="s">
        <v>46</v>
      </c>
      <c r="BD272" s="546"/>
      <c r="BE272" s="546" t="s">
        <v>47</v>
      </c>
      <c r="BF272" s="546"/>
      <c r="BG272" s="546" t="s">
        <v>48</v>
      </c>
      <c r="BH272" s="546"/>
      <c r="BI272" s="546" t="s">
        <v>49</v>
      </c>
      <c r="BJ272" s="546"/>
      <c r="BK272" s="546" t="s">
        <v>50</v>
      </c>
    </row>
  </sheetData>
  <mergeCells count="74">
    <mergeCell ref="B1:S1"/>
    <mergeCell ref="T1:AM1"/>
    <mergeCell ref="AN1:BI1"/>
    <mergeCell ref="M2:O2"/>
    <mergeCell ref="AL2:AM2"/>
    <mergeCell ref="AO2:AP2"/>
    <mergeCell ref="AR2:AS2"/>
    <mergeCell ref="AU2:AV2"/>
    <mergeCell ref="AW2:AY2"/>
    <mergeCell ref="AZ2:BA2"/>
    <mergeCell ref="BC2:BD2"/>
    <mergeCell ref="BE2:BF2"/>
    <mergeCell ref="BG2:BH2"/>
    <mergeCell ref="BI2:BJ2"/>
    <mergeCell ref="BE272:BF272"/>
    <mergeCell ref="BG272:BH272"/>
    <mergeCell ref="BI272:BJ272"/>
    <mergeCell ref="A2:A3"/>
    <mergeCell ref="B2:B3"/>
    <mergeCell ref="B4:B16"/>
    <mergeCell ref="B17:B28"/>
    <mergeCell ref="B29:B41"/>
    <mergeCell ref="B42:B53"/>
    <mergeCell ref="B54:B65"/>
    <mergeCell ref="B66:B78"/>
    <mergeCell ref="B79:B90"/>
    <mergeCell ref="B91:B102"/>
    <mergeCell ref="B103:B115"/>
    <mergeCell ref="B116:B127"/>
    <mergeCell ref="B128:B139"/>
    <mergeCell ref="B140:B153"/>
    <mergeCell ref="B154:B165"/>
    <mergeCell ref="B166:B178"/>
    <mergeCell ref="B179:B191"/>
    <mergeCell ref="B192:B203"/>
    <mergeCell ref="B204:B216"/>
    <mergeCell ref="B217:B230"/>
    <mergeCell ref="B231:B243"/>
    <mergeCell ref="B244:B256"/>
    <mergeCell ref="B257:B270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N2:AN3"/>
    <mergeCell ref="BB2:BB3"/>
    <mergeCell ref="BK2:BK3"/>
  </mergeCells>
  <pageMargins left="0.75" right="0.75" top="1" bottom="1" header="0.5" footer="0.5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66"/>
  <sheetViews>
    <sheetView topLeftCell="T25" workbookViewId="0">
      <selection activeCell="T168" sqref="$A168:$XFD242"/>
    </sheetView>
  </sheetViews>
  <sheetFormatPr defaultColWidth="9" defaultRowHeight="17.1" customHeight="1"/>
  <cols>
    <col min="1" max="1" width="9.75" style="405" customWidth="1"/>
    <col min="2" max="2" width="5.375" style="406" customWidth="1"/>
    <col min="3" max="3" width="10.75" style="407" customWidth="1"/>
    <col min="4" max="5" width="5.875" style="408" customWidth="1"/>
    <col min="6" max="7" width="5.875" style="409" customWidth="1"/>
    <col min="8" max="9" width="5.875" style="408" customWidth="1"/>
    <col min="10" max="10" width="7" style="410" customWidth="1"/>
    <col min="11" max="11" width="6.75" style="410" customWidth="1"/>
    <col min="12" max="12" width="7" style="411" customWidth="1"/>
    <col min="13" max="13" width="6.5" style="410" customWidth="1"/>
    <col min="14" max="14" width="7.125" style="412" customWidth="1"/>
    <col min="15" max="15" width="8" style="410" customWidth="1"/>
    <col min="16" max="16" width="6.375" style="412" customWidth="1"/>
    <col min="17" max="17" width="7.25" style="412" customWidth="1"/>
    <col min="18" max="19" width="6" style="412" customWidth="1"/>
    <col min="20" max="20" width="5.5" style="412" customWidth="1"/>
    <col min="21" max="21" width="3" style="401" customWidth="1"/>
    <col min="22" max="22" width="4.375" style="401" customWidth="1"/>
    <col min="23" max="23" width="5.125" style="401" customWidth="1"/>
    <col min="24" max="24" width="6.375" style="401" customWidth="1"/>
    <col min="25" max="25" width="6.875" style="401" customWidth="1"/>
    <col min="26" max="26" width="6.375" style="401" customWidth="1"/>
    <col min="27" max="27" width="4.375" style="401" customWidth="1"/>
    <col min="28" max="54" width="5.625" style="401" customWidth="1"/>
    <col min="55" max="249" width="9" style="401"/>
    <col min="250" max="253" width="9" style="413"/>
    <col min="254" max="16384" width="9" style="405"/>
  </cols>
  <sheetData>
    <row r="1" ht="36" customHeight="1" spans="3:62">
      <c r="C1" s="414"/>
      <c r="D1" s="415" t="s">
        <v>281</v>
      </c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4" t="s">
        <v>282</v>
      </c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O1" s="502" t="s">
        <v>283</v>
      </c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  <c r="BB1" s="502"/>
      <c r="BC1" s="502"/>
      <c r="BD1" s="502"/>
      <c r="BE1" s="502"/>
      <c r="BF1" s="502"/>
      <c r="BH1" s="531"/>
      <c r="BI1" s="531"/>
      <c r="BJ1" s="531"/>
    </row>
    <row r="2" s="398" customFormat="1" ht="21" customHeight="1" spans="4:63">
      <c r="D2" s="416" t="s">
        <v>6</v>
      </c>
      <c r="E2" s="416" t="s">
        <v>7</v>
      </c>
      <c r="F2" s="416" t="s">
        <v>8</v>
      </c>
      <c r="G2" s="416" t="s">
        <v>9</v>
      </c>
      <c r="H2" s="416" t="s">
        <v>284</v>
      </c>
      <c r="I2" s="416" t="s">
        <v>12</v>
      </c>
      <c r="J2" s="416" t="s">
        <v>285</v>
      </c>
      <c r="K2" s="416" t="s">
        <v>286</v>
      </c>
      <c r="L2" s="446" t="s">
        <v>287</v>
      </c>
      <c r="M2" s="446"/>
      <c r="N2" s="446"/>
      <c r="O2" s="447" t="s">
        <v>288</v>
      </c>
      <c r="P2" s="447" t="s">
        <v>289</v>
      </c>
      <c r="Q2" s="447" t="s">
        <v>290</v>
      </c>
      <c r="AJ2" s="354" t="s">
        <v>34</v>
      </c>
      <c r="AK2" s="353" t="s">
        <v>35</v>
      </c>
      <c r="AL2" s="352" t="s">
        <v>36</v>
      </c>
      <c r="AM2" s="352"/>
      <c r="AN2" s="352" t="s">
        <v>37</v>
      </c>
      <c r="AO2" s="503" t="s">
        <v>38</v>
      </c>
      <c r="AP2" s="503"/>
      <c r="AQ2" s="504" t="s">
        <v>39</v>
      </c>
      <c r="AR2" s="503" t="s">
        <v>40</v>
      </c>
      <c r="AS2" s="503"/>
      <c r="AT2" s="303" t="s">
        <v>41</v>
      </c>
      <c r="AU2" s="503" t="s">
        <v>42</v>
      </c>
      <c r="AV2" s="504"/>
      <c r="AW2" s="520" t="s">
        <v>43</v>
      </c>
      <c r="AX2" s="521"/>
      <c r="AY2" s="522"/>
      <c r="AZ2" s="520" t="s">
        <v>44</v>
      </c>
      <c r="BA2" s="522"/>
      <c r="BB2" s="386" t="s">
        <v>291</v>
      </c>
      <c r="BC2" s="503" t="s">
        <v>292</v>
      </c>
      <c r="BD2" s="503"/>
      <c r="BE2" s="503" t="s">
        <v>47</v>
      </c>
      <c r="BF2" s="503"/>
      <c r="BG2" s="503" t="s">
        <v>48</v>
      </c>
      <c r="BH2" s="503"/>
      <c r="BI2" s="503" t="s">
        <v>49</v>
      </c>
      <c r="BJ2" s="503"/>
      <c r="BK2" s="327" t="s">
        <v>293</v>
      </c>
    </row>
    <row r="3" s="399" customFormat="1" ht="41.25" customHeight="1" spans="2:249">
      <c r="B3" s="298" t="s">
        <v>294</v>
      </c>
      <c r="C3" s="417" t="s">
        <v>295</v>
      </c>
      <c r="D3" s="416"/>
      <c r="E3" s="416"/>
      <c r="F3" s="416"/>
      <c r="G3" s="416"/>
      <c r="H3" s="416"/>
      <c r="I3" s="416"/>
      <c r="J3" s="416"/>
      <c r="K3" s="416"/>
      <c r="L3" s="448" t="s">
        <v>51</v>
      </c>
      <c r="M3" s="448" t="s">
        <v>52</v>
      </c>
      <c r="N3" s="448" t="s">
        <v>53</v>
      </c>
      <c r="O3" s="449"/>
      <c r="P3" s="449"/>
      <c r="Q3" s="449"/>
      <c r="R3" s="469" t="s">
        <v>296</v>
      </c>
      <c r="S3" s="469" t="s">
        <v>297</v>
      </c>
      <c r="T3" s="470" t="s">
        <v>298</v>
      </c>
      <c r="U3" s="469" t="s">
        <v>299</v>
      </c>
      <c r="V3" s="469" t="s">
        <v>300</v>
      </c>
      <c r="W3" s="469" t="s">
        <v>301</v>
      </c>
      <c r="X3" s="319" t="s">
        <v>302</v>
      </c>
      <c r="Y3" s="319" t="s">
        <v>303</v>
      </c>
      <c r="Z3" s="349" t="s">
        <v>304</v>
      </c>
      <c r="AA3" s="319" t="s">
        <v>305</v>
      </c>
      <c r="AB3" s="364" t="s">
        <v>306</v>
      </c>
      <c r="AC3" s="319" t="s">
        <v>307</v>
      </c>
      <c r="AD3" s="364" t="s">
        <v>308</v>
      </c>
      <c r="AE3" s="364" t="s">
        <v>309</v>
      </c>
      <c r="AF3" s="364" t="s">
        <v>310</v>
      </c>
      <c r="AG3" s="494" t="s">
        <v>285</v>
      </c>
      <c r="AH3" s="364" t="s">
        <v>311</v>
      </c>
      <c r="AI3" s="257" t="s">
        <v>33</v>
      </c>
      <c r="AJ3" s="354"/>
      <c r="AK3" s="353"/>
      <c r="AL3" s="353" t="s">
        <v>55</v>
      </c>
      <c r="AM3" s="353" t="s">
        <v>56</v>
      </c>
      <c r="AN3" s="352"/>
      <c r="AO3" s="497" t="s">
        <v>312</v>
      </c>
      <c r="AP3" s="503" t="s">
        <v>58</v>
      </c>
      <c r="AQ3" s="505" t="s">
        <v>313</v>
      </c>
      <c r="AR3" s="503" t="s">
        <v>312</v>
      </c>
      <c r="AS3" s="503" t="s">
        <v>313</v>
      </c>
      <c r="AT3" s="257" t="s">
        <v>58</v>
      </c>
      <c r="AU3" s="506" t="s">
        <v>312</v>
      </c>
      <c r="AV3" s="506" t="s">
        <v>58</v>
      </c>
      <c r="AW3" s="377" t="s">
        <v>314</v>
      </c>
      <c r="AX3" s="523" t="s">
        <v>315</v>
      </c>
      <c r="AY3" s="523" t="s">
        <v>58</v>
      </c>
      <c r="AZ3" s="503" t="s">
        <v>316</v>
      </c>
      <c r="BA3" s="503" t="s">
        <v>61</v>
      </c>
      <c r="BC3" s="524" t="s">
        <v>62</v>
      </c>
      <c r="BD3" s="503" t="s">
        <v>61</v>
      </c>
      <c r="BE3" s="524" t="s">
        <v>62</v>
      </c>
      <c r="BF3" s="503" t="s">
        <v>61</v>
      </c>
      <c r="BG3" s="524" t="s">
        <v>62</v>
      </c>
      <c r="BH3" s="503" t="s">
        <v>61</v>
      </c>
      <c r="BI3" s="524" t="s">
        <v>62</v>
      </c>
      <c r="BJ3" s="503" t="s">
        <v>61</v>
      </c>
      <c r="BK3" s="327"/>
      <c r="BM3" s="535"/>
      <c r="BN3" s="535"/>
      <c r="BO3" s="535"/>
      <c r="BP3" s="535"/>
      <c r="BQ3" s="535"/>
      <c r="BR3" s="535"/>
      <c r="BS3" s="535"/>
      <c r="BT3" s="535"/>
      <c r="BU3" s="535"/>
      <c r="BV3" s="535"/>
      <c r="BW3" s="535"/>
      <c r="BX3" s="535"/>
      <c r="BY3" s="535"/>
      <c r="BZ3" s="535"/>
      <c r="CA3" s="535"/>
      <c r="CB3" s="535"/>
      <c r="CC3" s="535"/>
      <c r="CD3" s="535"/>
      <c r="CE3" s="535"/>
      <c r="CF3" s="535"/>
      <c r="CG3" s="535"/>
      <c r="CH3" s="535"/>
      <c r="CI3" s="535"/>
      <c r="CJ3" s="535"/>
      <c r="CK3" s="535"/>
      <c r="CL3" s="535"/>
      <c r="CM3" s="535"/>
      <c r="CN3" s="535"/>
      <c r="CO3" s="535"/>
      <c r="CP3" s="535"/>
      <c r="CQ3" s="535"/>
      <c r="CR3" s="535"/>
      <c r="CS3" s="535"/>
      <c r="CT3" s="535"/>
      <c r="CU3" s="535"/>
      <c r="CV3" s="535"/>
      <c r="CW3" s="535"/>
      <c r="CX3" s="535"/>
      <c r="CY3" s="535"/>
      <c r="CZ3" s="535"/>
      <c r="DA3" s="535"/>
      <c r="DB3" s="535"/>
      <c r="DC3" s="535"/>
      <c r="DD3" s="535"/>
      <c r="DE3" s="535"/>
      <c r="DF3" s="535"/>
      <c r="DG3" s="535"/>
      <c r="DH3" s="535"/>
      <c r="DI3" s="535"/>
      <c r="DJ3" s="535"/>
      <c r="DK3" s="535"/>
      <c r="DL3" s="535"/>
      <c r="DM3" s="535"/>
      <c r="DN3" s="535"/>
      <c r="DO3" s="535"/>
      <c r="DP3" s="535"/>
      <c r="DQ3" s="535"/>
      <c r="DR3" s="535"/>
      <c r="DS3" s="535"/>
      <c r="DT3" s="535"/>
      <c r="DU3" s="535"/>
      <c r="DV3" s="535"/>
      <c r="DW3" s="535"/>
      <c r="DX3" s="535"/>
      <c r="DY3" s="535"/>
      <c r="DZ3" s="535"/>
      <c r="EA3" s="535"/>
      <c r="EB3" s="535"/>
      <c r="EC3" s="535"/>
      <c r="ED3" s="535"/>
      <c r="EE3" s="535"/>
      <c r="EF3" s="535"/>
      <c r="EG3" s="535"/>
      <c r="EH3" s="535"/>
      <c r="EI3" s="535"/>
      <c r="EJ3" s="535"/>
      <c r="EK3" s="535"/>
      <c r="EL3" s="535"/>
      <c r="EM3" s="535"/>
      <c r="EN3" s="535"/>
      <c r="EO3" s="535"/>
      <c r="EP3" s="535"/>
      <c r="EQ3" s="535"/>
      <c r="ER3" s="535"/>
      <c r="ES3" s="535"/>
      <c r="ET3" s="535"/>
      <c r="EU3" s="535"/>
      <c r="EV3" s="535"/>
      <c r="EW3" s="535"/>
      <c r="EX3" s="535"/>
      <c r="EY3" s="535"/>
      <c r="EZ3" s="535"/>
      <c r="FA3" s="535"/>
      <c r="FB3" s="535"/>
      <c r="FC3" s="535"/>
      <c r="FD3" s="535"/>
      <c r="FE3" s="535"/>
      <c r="FF3" s="535"/>
      <c r="FG3" s="535"/>
      <c r="FH3" s="535"/>
      <c r="FI3" s="535"/>
      <c r="FJ3" s="535"/>
      <c r="FK3" s="535"/>
      <c r="FL3" s="535"/>
      <c r="FM3" s="535"/>
      <c r="FN3" s="535"/>
      <c r="FO3" s="535"/>
      <c r="FP3" s="535"/>
      <c r="FQ3" s="535"/>
      <c r="FR3" s="535"/>
      <c r="FS3" s="535"/>
      <c r="FT3" s="535"/>
      <c r="FU3" s="535"/>
      <c r="FV3" s="535"/>
      <c r="FW3" s="535"/>
      <c r="FX3" s="535"/>
      <c r="FY3" s="535"/>
      <c r="FZ3" s="535"/>
      <c r="GA3" s="535"/>
      <c r="GB3" s="535"/>
      <c r="GC3" s="535"/>
      <c r="GD3" s="535"/>
      <c r="GE3" s="535"/>
      <c r="GF3" s="535"/>
      <c r="GG3" s="535"/>
      <c r="GH3" s="535"/>
      <c r="GI3" s="535"/>
      <c r="GJ3" s="535"/>
      <c r="GK3" s="535"/>
      <c r="GL3" s="535"/>
      <c r="GM3" s="535"/>
      <c r="GN3" s="535"/>
      <c r="GO3" s="535"/>
      <c r="GP3" s="535"/>
      <c r="GQ3" s="535"/>
      <c r="GR3" s="535"/>
      <c r="GS3" s="535"/>
      <c r="GT3" s="535"/>
      <c r="GU3" s="535"/>
      <c r="GV3" s="535"/>
      <c r="GW3" s="535"/>
      <c r="GX3" s="535"/>
      <c r="GY3" s="535"/>
      <c r="GZ3" s="535"/>
      <c r="HA3" s="535"/>
      <c r="HB3" s="535"/>
      <c r="HC3" s="535"/>
      <c r="HD3" s="535"/>
      <c r="HE3" s="535"/>
      <c r="HF3" s="535"/>
      <c r="HG3" s="535"/>
      <c r="HH3" s="535"/>
      <c r="HI3" s="535"/>
      <c r="HJ3" s="535"/>
      <c r="HK3" s="535"/>
      <c r="HL3" s="535"/>
      <c r="HM3" s="535"/>
      <c r="HN3" s="535"/>
      <c r="HO3" s="535"/>
      <c r="HP3" s="535"/>
      <c r="HQ3" s="535"/>
      <c r="HR3" s="535"/>
      <c r="HS3" s="535"/>
      <c r="HT3" s="535"/>
      <c r="HU3" s="535"/>
      <c r="HV3" s="535"/>
      <c r="HW3" s="535"/>
      <c r="HX3" s="535"/>
      <c r="HY3" s="535"/>
      <c r="HZ3" s="535"/>
      <c r="IA3" s="535"/>
      <c r="IB3" s="535"/>
      <c r="IC3" s="535"/>
      <c r="ID3" s="535"/>
      <c r="IE3" s="535"/>
      <c r="IF3" s="535"/>
      <c r="IG3" s="535"/>
      <c r="IH3" s="535"/>
      <c r="II3" s="535"/>
      <c r="IJ3" s="535"/>
      <c r="IK3" s="535"/>
      <c r="IL3" s="535"/>
      <c r="IM3" s="535"/>
      <c r="IN3" s="535"/>
      <c r="IO3" s="535"/>
    </row>
    <row r="4" s="400" customFormat="1" ht="15.95" customHeight="1" spans="1:249">
      <c r="A4" s="275" t="s">
        <v>317</v>
      </c>
      <c r="B4" s="418" t="s">
        <v>318</v>
      </c>
      <c r="C4" s="264" t="s">
        <v>319</v>
      </c>
      <c r="D4" s="257">
        <v>5</v>
      </c>
      <c r="E4" s="257">
        <v>1</v>
      </c>
      <c r="F4" s="257">
        <v>1</v>
      </c>
      <c r="G4" s="257">
        <v>3</v>
      </c>
      <c r="H4" s="264"/>
      <c r="I4" s="257">
        <v>3</v>
      </c>
      <c r="J4" s="450">
        <v>43.3</v>
      </c>
      <c r="K4" s="382">
        <v>743</v>
      </c>
      <c r="L4" s="382">
        <v>12.6</v>
      </c>
      <c r="M4" s="382">
        <v>12.6</v>
      </c>
      <c r="N4" s="382">
        <v>12.43</v>
      </c>
      <c r="O4" s="382">
        <v>633.53</v>
      </c>
      <c r="P4" s="382">
        <v>7.12</v>
      </c>
      <c r="Q4" s="257">
        <v>5</v>
      </c>
      <c r="R4" s="313">
        <v>42657</v>
      </c>
      <c r="S4" s="313">
        <v>42663</v>
      </c>
      <c r="T4" s="313"/>
      <c r="U4" s="313">
        <v>42841</v>
      </c>
      <c r="V4" s="313">
        <v>42844</v>
      </c>
      <c r="W4" s="313">
        <v>42891</v>
      </c>
      <c r="X4" s="257">
        <f>W4-R4</f>
        <v>234</v>
      </c>
      <c r="Y4" s="472">
        <f t="shared" ref="Y4:Y13" si="0">W4-S4</f>
        <v>228</v>
      </c>
      <c r="Z4" s="347">
        <v>18.2</v>
      </c>
      <c r="AA4" s="257">
        <v>3</v>
      </c>
      <c r="AB4" s="353">
        <v>81</v>
      </c>
      <c r="AC4" s="257">
        <v>1</v>
      </c>
      <c r="AD4" s="353">
        <v>112.8</v>
      </c>
      <c r="AE4" s="353">
        <v>42.3</v>
      </c>
      <c r="AF4" s="353">
        <v>36.1</v>
      </c>
      <c r="AG4" s="450">
        <v>43.3</v>
      </c>
      <c r="AH4" s="495">
        <f t="shared" ref="AH4:AH14" si="1">AE4/AD4*100</f>
        <v>37.5</v>
      </c>
      <c r="AI4" s="264">
        <v>3</v>
      </c>
      <c r="AO4" s="257">
        <v>1</v>
      </c>
      <c r="AP4" s="257">
        <v>3</v>
      </c>
      <c r="AQ4" s="257">
        <v>1</v>
      </c>
      <c r="AR4" s="254"/>
      <c r="AS4" s="264"/>
      <c r="AU4" s="264"/>
      <c r="AV4" s="264"/>
      <c r="AX4" s="257">
        <v>50</v>
      </c>
      <c r="AY4" s="264"/>
      <c r="AZ4" s="264"/>
      <c r="BA4" s="264"/>
      <c r="BC4" s="473">
        <v>42756</v>
      </c>
      <c r="BD4" s="264" t="s">
        <v>320</v>
      </c>
      <c r="BE4" s="473">
        <v>42796</v>
      </c>
      <c r="BF4" s="264" t="s">
        <v>75</v>
      </c>
      <c r="BG4" s="473"/>
      <c r="BH4" s="264"/>
      <c r="BI4" s="473"/>
      <c r="BJ4" s="264"/>
      <c r="BM4" s="401"/>
      <c r="BN4" s="401"/>
      <c r="BO4" s="401"/>
      <c r="BP4" s="401"/>
      <c r="BQ4" s="401"/>
      <c r="BR4" s="401"/>
      <c r="BS4" s="401"/>
      <c r="BT4" s="401"/>
      <c r="BU4" s="401"/>
      <c r="BV4" s="401"/>
      <c r="BW4" s="401"/>
      <c r="BX4" s="401"/>
      <c r="BY4" s="401"/>
      <c r="BZ4" s="401"/>
      <c r="CA4" s="401"/>
      <c r="CB4" s="401"/>
      <c r="CC4" s="401"/>
      <c r="CD4" s="401"/>
      <c r="CE4" s="401"/>
      <c r="CF4" s="401"/>
      <c r="CG4" s="401"/>
      <c r="CH4" s="401"/>
      <c r="CI4" s="401"/>
      <c r="CJ4" s="401"/>
      <c r="CK4" s="401"/>
      <c r="CL4" s="401"/>
      <c r="CM4" s="401"/>
      <c r="CN4" s="401"/>
      <c r="CO4" s="401"/>
      <c r="CP4" s="401"/>
      <c r="CQ4" s="401"/>
      <c r="CR4" s="401"/>
      <c r="CS4" s="401"/>
      <c r="CT4" s="401"/>
      <c r="CU4" s="401"/>
      <c r="CV4" s="401"/>
      <c r="CW4" s="401"/>
      <c r="CX4" s="401"/>
      <c r="CY4" s="401"/>
      <c r="CZ4" s="401"/>
      <c r="DA4" s="401"/>
      <c r="DB4" s="401"/>
      <c r="DC4" s="401"/>
      <c r="DD4" s="401"/>
      <c r="DE4" s="401"/>
      <c r="DF4" s="401"/>
      <c r="DG4" s="401"/>
      <c r="DH4" s="401"/>
      <c r="DI4" s="401"/>
      <c r="DJ4" s="401"/>
      <c r="DK4" s="401"/>
      <c r="DL4" s="401"/>
      <c r="DM4" s="401"/>
      <c r="DN4" s="401"/>
      <c r="DO4" s="401"/>
      <c r="DP4" s="401"/>
      <c r="DQ4" s="401"/>
      <c r="DR4" s="401"/>
      <c r="DS4" s="401"/>
      <c r="DT4" s="401"/>
      <c r="DU4" s="401"/>
      <c r="DV4" s="401"/>
      <c r="DW4" s="401"/>
      <c r="DX4" s="401"/>
      <c r="DY4" s="401"/>
      <c r="DZ4" s="401"/>
      <c r="EA4" s="401"/>
      <c r="EB4" s="401"/>
      <c r="EC4" s="401"/>
      <c r="ED4" s="401"/>
      <c r="EE4" s="401"/>
      <c r="EF4" s="401"/>
      <c r="EG4" s="401"/>
      <c r="EH4" s="401"/>
      <c r="EI4" s="401"/>
      <c r="EJ4" s="401"/>
      <c r="EK4" s="401"/>
      <c r="EL4" s="401"/>
      <c r="EM4" s="401"/>
      <c r="EN4" s="401"/>
      <c r="EO4" s="401"/>
      <c r="EP4" s="401"/>
      <c r="EQ4" s="401"/>
      <c r="ER4" s="401"/>
      <c r="ES4" s="401"/>
      <c r="ET4" s="401"/>
      <c r="EU4" s="401"/>
      <c r="EV4" s="401"/>
      <c r="EW4" s="401"/>
      <c r="EX4" s="401"/>
      <c r="EY4" s="401"/>
      <c r="EZ4" s="401"/>
      <c r="FA4" s="401"/>
      <c r="FB4" s="401"/>
      <c r="FC4" s="401"/>
      <c r="FD4" s="401"/>
      <c r="FE4" s="401"/>
      <c r="FF4" s="401"/>
      <c r="FG4" s="401"/>
      <c r="FH4" s="401"/>
      <c r="FI4" s="401"/>
      <c r="FJ4" s="401"/>
      <c r="FK4" s="401"/>
      <c r="FL4" s="401"/>
      <c r="FM4" s="401"/>
      <c r="FN4" s="401"/>
      <c r="FO4" s="401"/>
      <c r="FP4" s="401"/>
      <c r="FQ4" s="401"/>
      <c r="FR4" s="401"/>
      <c r="FS4" s="401"/>
      <c r="FT4" s="401"/>
      <c r="FU4" s="401"/>
      <c r="FV4" s="401"/>
      <c r="FW4" s="401"/>
      <c r="FX4" s="401"/>
      <c r="FY4" s="401"/>
      <c r="FZ4" s="401"/>
      <c r="GA4" s="401"/>
      <c r="GB4" s="401"/>
      <c r="GC4" s="401"/>
      <c r="GD4" s="401"/>
      <c r="GE4" s="401"/>
      <c r="GF4" s="401"/>
      <c r="GG4" s="401"/>
      <c r="GH4" s="401"/>
      <c r="GI4" s="401"/>
      <c r="GJ4" s="401"/>
      <c r="GK4" s="401"/>
      <c r="GL4" s="401"/>
      <c r="GM4" s="401"/>
      <c r="GN4" s="401"/>
      <c r="GO4" s="401"/>
      <c r="GP4" s="401"/>
      <c r="GQ4" s="401"/>
      <c r="GR4" s="401"/>
      <c r="GS4" s="401"/>
      <c r="GT4" s="401"/>
      <c r="GU4" s="401"/>
      <c r="GV4" s="401"/>
      <c r="GW4" s="401"/>
      <c r="GX4" s="401"/>
      <c r="GY4" s="401"/>
      <c r="GZ4" s="401"/>
      <c r="HA4" s="401"/>
      <c r="HB4" s="401"/>
      <c r="HC4" s="401"/>
      <c r="HD4" s="401"/>
      <c r="HE4" s="401"/>
      <c r="HF4" s="401"/>
      <c r="HG4" s="401"/>
      <c r="HH4" s="401"/>
      <c r="HI4" s="401"/>
      <c r="HJ4" s="401"/>
      <c r="HK4" s="401"/>
      <c r="HL4" s="401"/>
      <c r="HM4" s="401"/>
      <c r="HN4" s="401"/>
      <c r="HO4" s="401"/>
      <c r="HP4" s="401"/>
      <c r="HQ4" s="401"/>
      <c r="HR4" s="401"/>
      <c r="HS4" s="401"/>
      <c r="HT4" s="401"/>
      <c r="HU4" s="401"/>
      <c r="HV4" s="401"/>
      <c r="HW4" s="401"/>
      <c r="HX4" s="401"/>
      <c r="HY4" s="401"/>
      <c r="HZ4" s="401"/>
      <c r="IA4" s="401"/>
      <c r="IB4" s="401"/>
      <c r="IC4" s="401"/>
      <c r="ID4" s="401"/>
      <c r="IE4" s="401"/>
      <c r="IF4" s="401"/>
      <c r="IG4" s="401"/>
      <c r="IH4" s="401"/>
      <c r="II4" s="401"/>
      <c r="IJ4" s="401"/>
      <c r="IK4" s="401"/>
      <c r="IL4" s="401"/>
      <c r="IM4" s="401"/>
      <c r="IN4" s="401"/>
      <c r="IO4" s="401"/>
    </row>
    <row r="5" s="401" customFormat="1" ht="14" customHeight="1" spans="1:253">
      <c r="A5" s="275" t="s">
        <v>317</v>
      </c>
      <c r="B5" s="419"/>
      <c r="C5" s="264" t="s">
        <v>321</v>
      </c>
      <c r="D5" s="266">
        <v>5</v>
      </c>
      <c r="E5" s="266">
        <v>1</v>
      </c>
      <c r="F5" s="266">
        <v>1</v>
      </c>
      <c r="G5" s="266">
        <v>1</v>
      </c>
      <c r="H5" s="266">
        <v>5.75</v>
      </c>
      <c r="I5" s="266">
        <v>1</v>
      </c>
      <c r="J5" s="451">
        <v>50.9</v>
      </c>
      <c r="K5" s="380"/>
      <c r="L5" s="290">
        <v>10.94</v>
      </c>
      <c r="M5" s="290">
        <v>10.37</v>
      </c>
      <c r="N5" s="290">
        <v>10.84</v>
      </c>
      <c r="O5" s="290">
        <v>535.83</v>
      </c>
      <c r="P5" s="290">
        <v>11.44</v>
      </c>
      <c r="Q5" s="266">
        <v>1</v>
      </c>
      <c r="R5" s="313">
        <v>42684</v>
      </c>
      <c r="S5" s="313">
        <v>42694</v>
      </c>
      <c r="T5" s="313">
        <v>42821</v>
      </c>
      <c r="U5" s="313">
        <v>42841</v>
      </c>
      <c r="V5" s="313">
        <v>42843</v>
      </c>
      <c r="W5" s="313">
        <v>42885</v>
      </c>
      <c r="X5" s="257">
        <f>W5-R5</f>
        <v>201</v>
      </c>
      <c r="Y5" s="472">
        <f t="shared" si="0"/>
        <v>191</v>
      </c>
      <c r="Z5" s="348">
        <v>20</v>
      </c>
      <c r="AA5" s="266">
        <v>2</v>
      </c>
      <c r="AB5" s="341">
        <v>75.7</v>
      </c>
      <c r="AC5" s="266">
        <v>2</v>
      </c>
      <c r="AD5" s="341">
        <v>94</v>
      </c>
      <c r="AE5" s="341">
        <v>35.17</v>
      </c>
      <c r="AF5" s="341">
        <v>32.8</v>
      </c>
      <c r="AG5" s="341"/>
      <c r="AH5" s="495">
        <f t="shared" si="1"/>
        <v>37.4148936170213</v>
      </c>
      <c r="AI5" s="264">
        <v>1</v>
      </c>
      <c r="AO5" s="266"/>
      <c r="AP5" s="266"/>
      <c r="AQ5" s="266">
        <v>2</v>
      </c>
      <c r="AR5" s="266">
        <v>45.5</v>
      </c>
      <c r="AS5" s="266">
        <v>2</v>
      </c>
      <c r="AU5" s="264"/>
      <c r="AV5" s="264"/>
      <c r="AX5" s="264"/>
      <c r="AY5" s="264"/>
      <c r="AZ5" s="264"/>
      <c r="BA5" s="264"/>
      <c r="BC5" s="313">
        <v>42759</v>
      </c>
      <c r="BD5" s="266">
        <v>1</v>
      </c>
      <c r="BE5" s="473"/>
      <c r="BF5" s="264"/>
      <c r="BG5" s="473"/>
      <c r="BH5" s="264"/>
      <c r="BI5" s="473"/>
      <c r="BJ5" s="264"/>
      <c r="IP5" s="413"/>
      <c r="IQ5" s="413"/>
      <c r="IR5" s="413"/>
      <c r="IS5" s="413"/>
    </row>
    <row r="6" s="401" customFormat="1" ht="15.95" customHeight="1" spans="1:253">
      <c r="A6" s="275" t="s">
        <v>317</v>
      </c>
      <c r="B6" s="419"/>
      <c r="C6" s="264" t="s">
        <v>322</v>
      </c>
      <c r="D6" s="257">
        <v>5</v>
      </c>
      <c r="E6" s="257">
        <v>1</v>
      </c>
      <c r="F6" s="257">
        <v>1</v>
      </c>
      <c r="G6" s="266">
        <v>1</v>
      </c>
      <c r="H6" s="264"/>
      <c r="I6" s="257">
        <v>3</v>
      </c>
      <c r="J6" s="451">
        <v>44.5</v>
      </c>
      <c r="K6" s="380"/>
      <c r="L6" s="290">
        <v>10.05</v>
      </c>
      <c r="M6" s="290">
        <v>9.73</v>
      </c>
      <c r="N6" s="290">
        <v>10.37</v>
      </c>
      <c r="O6" s="290">
        <v>502.65</v>
      </c>
      <c r="P6" s="290">
        <v>6.95</v>
      </c>
      <c r="Q6" s="471">
        <v>5</v>
      </c>
      <c r="R6" s="313">
        <v>42679</v>
      </c>
      <c r="S6" s="313">
        <v>42690</v>
      </c>
      <c r="T6" s="313"/>
      <c r="U6" s="313">
        <v>42843</v>
      </c>
      <c r="V6" s="313">
        <v>42845</v>
      </c>
      <c r="W6" s="313">
        <v>42887</v>
      </c>
      <c r="X6" s="257">
        <v>208</v>
      </c>
      <c r="Y6" s="472">
        <f t="shared" si="0"/>
        <v>197</v>
      </c>
      <c r="Z6" s="347">
        <v>18</v>
      </c>
      <c r="AA6" s="257">
        <v>3</v>
      </c>
      <c r="AB6" s="341">
        <v>79.7</v>
      </c>
      <c r="AC6" s="257">
        <v>1</v>
      </c>
      <c r="AD6" s="341">
        <v>85.89</v>
      </c>
      <c r="AE6" s="341">
        <v>34.8</v>
      </c>
      <c r="AF6" s="341">
        <v>32.5</v>
      </c>
      <c r="AG6" s="341"/>
      <c r="AH6" s="495">
        <f t="shared" si="1"/>
        <v>40.5169402724415</v>
      </c>
      <c r="AI6" s="264">
        <v>5</v>
      </c>
      <c r="AO6" s="257">
        <v>1.5</v>
      </c>
      <c r="AP6" s="257">
        <v>5</v>
      </c>
      <c r="AQ6" s="254"/>
      <c r="AR6" s="254"/>
      <c r="AS6" s="264"/>
      <c r="AU6" s="264"/>
      <c r="AV6" s="264"/>
      <c r="AX6" s="264"/>
      <c r="AY6" s="264"/>
      <c r="AZ6" s="264"/>
      <c r="BA6" s="264"/>
      <c r="BC6" s="473"/>
      <c r="BD6" s="264"/>
      <c r="BE6" s="473"/>
      <c r="BF6" s="264"/>
      <c r="BG6" s="473"/>
      <c r="BH6" s="264"/>
      <c r="BI6" s="473"/>
      <c r="BJ6" s="264"/>
      <c r="IP6" s="413"/>
      <c r="IQ6" s="413"/>
      <c r="IR6" s="413"/>
      <c r="IS6" s="413"/>
    </row>
    <row r="7" s="401" customFormat="1" ht="15.95" customHeight="1" spans="1:253">
      <c r="A7" s="275" t="s">
        <v>317</v>
      </c>
      <c r="B7" s="419"/>
      <c r="C7" s="264" t="s">
        <v>323</v>
      </c>
      <c r="D7" s="257">
        <v>4</v>
      </c>
      <c r="E7" s="257">
        <v>1</v>
      </c>
      <c r="F7" s="257">
        <v>1</v>
      </c>
      <c r="G7" s="257">
        <v>3</v>
      </c>
      <c r="H7" s="264"/>
      <c r="I7" s="257">
        <v>1</v>
      </c>
      <c r="J7" s="450">
        <v>42</v>
      </c>
      <c r="K7" s="382">
        <v>795</v>
      </c>
      <c r="L7" s="382">
        <v>12.61</v>
      </c>
      <c r="M7" s="382">
        <v>12.67</v>
      </c>
      <c r="N7" s="382">
        <v>12.79</v>
      </c>
      <c r="O7" s="382">
        <v>634.5</v>
      </c>
      <c r="P7" s="382">
        <v>13.51</v>
      </c>
      <c r="Q7" s="257">
        <v>1</v>
      </c>
      <c r="R7" s="313">
        <v>42662</v>
      </c>
      <c r="S7" s="313">
        <v>42669</v>
      </c>
      <c r="T7" s="313">
        <v>42808</v>
      </c>
      <c r="U7" s="313">
        <v>42841</v>
      </c>
      <c r="V7" s="313">
        <v>42844</v>
      </c>
      <c r="W7" s="313">
        <v>42885</v>
      </c>
      <c r="X7" s="257">
        <v>223</v>
      </c>
      <c r="Y7" s="472">
        <f t="shared" si="0"/>
        <v>216</v>
      </c>
      <c r="Z7" s="347">
        <v>15</v>
      </c>
      <c r="AA7" s="257">
        <v>3</v>
      </c>
      <c r="AB7" s="353">
        <v>76</v>
      </c>
      <c r="AC7" s="257">
        <v>2</v>
      </c>
      <c r="AD7" s="353">
        <v>105.4</v>
      </c>
      <c r="AE7" s="353">
        <v>45.5</v>
      </c>
      <c r="AF7" s="353">
        <v>38.6</v>
      </c>
      <c r="AG7" s="353"/>
      <c r="AH7" s="495">
        <f t="shared" si="1"/>
        <v>43.168880455408</v>
      </c>
      <c r="AI7" s="264">
        <v>3</v>
      </c>
      <c r="AO7" s="507"/>
      <c r="AP7" s="257">
        <v>1</v>
      </c>
      <c r="AQ7" s="257">
        <v>1</v>
      </c>
      <c r="AR7" s="257">
        <v>2</v>
      </c>
      <c r="AS7" s="257">
        <v>2</v>
      </c>
      <c r="AU7" s="257">
        <v>0</v>
      </c>
      <c r="AV7" s="257">
        <v>1</v>
      </c>
      <c r="AX7" s="257">
        <v>3</v>
      </c>
      <c r="AY7" s="257">
        <v>3</v>
      </c>
      <c r="AZ7" s="264"/>
      <c r="BA7" s="264"/>
      <c r="BC7" s="313">
        <v>42766</v>
      </c>
      <c r="BD7" s="257">
        <v>2</v>
      </c>
      <c r="BE7" s="313">
        <v>42802</v>
      </c>
      <c r="BF7" s="257">
        <v>2</v>
      </c>
      <c r="BG7" s="473"/>
      <c r="BH7" s="257">
        <v>1</v>
      </c>
      <c r="BI7" s="257"/>
      <c r="BJ7" s="257">
        <v>1</v>
      </c>
      <c r="IP7" s="413"/>
      <c r="IQ7" s="413"/>
      <c r="IR7" s="413"/>
      <c r="IS7" s="413"/>
    </row>
    <row r="8" s="401" customFormat="1" ht="15.95" customHeight="1" spans="1:253">
      <c r="A8" s="275" t="s">
        <v>317</v>
      </c>
      <c r="B8" s="419"/>
      <c r="C8" s="264" t="s">
        <v>324</v>
      </c>
      <c r="D8" s="266">
        <v>4</v>
      </c>
      <c r="E8" s="266">
        <v>1</v>
      </c>
      <c r="F8" s="266">
        <v>1</v>
      </c>
      <c r="G8" s="266">
        <v>3</v>
      </c>
      <c r="H8" s="264"/>
      <c r="I8" s="266">
        <v>1</v>
      </c>
      <c r="J8" s="451">
        <v>39.33</v>
      </c>
      <c r="K8" s="290">
        <v>789</v>
      </c>
      <c r="L8" s="290">
        <v>10.15</v>
      </c>
      <c r="M8" s="290">
        <v>10</v>
      </c>
      <c r="N8" s="290">
        <v>10.3</v>
      </c>
      <c r="O8" s="290">
        <v>501.23</v>
      </c>
      <c r="P8" s="290">
        <v>4.46</v>
      </c>
      <c r="Q8" s="266">
        <v>3</v>
      </c>
      <c r="R8" s="313">
        <v>42659</v>
      </c>
      <c r="S8" s="313">
        <v>42665</v>
      </c>
      <c r="T8" s="313">
        <v>42819</v>
      </c>
      <c r="U8" s="313">
        <v>42844</v>
      </c>
      <c r="V8" s="313">
        <v>42848</v>
      </c>
      <c r="W8" s="313">
        <v>42888</v>
      </c>
      <c r="X8" s="266">
        <v>229</v>
      </c>
      <c r="Y8" s="472">
        <f t="shared" si="0"/>
        <v>223</v>
      </c>
      <c r="Z8" s="348">
        <v>18</v>
      </c>
      <c r="AA8" s="266">
        <v>3</v>
      </c>
      <c r="AB8" s="341">
        <v>80.33</v>
      </c>
      <c r="AC8" s="266">
        <v>2</v>
      </c>
      <c r="AD8" s="341">
        <v>63.65</v>
      </c>
      <c r="AE8" s="341">
        <v>38.3</v>
      </c>
      <c r="AF8" s="341">
        <v>38</v>
      </c>
      <c r="AG8" s="341"/>
      <c r="AH8" s="495">
        <f t="shared" si="1"/>
        <v>60.1728201099764</v>
      </c>
      <c r="AI8" s="264">
        <v>3</v>
      </c>
      <c r="AO8" s="266">
        <v>1</v>
      </c>
      <c r="AP8" s="266">
        <v>2</v>
      </c>
      <c r="AQ8" s="266">
        <v>2</v>
      </c>
      <c r="AR8" s="254"/>
      <c r="AS8" s="264"/>
      <c r="AU8" s="264"/>
      <c r="AV8" s="264"/>
      <c r="AX8" s="266">
        <v>90</v>
      </c>
      <c r="AY8" s="266">
        <v>4</v>
      </c>
      <c r="AZ8" s="264"/>
      <c r="BA8" s="264"/>
      <c r="BC8" s="313">
        <v>42756</v>
      </c>
      <c r="BD8" s="266">
        <v>2</v>
      </c>
      <c r="BE8" s="313">
        <v>42801</v>
      </c>
      <c r="BF8" s="266">
        <v>2</v>
      </c>
      <c r="BG8" s="313">
        <v>42875</v>
      </c>
      <c r="BH8" s="266">
        <v>2</v>
      </c>
      <c r="BI8" s="266"/>
      <c r="BJ8" s="266">
        <v>1</v>
      </c>
      <c r="IP8" s="413"/>
      <c r="IQ8" s="413"/>
      <c r="IR8" s="413"/>
      <c r="IS8" s="413"/>
    </row>
    <row r="9" s="401" customFormat="1" ht="15.95" customHeight="1" spans="1:253">
      <c r="A9" s="275" t="s">
        <v>317</v>
      </c>
      <c r="B9" s="419"/>
      <c r="C9" s="264" t="s">
        <v>325</v>
      </c>
      <c r="D9" s="266">
        <v>5</v>
      </c>
      <c r="E9" s="266">
        <v>1</v>
      </c>
      <c r="F9" s="266">
        <v>1</v>
      </c>
      <c r="G9" s="266">
        <v>3</v>
      </c>
      <c r="H9" s="264"/>
      <c r="I9" s="266">
        <v>1</v>
      </c>
      <c r="J9" s="451">
        <v>45.8</v>
      </c>
      <c r="K9" s="380"/>
      <c r="L9" s="290">
        <v>11.37</v>
      </c>
      <c r="M9" s="290">
        <v>11.48</v>
      </c>
      <c r="N9" s="290">
        <v>11.62</v>
      </c>
      <c r="O9" s="290">
        <v>574.73</v>
      </c>
      <c r="P9" s="290">
        <v>6.74</v>
      </c>
      <c r="Q9" s="266">
        <v>1</v>
      </c>
      <c r="R9" s="313">
        <v>42680</v>
      </c>
      <c r="S9" s="313">
        <v>42692</v>
      </c>
      <c r="T9" s="313">
        <v>42800</v>
      </c>
      <c r="U9" s="313">
        <v>42846</v>
      </c>
      <c r="V9" s="313">
        <v>42849</v>
      </c>
      <c r="W9" s="313">
        <v>42889</v>
      </c>
      <c r="X9" s="472">
        <f t="shared" ref="X9:X12" si="2">W9-R9</f>
        <v>209</v>
      </c>
      <c r="Y9" s="472">
        <f t="shared" si="0"/>
        <v>197</v>
      </c>
      <c r="Z9" s="348">
        <v>21.87</v>
      </c>
      <c r="AA9" s="266">
        <v>3</v>
      </c>
      <c r="AB9" s="341">
        <v>75</v>
      </c>
      <c r="AC9" s="266">
        <v>1</v>
      </c>
      <c r="AD9" s="341">
        <v>116.83</v>
      </c>
      <c r="AE9" s="341">
        <v>39.82</v>
      </c>
      <c r="AF9" s="341">
        <v>35.1</v>
      </c>
      <c r="AG9" s="341"/>
      <c r="AH9" s="495">
        <f t="shared" si="1"/>
        <v>34.0837113755029</v>
      </c>
      <c r="AI9" s="264">
        <v>3</v>
      </c>
      <c r="AO9" s="507"/>
      <c r="AP9" s="266" t="s">
        <v>326</v>
      </c>
      <c r="AQ9" s="266">
        <v>2</v>
      </c>
      <c r="AR9" s="254"/>
      <c r="AS9" s="266"/>
      <c r="AU9" s="264"/>
      <c r="AV9" s="264"/>
      <c r="AX9" s="264"/>
      <c r="AY9" s="264"/>
      <c r="AZ9" s="264"/>
      <c r="BA9" s="264"/>
      <c r="BC9" s="313">
        <v>42773</v>
      </c>
      <c r="BD9" s="266" t="s">
        <v>75</v>
      </c>
      <c r="BE9" s="473"/>
      <c r="BF9" s="264"/>
      <c r="BG9" s="473"/>
      <c r="BH9" s="264"/>
      <c r="BI9" s="473"/>
      <c r="BJ9" s="264"/>
      <c r="IP9" s="413"/>
      <c r="IQ9" s="413"/>
      <c r="IR9" s="413"/>
      <c r="IS9" s="413"/>
    </row>
    <row r="10" s="401" customFormat="1" ht="15.95" customHeight="1" spans="1:253">
      <c r="A10" s="275" t="s">
        <v>317</v>
      </c>
      <c r="B10" s="419"/>
      <c r="C10" s="264" t="s">
        <v>327</v>
      </c>
      <c r="D10" s="266">
        <v>5</v>
      </c>
      <c r="E10" s="266">
        <v>1</v>
      </c>
      <c r="F10" s="266">
        <v>1</v>
      </c>
      <c r="G10" s="266">
        <v>1</v>
      </c>
      <c r="H10" s="264"/>
      <c r="I10" s="266">
        <v>3</v>
      </c>
      <c r="J10" s="451">
        <v>43.9</v>
      </c>
      <c r="K10" s="290">
        <v>802.7</v>
      </c>
      <c r="L10" s="290">
        <v>10.77</v>
      </c>
      <c r="M10" s="290">
        <v>13.44</v>
      </c>
      <c r="N10" s="290">
        <v>12.09</v>
      </c>
      <c r="O10" s="290">
        <v>605.17</v>
      </c>
      <c r="P10" s="290">
        <v>12.87</v>
      </c>
      <c r="Q10" s="266">
        <v>4</v>
      </c>
      <c r="R10" s="313">
        <v>42680</v>
      </c>
      <c r="S10" s="313">
        <v>42689</v>
      </c>
      <c r="T10" s="473"/>
      <c r="U10" s="473">
        <v>42847</v>
      </c>
      <c r="V10" s="313">
        <v>42849</v>
      </c>
      <c r="W10" s="313">
        <v>42890</v>
      </c>
      <c r="X10" s="266">
        <v>210</v>
      </c>
      <c r="Y10" s="472">
        <f t="shared" si="0"/>
        <v>201</v>
      </c>
      <c r="Z10" s="348">
        <v>18.11</v>
      </c>
      <c r="AA10" s="266">
        <v>3</v>
      </c>
      <c r="AB10" s="341">
        <v>74</v>
      </c>
      <c r="AC10" s="266">
        <v>1</v>
      </c>
      <c r="AD10" s="341">
        <v>77.62</v>
      </c>
      <c r="AE10" s="341">
        <v>40.78</v>
      </c>
      <c r="AF10" s="341">
        <v>35.3</v>
      </c>
      <c r="AG10" s="341"/>
      <c r="AH10" s="495">
        <f t="shared" si="1"/>
        <v>52.5380056686421</v>
      </c>
      <c r="AI10" s="264">
        <v>3</v>
      </c>
      <c r="AO10" s="257">
        <v>3</v>
      </c>
      <c r="AP10" s="257">
        <v>4</v>
      </c>
      <c r="AQ10" s="257">
        <v>3</v>
      </c>
      <c r="AR10" s="254"/>
      <c r="AS10" s="257">
        <v>1</v>
      </c>
      <c r="AU10" s="264"/>
      <c r="AV10" s="264"/>
      <c r="AX10" s="264"/>
      <c r="AY10" s="257">
        <v>1</v>
      </c>
      <c r="AZ10" s="264"/>
      <c r="BA10" s="264"/>
      <c r="BC10" s="313">
        <v>43100</v>
      </c>
      <c r="BD10" s="266">
        <v>1</v>
      </c>
      <c r="BE10" s="313">
        <v>42814</v>
      </c>
      <c r="BF10" s="266">
        <v>2</v>
      </c>
      <c r="BG10" s="473"/>
      <c r="BH10" s="264"/>
      <c r="BI10" s="473"/>
      <c r="BJ10" s="264"/>
      <c r="IP10" s="413"/>
      <c r="IQ10" s="413"/>
      <c r="IR10" s="413"/>
      <c r="IS10" s="413"/>
    </row>
    <row r="11" s="401" customFormat="1" ht="15.95" customHeight="1" spans="1:253">
      <c r="A11" s="275" t="s">
        <v>317</v>
      </c>
      <c r="B11" s="419"/>
      <c r="C11" s="264" t="s">
        <v>328</v>
      </c>
      <c r="D11" s="257">
        <v>5</v>
      </c>
      <c r="E11" s="257">
        <v>1</v>
      </c>
      <c r="F11" s="257">
        <v>1</v>
      </c>
      <c r="G11" s="257">
        <v>2</v>
      </c>
      <c r="H11" s="264"/>
      <c r="I11" s="257">
        <v>1</v>
      </c>
      <c r="J11" s="450">
        <v>40.5</v>
      </c>
      <c r="K11" s="380"/>
      <c r="L11" s="382">
        <v>12.3</v>
      </c>
      <c r="M11" s="382">
        <v>11.65</v>
      </c>
      <c r="N11" s="382">
        <v>12.2</v>
      </c>
      <c r="O11" s="382">
        <v>601.33</v>
      </c>
      <c r="P11" s="382">
        <v>2.11</v>
      </c>
      <c r="Q11" s="257">
        <v>7</v>
      </c>
      <c r="R11" s="313">
        <v>42661</v>
      </c>
      <c r="S11" s="313">
        <v>42667</v>
      </c>
      <c r="T11" s="473"/>
      <c r="U11" s="473">
        <v>42841</v>
      </c>
      <c r="V11" s="313">
        <v>42843</v>
      </c>
      <c r="W11" s="313">
        <v>42884</v>
      </c>
      <c r="X11" s="472">
        <f t="shared" si="2"/>
        <v>223</v>
      </c>
      <c r="Y11" s="472">
        <f t="shared" si="0"/>
        <v>217</v>
      </c>
      <c r="Z11" s="347">
        <v>13</v>
      </c>
      <c r="AA11" s="257">
        <v>3</v>
      </c>
      <c r="AB11" s="353">
        <v>83</v>
      </c>
      <c r="AC11" s="257">
        <v>2</v>
      </c>
      <c r="AD11" s="353">
        <v>82.3</v>
      </c>
      <c r="AE11" s="353">
        <v>47.25</v>
      </c>
      <c r="AF11" s="353">
        <v>34.1</v>
      </c>
      <c r="AG11" s="353"/>
      <c r="AH11" s="495">
        <f t="shared" si="1"/>
        <v>57.411907654921</v>
      </c>
      <c r="AI11" s="264">
        <v>1</v>
      </c>
      <c r="AO11" s="507"/>
      <c r="AP11" s="264"/>
      <c r="AQ11" s="257">
        <v>2</v>
      </c>
      <c r="AR11" s="254"/>
      <c r="AS11" s="264"/>
      <c r="AU11" s="257">
        <v>5</v>
      </c>
      <c r="AV11" s="257">
        <v>2</v>
      </c>
      <c r="AX11" s="257">
        <v>10</v>
      </c>
      <c r="AY11" s="257">
        <v>2</v>
      </c>
      <c r="AZ11" s="264"/>
      <c r="BA11" s="264"/>
      <c r="BC11" s="473"/>
      <c r="BD11" s="264"/>
      <c r="BE11" s="473"/>
      <c r="BF11" s="264"/>
      <c r="BG11" s="473"/>
      <c r="BH11" s="264"/>
      <c r="BI11" s="473"/>
      <c r="BJ11" s="264"/>
      <c r="IP11" s="413"/>
      <c r="IQ11" s="413"/>
      <c r="IR11" s="413"/>
      <c r="IS11" s="413"/>
    </row>
    <row r="12" s="401" customFormat="1" ht="15.95" customHeight="1" spans="1:253">
      <c r="A12" s="275" t="s">
        <v>317</v>
      </c>
      <c r="B12" s="419"/>
      <c r="C12" s="264" t="s">
        <v>329</v>
      </c>
      <c r="D12" s="257">
        <v>5</v>
      </c>
      <c r="E12" s="257">
        <v>1</v>
      </c>
      <c r="F12" s="257">
        <v>1</v>
      </c>
      <c r="G12" s="257">
        <v>1</v>
      </c>
      <c r="H12" s="257">
        <v>2</v>
      </c>
      <c r="I12" s="257">
        <v>1</v>
      </c>
      <c r="J12" s="450">
        <v>43.48</v>
      </c>
      <c r="K12" s="380"/>
      <c r="L12" s="382">
        <v>13.61</v>
      </c>
      <c r="M12" s="382">
        <v>13.03</v>
      </c>
      <c r="N12" s="382">
        <v>13.06</v>
      </c>
      <c r="O12" s="382">
        <v>661.67</v>
      </c>
      <c r="P12" s="382">
        <v>4.45</v>
      </c>
      <c r="Q12" s="257">
        <v>2</v>
      </c>
      <c r="R12" s="313">
        <v>42657</v>
      </c>
      <c r="S12" s="313">
        <v>42661</v>
      </c>
      <c r="T12" s="313">
        <v>42809</v>
      </c>
      <c r="U12" s="313">
        <v>42840</v>
      </c>
      <c r="V12" s="313">
        <v>42844</v>
      </c>
      <c r="W12" s="313">
        <v>42881</v>
      </c>
      <c r="X12" s="472">
        <f t="shared" si="2"/>
        <v>224</v>
      </c>
      <c r="Y12" s="472">
        <f t="shared" si="0"/>
        <v>220</v>
      </c>
      <c r="Z12" s="347">
        <v>15.5</v>
      </c>
      <c r="AA12" s="257">
        <v>3</v>
      </c>
      <c r="AB12" s="353">
        <v>89.3</v>
      </c>
      <c r="AC12" s="257">
        <v>3</v>
      </c>
      <c r="AD12" s="353">
        <v>99.86</v>
      </c>
      <c r="AE12" s="353">
        <v>43.2</v>
      </c>
      <c r="AF12" s="353">
        <v>39.4</v>
      </c>
      <c r="AG12" s="353"/>
      <c r="AH12" s="495">
        <f t="shared" si="1"/>
        <v>43.260564790707</v>
      </c>
      <c r="AI12" s="264">
        <v>1</v>
      </c>
      <c r="AO12" s="507"/>
      <c r="AP12" s="257">
        <v>1</v>
      </c>
      <c r="AQ12" s="257">
        <v>3</v>
      </c>
      <c r="AR12" s="254"/>
      <c r="AS12" s="257">
        <v>3</v>
      </c>
      <c r="AU12" s="264"/>
      <c r="AV12" s="257">
        <v>1</v>
      </c>
      <c r="AX12" s="257">
        <v>3</v>
      </c>
      <c r="AY12" s="257">
        <v>3</v>
      </c>
      <c r="AZ12" s="264"/>
      <c r="BA12" s="264"/>
      <c r="BC12" s="313">
        <v>43084</v>
      </c>
      <c r="BD12" s="257">
        <v>2</v>
      </c>
      <c r="BE12" s="313">
        <v>42776</v>
      </c>
      <c r="BF12" s="257">
        <v>2</v>
      </c>
      <c r="BG12" s="473"/>
      <c r="BH12" s="264">
        <v>1</v>
      </c>
      <c r="BI12" s="473"/>
      <c r="BJ12" s="264">
        <v>1</v>
      </c>
      <c r="IP12" s="413"/>
      <c r="IQ12" s="413"/>
      <c r="IR12" s="413"/>
      <c r="IS12" s="413"/>
    </row>
    <row r="13" s="401" customFormat="1" ht="15.95" customHeight="1" spans="1:253">
      <c r="A13" s="275" t="s">
        <v>317</v>
      </c>
      <c r="B13" s="419"/>
      <c r="C13" s="264" t="s">
        <v>330</v>
      </c>
      <c r="D13" s="257">
        <v>5</v>
      </c>
      <c r="E13" s="257">
        <v>1</v>
      </c>
      <c r="F13" s="257">
        <v>1</v>
      </c>
      <c r="G13" s="257">
        <v>1</v>
      </c>
      <c r="H13" s="257"/>
      <c r="I13" s="257">
        <v>1</v>
      </c>
      <c r="J13" s="451">
        <v>46.9</v>
      </c>
      <c r="K13" s="290">
        <v>805.5</v>
      </c>
      <c r="L13" s="382">
        <v>10.65</v>
      </c>
      <c r="M13" s="382">
        <v>10.81</v>
      </c>
      <c r="N13" s="382">
        <v>10.555</v>
      </c>
      <c r="O13" s="382">
        <v>533.32</v>
      </c>
      <c r="P13" s="382">
        <v>0.98</v>
      </c>
      <c r="Q13" s="257">
        <v>12</v>
      </c>
      <c r="R13" s="313">
        <v>42654</v>
      </c>
      <c r="S13" s="313">
        <v>42661</v>
      </c>
      <c r="T13" s="313">
        <v>42805</v>
      </c>
      <c r="U13" s="313">
        <v>42838</v>
      </c>
      <c r="V13" s="313">
        <v>42840</v>
      </c>
      <c r="W13" s="313">
        <v>42882</v>
      </c>
      <c r="X13" s="257">
        <v>228</v>
      </c>
      <c r="Y13" s="472">
        <f t="shared" si="0"/>
        <v>221</v>
      </c>
      <c r="Z13" s="347">
        <v>15.4</v>
      </c>
      <c r="AA13" s="257">
        <v>3</v>
      </c>
      <c r="AB13" s="353">
        <v>83</v>
      </c>
      <c r="AC13" s="257">
        <v>1</v>
      </c>
      <c r="AD13" s="353">
        <v>57.4</v>
      </c>
      <c r="AE13" s="353">
        <v>36.3</v>
      </c>
      <c r="AF13" s="353">
        <v>36.3</v>
      </c>
      <c r="AG13" s="353"/>
      <c r="AH13" s="495">
        <f t="shared" si="1"/>
        <v>63.2404181184669</v>
      </c>
      <c r="AI13" s="257">
        <v>3</v>
      </c>
      <c r="AO13" s="507"/>
      <c r="AP13" s="264"/>
      <c r="AQ13" s="257">
        <v>2</v>
      </c>
      <c r="AR13" s="254"/>
      <c r="AS13" s="266">
        <v>2</v>
      </c>
      <c r="AU13" s="264"/>
      <c r="AV13" s="264"/>
      <c r="AX13" s="264"/>
      <c r="AY13" s="264"/>
      <c r="AZ13" s="264"/>
      <c r="BA13" s="264"/>
      <c r="BC13" s="473"/>
      <c r="BD13" s="257"/>
      <c r="BE13" s="257"/>
      <c r="BF13" s="257"/>
      <c r="BG13" s="473"/>
      <c r="BH13" s="264"/>
      <c r="BI13" s="473"/>
      <c r="BJ13" s="264"/>
      <c r="IP13" s="413"/>
      <c r="IQ13" s="413"/>
      <c r="IR13" s="413"/>
      <c r="IS13" s="413"/>
    </row>
    <row r="14" s="400" customFormat="1" ht="15.95" customHeight="1" spans="1:249">
      <c r="A14" s="275" t="s">
        <v>317</v>
      </c>
      <c r="B14" s="420"/>
      <c r="C14" s="271" t="s">
        <v>90</v>
      </c>
      <c r="D14" s="421">
        <v>5</v>
      </c>
      <c r="E14" s="271">
        <v>1</v>
      </c>
      <c r="F14" s="271">
        <v>1</v>
      </c>
      <c r="G14" s="402" t="s">
        <v>108</v>
      </c>
      <c r="H14" s="422"/>
      <c r="I14" s="271">
        <v>1</v>
      </c>
      <c r="J14" s="452">
        <f t="shared" ref="J14:O14" si="3">AVERAGE(J4:J13)</f>
        <v>44.061</v>
      </c>
      <c r="K14" s="453">
        <f t="shared" si="3"/>
        <v>787.04</v>
      </c>
      <c r="L14" s="453">
        <f t="shared" si="3"/>
        <v>11.505</v>
      </c>
      <c r="M14" s="453">
        <f t="shared" si="3"/>
        <v>11.578</v>
      </c>
      <c r="N14" s="453">
        <f t="shared" si="3"/>
        <v>11.6255</v>
      </c>
      <c r="O14" s="454">
        <f t="shared" si="3"/>
        <v>578.396</v>
      </c>
      <c r="P14" s="453">
        <f>(O14/540.62-1)*100</f>
        <v>6.98753283267359</v>
      </c>
      <c r="Q14" s="271">
        <v>2</v>
      </c>
      <c r="R14" s="474"/>
      <c r="S14" s="474"/>
      <c r="T14" s="474"/>
      <c r="U14" s="474"/>
      <c r="V14" s="474"/>
      <c r="W14" s="474"/>
      <c r="X14" s="374">
        <f t="shared" ref="X14:Z14" si="4">AVERAGE(X4:X13)</f>
        <v>218.9</v>
      </c>
      <c r="Y14" s="374">
        <f t="shared" si="4"/>
        <v>211.1</v>
      </c>
      <c r="Z14" s="350">
        <f t="shared" si="4"/>
        <v>17.308</v>
      </c>
      <c r="AA14" s="350"/>
      <c r="AB14" s="350">
        <f t="shared" ref="AB14:AF14" si="5">AVERAGE(AB4:AB13)</f>
        <v>79.703</v>
      </c>
      <c r="AC14" s="350"/>
      <c r="AD14" s="350">
        <f t="shared" si="5"/>
        <v>89.575</v>
      </c>
      <c r="AE14" s="350">
        <f t="shared" si="5"/>
        <v>40.342</v>
      </c>
      <c r="AF14" s="350">
        <f t="shared" si="5"/>
        <v>35.82</v>
      </c>
      <c r="AG14" s="350"/>
      <c r="AH14" s="422">
        <f t="shared" si="1"/>
        <v>45.0371197320681</v>
      </c>
      <c r="AI14" s="496"/>
      <c r="AO14" s="507"/>
      <c r="AP14" s="264"/>
      <c r="AQ14" s="257">
        <v>2</v>
      </c>
      <c r="AR14" s="254"/>
      <c r="AS14" s="266">
        <v>3</v>
      </c>
      <c r="AU14" s="264"/>
      <c r="AV14" s="264"/>
      <c r="AX14" s="264"/>
      <c r="AY14" s="264"/>
      <c r="AZ14" s="264"/>
      <c r="BA14" s="264"/>
      <c r="BC14" s="473"/>
      <c r="BD14" s="257"/>
      <c r="BE14" s="257"/>
      <c r="BF14" s="257"/>
      <c r="BG14" s="473"/>
      <c r="BH14" s="264"/>
      <c r="BI14" s="473"/>
      <c r="BJ14" s="264"/>
      <c r="BM14" s="536"/>
      <c r="BN14" s="536"/>
      <c r="BO14" s="536"/>
      <c r="BP14" s="536"/>
      <c r="BQ14" s="536"/>
      <c r="BR14" s="536"/>
      <c r="BS14" s="536"/>
      <c r="BT14" s="536"/>
      <c r="BU14" s="536"/>
      <c r="BV14" s="536"/>
      <c r="BW14" s="536"/>
      <c r="BX14" s="536"/>
      <c r="BY14" s="536"/>
      <c r="BZ14" s="536"/>
      <c r="CA14" s="536"/>
      <c r="CB14" s="536"/>
      <c r="CC14" s="536"/>
      <c r="CD14" s="536"/>
      <c r="CE14" s="536"/>
      <c r="CF14" s="536"/>
      <c r="CG14" s="536"/>
      <c r="CH14" s="536"/>
      <c r="CI14" s="536"/>
      <c r="CJ14" s="536"/>
      <c r="CK14" s="536"/>
      <c r="CL14" s="536"/>
      <c r="CM14" s="536"/>
      <c r="CN14" s="536"/>
      <c r="CO14" s="536"/>
      <c r="CP14" s="536"/>
      <c r="CQ14" s="536"/>
      <c r="CR14" s="536"/>
      <c r="CS14" s="536"/>
      <c r="CT14" s="536"/>
      <c r="CU14" s="536"/>
      <c r="CV14" s="536"/>
      <c r="CW14" s="536"/>
      <c r="CX14" s="536"/>
      <c r="CY14" s="536"/>
      <c r="CZ14" s="536"/>
      <c r="DA14" s="536"/>
      <c r="DB14" s="536"/>
      <c r="DC14" s="536"/>
      <c r="DD14" s="536"/>
      <c r="DE14" s="536"/>
      <c r="DF14" s="536"/>
      <c r="DG14" s="536"/>
      <c r="DH14" s="536"/>
      <c r="DI14" s="536"/>
      <c r="DJ14" s="536"/>
      <c r="DK14" s="536"/>
      <c r="DL14" s="536"/>
      <c r="DM14" s="536"/>
      <c r="DN14" s="536"/>
      <c r="DO14" s="536"/>
      <c r="DP14" s="536"/>
      <c r="DQ14" s="536"/>
      <c r="DR14" s="536"/>
      <c r="DS14" s="536"/>
      <c r="DT14" s="536"/>
      <c r="DU14" s="536"/>
      <c r="DV14" s="536"/>
      <c r="DW14" s="536"/>
      <c r="DX14" s="536"/>
      <c r="DY14" s="536"/>
      <c r="DZ14" s="536"/>
      <c r="EA14" s="536"/>
      <c r="EB14" s="536"/>
      <c r="EC14" s="536"/>
      <c r="ED14" s="536"/>
      <c r="EE14" s="536"/>
      <c r="EF14" s="536"/>
      <c r="EG14" s="536"/>
      <c r="EH14" s="536"/>
      <c r="EI14" s="536"/>
      <c r="EJ14" s="536"/>
      <c r="EK14" s="536"/>
      <c r="EL14" s="536"/>
      <c r="EM14" s="536"/>
      <c r="EN14" s="536"/>
      <c r="EO14" s="536"/>
      <c r="EP14" s="536"/>
      <c r="EQ14" s="536"/>
      <c r="ER14" s="536"/>
      <c r="ES14" s="536"/>
      <c r="ET14" s="536"/>
      <c r="EU14" s="536"/>
      <c r="EV14" s="536"/>
      <c r="EW14" s="536"/>
      <c r="EX14" s="536"/>
      <c r="EY14" s="536"/>
      <c r="EZ14" s="536"/>
      <c r="FA14" s="536"/>
      <c r="FB14" s="536"/>
      <c r="FC14" s="536"/>
      <c r="FD14" s="536"/>
      <c r="FE14" s="536"/>
      <c r="FF14" s="536"/>
      <c r="FG14" s="536"/>
      <c r="FH14" s="536"/>
      <c r="FI14" s="536"/>
      <c r="FJ14" s="536"/>
      <c r="FK14" s="536"/>
      <c r="FL14" s="536"/>
      <c r="FM14" s="536"/>
      <c r="FN14" s="536"/>
      <c r="FO14" s="536"/>
      <c r="FP14" s="536"/>
      <c r="FQ14" s="536"/>
      <c r="FR14" s="536"/>
      <c r="FS14" s="536"/>
      <c r="FT14" s="536"/>
      <c r="FU14" s="536"/>
      <c r="FV14" s="536"/>
      <c r="FW14" s="536"/>
      <c r="FX14" s="536"/>
      <c r="FY14" s="536"/>
      <c r="FZ14" s="536"/>
      <c r="GA14" s="536"/>
      <c r="GB14" s="536"/>
      <c r="GC14" s="536"/>
      <c r="GD14" s="536"/>
      <c r="GE14" s="536"/>
      <c r="GF14" s="536"/>
      <c r="GG14" s="536"/>
      <c r="GH14" s="536"/>
      <c r="GI14" s="536"/>
      <c r="GJ14" s="536"/>
      <c r="GK14" s="536"/>
      <c r="GL14" s="536"/>
      <c r="GM14" s="536"/>
      <c r="GN14" s="536"/>
      <c r="GO14" s="536"/>
      <c r="GP14" s="536"/>
      <c r="GQ14" s="536"/>
      <c r="GR14" s="536"/>
      <c r="GS14" s="536"/>
      <c r="GT14" s="536"/>
      <c r="GU14" s="536"/>
      <c r="GV14" s="536"/>
      <c r="GW14" s="536"/>
      <c r="GX14" s="536"/>
      <c r="GY14" s="536"/>
      <c r="GZ14" s="536"/>
      <c r="HA14" s="536"/>
      <c r="HB14" s="536"/>
      <c r="HC14" s="536"/>
      <c r="HD14" s="536"/>
      <c r="HE14" s="536"/>
      <c r="HF14" s="536"/>
      <c r="HG14" s="536"/>
      <c r="HH14" s="536"/>
      <c r="HI14" s="536"/>
      <c r="HJ14" s="536"/>
      <c r="HK14" s="536"/>
      <c r="HL14" s="536"/>
      <c r="HM14" s="536"/>
      <c r="HN14" s="536"/>
      <c r="HO14" s="536"/>
      <c r="HP14" s="536"/>
      <c r="HQ14" s="536"/>
      <c r="HR14" s="536"/>
      <c r="HS14" s="536"/>
      <c r="HT14" s="536"/>
      <c r="HU14" s="536"/>
      <c r="HV14" s="536"/>
      <c r="HW14" s="536"/>
      <c r="HX14" s="536"/>
      <c r="HY14" s="536"/>
      <c r="HZ14" s="536"/>
      <c r="IA14" s="536"/>
      <c r="IB14" s="536"/>
      <c r="IC14" s="536"/>
      <c r="ID14" s="536"/>
      <c r="IE14" s="536"/>
      <c r="IF14" s="536"/>
      <c r="IG14" s="536"/>
      <c r="IH14" s="536"/>
      <c r="II14" s="536"/>
      <c r="IJ14" s="536"/>
      <c r="IK14" s="536"/>
      <c r="IL14" s="536"/>
      <c r="IM14" s="536"/>
      <c r="IN14" s="536"/>
      <c r="IO14" s="536"/>
    </row>
    <row r="15" s="254" customFormat="1" ht="15.15" customHeight="1" spans="1:63">
      <c r="A15" s="254" t="s">
        <v>331</v>
      </c>
      <c r="B15" s="423" t="s">
        <v>332</v>
      </c>
      <c r="C15" s="424" t="s">
        <v>333</v>
      </c>
      <c r="D15" s="425">
        <v>5</v>
      </c>
      <c r="E15" s="425">
        <v>1</v>
      </c>
      <c r="F15" s="425">
        <v>1</v>
      </c>
      <c r="G15" s="425">
        <v>3</v>
      </c>
      <c r="H15" s="425" t="s">
        <v>94</v>
      </c>
      <c r="I15" s="425">
        <v>1</v>
      </c>
      <c r="L15" s="425">
        <v>11.85</v>
      </c>
      <c r="M15" s="425">
        <v>11.05</v>
      </c>
      <c r="N15" s="425">
        <v>11.3</v>
      </c>
      <c r="O15" s="455">
        <v>569.74</v>
      </c>
      <c r="P15" s="455">
        <v>4.59</v>
      </c>
      <c r="Q15" s="425">
        <v>4</v>
      </c>
      <c r="R15" s="313">
        <v>43396</v>
      </c>
      <c r="S15" s="313">
        <v>43402</v>
      </c>
      <c r="T15" s="313"/>
      <c r="U15" s="313"/>
      <c r="V15" s="313">
        <v>43204</v>
      </c>
      <c r="W15" s="313">
        <v>43248</v>
      </c>
      <c r="X15" s="425">
        <v>217</v>
      </c>
      <c r="Y15" s="425">
        <v>211</v>
      </c>
      <c r="Z15" s="483">
        <v>14</v>
      </c>
      <c r="AA15" s="425">
        <v>1</v>
      </c>
      <c r="AB15" s="425">
        <v>82.7</v>
      </c>
      <c r="AC15" s="425">
        <v>2</v>
      </c>
      <c r="AD15" s="484">
        <v>84.6</v>
      </c>
      <c r="AE15" s="484">
        <v>36.5</v>
      </c>
      <c r="AF15" s="485">
        <v>29.6</v>
      </c>
      <c r="AG15" s="497">
        <v>44.4</v>
      </c>
      <c r="AH15" s="484">
        <v>43.1</v>
      </c>
      <c r="AI15" s="425">
        <v>1</v>
      </c>
      <c r="AJ15" s="425">
        <v>3</v>
      </c>
      <c r="AK15" s="486">
        <v>9</v>
      </c>
      <c r="AL15" s="498"/>
      <c r="AM15" s="498"/>
      <c r="AN15" s="499">
        <f t="shared" ref="AN15:AN24" si="6">AE15/Z15</f>
        <v>2.60714285714286</v>
      </c>
      <c r="AO15" s="425" t="s">
        <v>326</v>
      </c>
      <c r="AP15" s="425">
        <v>3</v>
      </c>
      <c r="AQ15" s="425" t="s">
        <v>94</v>
      </c>
      <c r="AR15" s="425" t="s">
        <v>94</v>
      </c>
      <c r="AS15" s="425" t="s">
        <v>94</v>
      </c>
      <c r="AT15" s="429"/>
      <c r="AU15" s="429"/>
      <c r="AV15" s="429"/>
      <c r="AX15" s="429"/>
      <c r="AY15" s="429"/>
      <c r="AZ15" s="425" t="s">
        <v>94</v>
      </c>
      <c r="BA15" s="425" t="s">
        <v>94</v>
      </c>
      <c r="BC15" s="456"/>
      <c r="BD15" s="456"/>
      <c r="BE15" s="525">
        <v>43200</v>
      </c>
      <c r="BF15" s="425">
        <v>2</v>
      </c>
      <c r="BG15" s="429"/>
      <c r="BH15" s="429"/>
      <c r="BI15" s="429"/>
      <c r="BJ15" s="429"/>
      <c r="BK15" s="425">
        <v>2.03</v>
      </c>
    </row>
    <row r="16" s="254" customFormat="1" ht="15.15" customHeight="1" spans="1:63">
      <c r="A16" s="254" t="s">
        <v>331</v>
      </c>
      <c r="B16" s="426"/>
      <c r="C16" s="427" t="s">
        <v>334</v>
      </c>
      <c r="D16" s="425">
        <v>5</v>
      </c>
      <c r="E16" s="425">
        <v>1</v>
      </c>
      <c r="F16" s="425">
        <v>1</v>
      </c>
      <c r="G16" s="428">
        <v>1</v>
      </c>
      <c r="H16" s="429"/>
      <c r="I16" s="456">
        <v>1</v>
      </c>
      <c r="L16" s="428">
        <v>9.76</v>
      </c>
      <c r="M16" s="428">
        <v>9.71</v>
      </c>
      <c r="N16" s="428">
        <v>9.14</v>
      </c>
      <c r="O16" s="457">
        <v>477.01</v>
      </c>
      <c r="P16" s="457">
        <v>2.9</v>
      </c>
      <c r="Q16" s="475">
        <v>4</v>
      </c>
      <c r="R16" s="313">
        <v>43397</v>
      </c>
      <c r="S16" s="313">
        <v>43406</v>
      </c>
      <c r="T16" s="313"/>
      <c r="U16" s="313">
        <v>43208</v>
      </c>
      <c r="V16" s="313">
        <v>43210</v>
      </c>
      <c r="W16" s="313">
        <v>43254</v>
      </c>
      <c r="X16" s="430">
        <v>222</v>
      </c>
      <c r="Y16" s="425">
        <v>213</v>
      </c>
      <c r="Z16" s="486">
        <v>18</v>
      </c>
      <c r="AA16" s="425">
        <v>3</v>
      </c>
      <c r="AB16" s="428">
        <v>84.7</v>
      </c>
      <c r="AC16" s="425">
        <v>5</v>
      </c>
      <c r="AD16" s="487">
        <v>113.89</v>
      </c>
      <c r="AE16" s="487">
        <v>38.33</v>
      </c>
      <c r="AF16" s="487">
        <v>32.2</v>
      </c>
      <c r="AG16" s="487">
        <v>39.6</v>
      </c>
      <c r="AH16" s="497">
        <f>AE16/AD16*100</f>
        <v>33.6552814118887</v>
      </c>
      <c r="AI16" s="425">
        <v>1</v>
      </c>
      <c r="AJ16" s="425">
        <v>3</v>
      </c>
      <c r="AK16" s="499">
        <v>9.11</v>
      </c>
      <c r="AL16" s="490">
        <v>20.7</v>
      </c>
      <c r="AM16" s="490">
        <v>5.1</v>
      </c>
      <c r="AN16" s="499">
        <f t="shared" si="6"/>
        <v>2.12944444444444</v>
      </c>
      <c r="AO16" s="425">
        <v>2</v>
      </c>
      <c r="AP16" s="425">
        <v>5</v>
      </c>
      <c r="AQ16" s="429"/>
      <c r="AR16" s="429"/>
      <c r="AS16" s="429"/>
      <c r="AT16" s="429"/>
      <c r="AU16" s="429"/>
      <c r="AV16" s="429"/>
      <c r="AX16" s="429"/>
      <c r="AY16" s="429"/>
      <c r="AZ16" s="425"/>
      <c r="BA16" s="430"/>
      <c r="BC16" s="425"/>
      <c r="BD16" s="425"/>
      <c r="BE16" s="425"/>
      <c r="BF16" s="425"/>
      <c r="BG16" s="429"/>
      <c r="BH16" s="429"/>
      <c r="BI16" s="429"/>
      <c r="BJ16" s="429"/>
      <c r="BK16" s="429"/>
    </row>
    <row r="17" s="254" customFormat="1" ht="15.15" customHeight="1" spans="1:63">
      <c r="A17" s="254" t="s">
        <v>331</v>
      </c>
      <c r="B17" s="426"/>
      <c r="C17" s="427" t="s">
        <v>335</v>
      </c>
      <c r="D17" s="430" t="s">
        <v>95</v>
      </c>
      <c r="E17" s="430" t="s">
        <v>336</v>
      </c>
      <c r="F17" s="430" t="s">
        <v>336</v>
      </c>
      <c r="G17" s="430">
        <v>3</v>
      </c>
      <c r="H17" s="429"/>
      <c r="I17" s="430">
        <v>1</v>
      </c>
      <c r="L17" s="430">
        <v>10.22</v>
      </c>
      <c r="M17" s="430">
        <v>10.09</v>
      </c>
      <c r="N17" s="430">
        <v>10.25</v>
      </c>
      <c r="O17" s="458">
        <v>509.5</v>
      </c>
      <c r="P17" s="458">
        <v>1.49</v>
      </c>
      <c r="Q17" s="430">
        <v>7</v>
      </c>
      <c r="R17" s="313">
        <v>43396</v>
      </c>
      <c r="S17" s="313">
        <v>43406</v>
      </c>
      <c r="T17" s="313"/>
      <c r="U17" s="313"/>
      <c r="V17" s="313">
        <v>43208</v>
      </c>
      <c r="W17" s="313">
        <v>43255</v>
      </c>
      <c r="X17" s="430">
        <v>224</v>
      </c>
      <c r="Y17" s="430">
        <v>214</v>
      </c>
      <c r="Z17" s="483">
        <v>18</v>
      </c>
      <c r="AA17" s="430">
        <v>2</v>
      </c>
      <c r="AB17" s="488">
        <v>73</v>
      </c>
      <c r="AC17" s="425">
        <v>2</v>
      </c>
      <c r="AD17" s="489">
        <v>96.9</v>
      </c>
      <c r="AE17" s="489">
        <v>41.3</v>
      </c>
      <c r="AF17" s="489">
        <v>32.9</v>
      </c>
      <c r="AG17" s="489">
        <v>43.7</v>
      </c>
      <c r="AH17" s="484">
        <v>42.6</v>
      </c>
      <c r="AI17" s="430">
        <v>1</v>
      </c>
      <c r="AJ17" s="430">
        <v>1</v>
      </c>
      <c r="AK17" s="483">
        <v>8.4</v>
      </c>
      <c r="AL17" s="499"/>
      <c r="AM17" s="499"/>
      <c r="AN17" s="499">
        <f t="shared" si="6"/>
        <v>2.29444444444444</v>
      </c>
      <c r="AO17" s="430">
        <v>0.5</v>
      </c>
      <c r="AP17" s="430">
        <v>1</v>
      </c>
      <c r="AQ17" s="430">
        <v>1</v>
      </c>
      <c r="AR17" s="430">
        <v>0</v>
      </c>
      <c r="AS17" s="430">
        <v>1</v>
      </c>
      <c r="AT17" s="429"/>
      <c r="AU17" s="429"/>
      <c r="AV17" s="425">
        <v>2</v>
      </c>
      <c r="AX17" s="425">
        <v>0</v>
      </c>
      <c r="AY17" s="425">
        <v>0</v>
      </c>
      <c r="AZ17" s="425">
        <v>0</v>
      </c>
      <c r="BA17" s="425">
        <v>1</v>
      </c>
      <c r="BC17" s="525">
        <v>43141</v>
      </c>
      <c r="BD17" s="425">
        <v>2</v>
      </c>
      <c r="BE17" s="525">
        <v>43197</v>
      </c>
      <c r="BF17" s="425">
        <v>2</v>
      </c>
      <c r="BG17" s="429"/>
      <c r="BH17" s="425">
        <v>1</v>
      </c>
      <c r="BI17" s="456"/>
      <c r="BJ17" s="425">
        <v>1</v>
      </c>
      <c r="BK17" s="425">
        <v>0</v>
      </c>
    </row>
    <row r="18" s="254" customFormat="1" ht="15.15" customHeight="1" spans="1:63">
      <c r="A18" s="254" t="s">
        <v>331</v>
      </c>
      <c r="B18" s="426"/>
      <c r="C18" s="427" t="s">
        <v>337</v>
      </c>
      <c r="D18" s="430">
        <v>5</v>
      </c>
      <c r="E18" s="430">
        <v>1</v>
      </c>
      <c r="F18" s="430">
        <v>1</v>
      </c>
      <c r="G18" s="430">
        <v>3</v>
      </c>
      <c r="H18" s="429"/>
      <c r="I18" s="430">
        <v>1</v>
      </c>
      <c r="L18" s="430">
        <v>12.8</v>
      </c>
      <c r="M18" s="430">
        <v>12.55</v>
      </c>
      <c r="N18" s="430">
        <v>12.74</v>
      </c>
      <c r="O18" s="458">
        <v>641.28</v>
      </c>
      <c r="P18" s="458">
        <v>6.52</v>
      </c>
      <c r="Q18" s="430">
        <v>3</v>
      </c>
      <c r="R18" s="313">
        <v>43400</v>
      </c>
      <c r="S18" s="313">
        <v>43410</v>
      </c>
      <c r="T18" s="313"/>
      <c r="U18" s="313"/>
      <c r="V18" s="313">
        <v>43211</v>
      </c>
      <c r="W18" s="313">
        <v>43257</v>
      </c>
      <c r="X18" s="430">
        <v>222</v>
      </c>
      <c r="Y18" s="430">
        <v>212</v>
      </c>
      <c r="Z18" s="490">
        <v>22.2</v>
      </c>
      <c r="AA18" s="425">
        <v>3</v>
      </c>
      <c r="AB18" s="430">
        <v>77</v>
      </c>
      <c r="AC18" s="430">
        <v>2</v>
      </c>
      <c r="AD18" s="487">
        <v>127.4</v>
      </c>
      <c r="AE18" s="487">
        <v>43.5</v>
      </c>
      <c r="AF18" s="489">
        <v>34.9</v>
      </c>
      <c r="AG18" s="489">
        <v>42.8</v>
      </c>
      <c r="AH18" s="487">
        <v>33</v>
      </c>
      <c r="AI18" s="430">
        <v>3</v>
      </c>
      <c r="AJ18" s="430">
        <v>1</v>
      </c>
      <c r="AK18" s="483">
        <v>8</v>
      </c>
      <c r="AL18" s="498"/>
      <c r="AM18" s="498"/>
      <c r="AN18" s="499">
        <f t="shared" si="6"/>
        <v>1.95945945945946</v>
      </c>
      <c r="AO18" s="430">
        <v>3.5</v>
      </c>
      <c r="AP18" s="430">
        <v>3</v>
      </c>
      <c r="AQ18" s="430">
        <v>1</v>
      </c>
      <c r="AR18" s="429"/>
      <c r="AS18" s="429"/>
      <c r="AT18" s="429"/>
      <c r="AU18" s="429"/>
      <c r="AV18" s="429"/>
      <c r="AX18" s="430">
        <v>45</v>
      </c>
      <c r="AY18" s="456"/>
      <c r="AZ18" s="429"/>
      <c r="BA18" s="429"/>
      <c r="BC18" s="525">
        <v>43128</v>
      </c>
      <c r="BD18" s="430" t="s">
        <v>338</v>
      </c>
      <c r="BE18" s="525">
        <v>43168</v>
      </c>
      <c r="BF18" s="425" t="s">
        <v>320</v>
      </c>
      <c r="BG18" s="429"/>
      <c r="BH18" s="429"/>
      <c r="BI18" s="429"/>
      <c r="BJ18" s="429"/>
      <c r="BK18" s="429"/>
    </row>
    <row r="19" s="254" customFormat="1" ht="15.15" customHeight="1" spans="1:63">
      <c r="A19" s="254" t="s">
        <v>331</v>
      </c>
      <c r="B19" s="426"/>
      <c r="C19" s="431" t="s">
        <v>339</v>
      </c>
      <c r="D19" s="430">
        <v>5</v>
      </c>
      <c r="E19" s="430">
        <v>1</v>
      </c>
      <c r="F19" s="430">
        <v>1</v>
      </c>
      <c r="G19" s="430">
        <v>3</v>
      </c>
      <c r="H19" s="430">
        <v>0</v>
      </c>
      <c r="I19" s="430">
        <v>1</v>
      </c>
      <c r="L19" s="430">
        <v>10.84</v>
      </c>
      <c r="M19" s="430">
        <v>10.95</v>
      </c>
      <c r="N19" s="430">
        <v>12.16</v>
      </c>
      <c r="O19" s="458">
        <v>565.8</v>
      </c>
      <c r="P19" s="458">
        <v>8.1</v>
      </c>
      <c r="Q19" s="430">
        <v>2</v>
      </c>
      <c r="R19" s="313">
        <v>43404</v>
      </c>
      <c r="S19" s="313">
        <v>43419</v>
      </c>
      <c r="T19" s="313"/>
      <c r="U19" s="313"/>
      <c r="V19" s="313">
        <v>43206</v>
      </c>
      <c r="W19" s="313">
        <v>43247</v>
      </c>
      <c r="X19" s="430">
        <v>208</v>
      </c>
      <c r="Y19" s="430">
        <v>193</v>
      </c>
      <c r="Z19" s="486">
        <v>24.3</v>
      </c>
      <c r="AA19" s="425">
        <v>3</v>
      </c>
      <c r="AB19" s="430">
        <v>72.3</v>
      </c>
      <c r="AC19" s="425">
        <v>1</v>
      </c>
      <c r="AD19" s="484">
        <v>91.1</v>
      </c>
      <c r="AE19" s="484">
        <v>32.6</v>
      </c>
      <c r="AF19" s="489">
        <v>37.3</v>
      </c>
      <c r="AG19" s="489">
        <v>50.5</v>
      </c>
      <c r="AH19" s="484">
        <v>35.8</v>
      </c>
      <c r="AI19" s="430">
        <v>1</v>
      </c>
      <c r="AJ19" s="430">
        <v>1</v>
      </c>
      <c r="AK19" s="483">
        <v>8</v>
      </c>
      <c r="AL19" s="498"/>
      <c r="AM19" s="498"/>
      <c r="AN19" s="499">
        <f t="shared" si="6"/>
        <v>1.34156378600823</v>
      </c>
      <c r="AO19" s="430">
        <v>0.7</v>
      </c>
      <c r="AP19" s="430">
        <v>1</v>
      </c>
      <c r="AQ19" s="429"/>
      <c r="AR19" s="429"/>
      <c r="AS19" s="429"/>
      <c r="AT19" s="429"/>
      <c r="AU19" s="429"/>
      <c r="AV19" s="429"/>
      <c r="AX19" s="429"/>
      <c r="AY19" s="429"/>
      <c r="AZ19" s="429"/>
      <c r="BA19" s="429"/>
      <c r="BC19" s="525">
        <v>43117</v>
      </c>
      <c r="BD19" s="425">
        <v>2</v>
      </c>
      <c r="BE19" s="525">
        <v>43194</v>
      </c>
      <c r="BF19" s="425">
        <v>2</v>
      </c>
      <c r="BG19" s="429"/>
      <c r="BH19" s="429"/>
      <c r="BI19" s="429"/>
      <c r="BJ19" s="429"/>
      <c r="BK19" s="429"/>
    </row>
    <row r="20" s="254" customFormat="1" ht="15.15" customHeight="1" spans="1:63">
      <c r="A20" s="254" t="s">
        <v>331</v>
      </c>
      <c r="B20" s="426"/>
      <c r="C20" s="427" t="s">
        <v>340</v>
      </c>
      <c r="D20" s="430">
        <v>5</v>
      </c>
      <c r="E20" s="430">
        <v>1</v>
      </c>
      <c r="F20" s="430">
        <v>1</v>
      </c>
      <c r="G20" s="430">
        <v>3</v>
      </c>
      <c r="H20" s="429"/>
      <c r="I20" s="430">
        <v>1</v>
      </c>
      <c r="L20" s="430">
        <v>11.73</v>
      </c>
      <c r="M20" s="430">
        <v>11.71</v>
      </c>
      <c r="N20" s="430">
        <v>11.78</v>
      </c>
      <c r="O20" s="458">
        <v>579.78</v>
      </c>
      <c r="P20" s="458">
        <v>5.39</v>
      </c>
      <c r="Q20" s="430">
        <v>3</v>
      </c>
      <c r="R20" s="313">
        <v>43399</v>
      </c>
      <c r="S20" s="313">
        <v>43405</v>
      </c>
      <c r="T20" s="313"/>
      <c r="U20" s="313"/>
      <c r="V20" s="313">
        <v>43210</v>
      </c>
      <c r="W20" s="313">
        <v>43256</v>
      </c>
      <c r="X20" s="430">
        <v>222</v>
      </c>
      <c r="Y20" s="430">
        <v>216</v>
      </c>
      <c r="Z20" s="483">
        <v>20.1</v>
      </c>
      <c r="AA20" s="425">
        <v>3</v>
      </c>
      <c r="AB20" s="430">
        <v>70</v>
      </c>
      <c r="AC20" s="430">
        <v>1</v>
      </c>
      <c r="AD20" s="489">
        <v>90.6</v>
      </c>
      <c r="AE20" s="489">
        <v>42.97</v>
      </c>
      <c r="AF20" s="489">
        <v>36.5</v>
      </c>
      <c r="AG20" s="489">
        <v>42</v>
      </c>
      <c r="AH20" s="489">
        <v>47.43</v>
      </c>
      <c r="AI20" s="430">
        <v>3</v>
      </c>
      <c r="AJ20" s="430">
        <v>1</v>
      </c>
      <c r="AK20" s="483">
        <v>8.6</v>
      </c>
      <c r="AL20" s="499"/>
      <c r="AM20" s="499"/>
      <c r="AN20" s="499">
        <f t="shared" si="6"/>
        <v>2.13781094527363</v>
      </c>
      <c r="AO20" s="430">
        <v>8</v>
      </c>
      <c r="AP20" s="430">
        <v>3</v>
      </c>
      <c r="AQ20" s="430">
        <v>2</v>
      </c>
      <c r="AR20" s="456"/>
      <c r="AS20" s="456"/>
      <c r="AT20" s="456"/>
      <c r="AU20" s="456"/>
      <c r="AV20" s="456"/>
      <c r="AX20" s="430">
        <v>10</v>
      </c>
      <c r="AY20" s="430">
        <v>10</v>
      </c>
      <c r="AZ20" s="456"/>
      <c r="BA20" s="456"/>
      <c r="BC20" s="525">
        <v>43148</v>
      </c>
      <c r="BD20" s="430" t="s">
        <v>75</v>
      </c>
      <c r="BE20" s="525">
        <v>43193</v>
      </c>
      <c r="BF20" s="430">
        <v>3</v>
      </c>
      <c r="BG20" s="456"/>
      <c r="BH20" s="456"/>
      <c r="BI20" s="456"/>
      <c r="BJ20" s="456"/>
      <c r="BK20" s="456"/>
    </row>
    <row r="21" s="254" customFormat="1" ht="15.15" customHeight="1" spans="1:63">
      <c r="A21" s="254" t="s">
        <v>331</v>
      </c>
      <c r="B21" s="426"/>
      <c r="C21" s="427" t="s">
        <v>341</v>
      </c>
      <c r="D21" s="430">
        <v>5</v>
      </c>
      <c r="E21" s="430">
        <v>1</v>
      </c>
      <c r="F21" s="430">
        <v>1</v>
      </c>
      <c r="G21" s="430">
        <v>1</v>
      </c>
      <c r="H21" s="429"/>
      <c r="I21" s="430">
        <v>1</v>
      </c>
      <c r="L21" s="430">
        <v>12.33</v>
      </c>
      <c r="M21" s="430">
        <v>12.32</v>
      </c>
      <c r="N21" s="430">
        <v>12.34</v>
      </c>
      <c r="O21" s="458">
        <v>616.37</v>
      </c>
      <c r="P21" s="458">
        <v>6.49</v>
      </c>
      <c r="Q21" s="430">
        <v>1</v>
      </c>
      <c r="R21" s="313">
        <v>43401</v>
      </c>
      <c r="S21" s="313">
        <v>43412</v>
      </c>
      <c r="T21" s="313"/>
      <c r="U21" s="313"/>
      <c r="V21" s="313">
        <v>43214</v>
      </c>
      <c r="W21" s="313">
        <v>43259</v>
      </c>
      <c r="X21" s="430">
        <v>223</v>
      </c>
      <c r="Y21" s="430">
        <v>212</v>
      </c>
      <c r="Z21" s="483">
        <v>21.51</v>
      </c>
      <c r="AA21" s="430">
        <v>1</v>
      </c>
      <c r="AB21" s="430">
        <v>72</v>
      </c>
      <c r="AC21" s="430">
        <v>1</v>
      </c>
      <c r="AD21" s="489">
        <v>128.53</v>
      </c>
      <c r="AE21" s="489">
        <v>39.81</v>
      </c>
      <c r="AF21" s="489">
        <v>34.35</v>
      </c>
      <c r="AG21" s="489">
        <v>45.3</v>
      </c>
      <c r="AH21" s="484">
        <v>30.97</v>
      </c>
      <c r="AI21" s="430">
        <v>1</v>
      </c>
      <c r="AJ21" s="416"/>
      <c r="AK21" s="483">
        <v>8.1</v>
      </c>
      <c r="AL21" s="498"/>
      <c r="AM21" s="498"/>
      <c r="AN21" s="499">
        <f t="shared" si="6"/>
        <v>1.85076708507671</v>
      </c>
      <c r="AO21" s="430" t="s">
        <v>326</v>
      </c>
      <c r="AP21" s="456"/>
      <c r="AQ21" s="508">
        <v>2</v>
      </c>
      <c r="AR21" s="508"/>
      <c r="AS21" s="508">
        <v>2</v>
      </c>
      <c r="AT21" s="456"/>
      <c r="AU21" s="456"/>
      <c r="AV21" s="456"/>
      <c r="AX21" s="456"/>
      <c r="AY21" s="456"/>
      <c r="AZ21" s="456"/>
      <c r="BA21" s="456"/>
      <c r="BC21" s="525">
        <v>43109</v>
      </c>
      <c r="BD21" s="508" t="s">
        <v>69</v>
      </c>
      <c r="BE21" s="525"/>
      <c r="BF21" s="456"/>
      <c r="BG21" s="456"/>
      <c r="BH21" s="456"/>
      <c r="BI21" s="456"/>
      <c r="BJ21" s="456"/>
      <c r="BK21" s="456"/>
    </row>
    <row r="22" s="254" customFormat="1" ht="15.15" customHeight="1" spans="1:63">
      <c r="A22" s="254" t="s">
        <v>331</v>
      </c>
      <c r="B22" s="426"/>
      <c r="C22" s="431" t="s">
        <v>275</v>
      </c>
      <c r="D22" s="425">
        <v>5</v>
      </c>
      <c r="E22" s="425">
        <v>1</v>
      </c>
      <c r="F22" s="425">
        <v>1</v>
      </c>
      <c r="G22" s="425">
        <v>3</v>
      </c>
      <c r="H22" s="425">
        <v>2</v>
      </c>
      <c r="I22" s="425">
        <v>5</v>
      </c>
      <c r="L22" s="425">
        <v>11.7</v>
      </c>
      <c r="M22" s="425">
        <v>10.9</v>
      </c>
      <c r="N22" s="425">
        <v>11.1</v>
      </c>
      <c r="O22" s="455">
        <v>562.01</v>
      </c>
      <c r="P22" s="455">
        <v>6.19</v>
      </c>
      <c r="Q22" s="425">
        <v>4</v>
      </c>
      <c r="R22" s="313">
        <v>43394</v>
      </c>
      <c r="S22" s="313">
        <v>43400</v>
      </c>
      <c r="T22" s="313"/>
      <c r="U22" s="313"/>
      <c r="V22" s="313">
        <v>43210</v>
      </c>
      <c r="W22" s="313">
        <v>43255</v>
      </c>
      <c r="X22" s="425">
        <v>226</v>
      </c>
      <c r="Y22" s="425">
        <v>220</v>
      </c>
      <c r="Z22" s="486">
        <v>19.67</v>
      </c>
      <c r="AA22" s="425">
        <v>1</v>
      </c>
      <c r="AB22" s="425">
        <v>78</v>
      </c>
      <c r="AC22" s="425">
        <v>3</v>
      </c>
      <c r="AD22" s="484">
        <v>88.4</v>
      </c>
      <c r="AE22" s="484">
        <v>41.7</v>
      </c>
      <c r="AF22" s="484">
        <v>33.9</v>
      </c>
      <c r="AG22" s="484">
        <v>41.2</v>
      </c>
      <c r="AH22" s="484">
        <v>47.1</v>
      </c>
      <c r="AI22" s="425">
        <v>1</v>
      </c>
      <c r="AJ22" s="425">
        <v>3</v>
      </c>
      <c r="AK22" s="486">
        <v>9.5</v>
      </c>
      <c r="AL22" s="498"/>
      <c r="AM22" s="498"/>
      <c r="AN22" s="499">
        <f t="shared" si="6"/>
        <v>2.11997966446365</v>
      </c>
      <c r="AO22" s="425">
        <v>2</v>
      </c>
      <c r="AP22" s="425">
        <v>5</v>
      </c>
      <c r="AQ22" s="456"/>
      <c r="AR22" s="425"/>
      <c r="AS22" s="425"/>
      <c r="AT22" s="456"/>
      <c r="AU22" s="456"/>
      <c r="AV22" s="456"/>
      <c r="AX22" s="456"/>
      <c r="AY22" s="456"/>
      <c r="AZ22" s="425">
        <v>25</v>
      </c>
      <c r="BA22" s="425">
        <v>5</v>
      </c>
      <c r="BC22" s="525">
        <v>43133</v>
      </c>
      <c r="BD22" s="425">
        <v>2</v>
      </c>
      <c r="BE22" s="525">
        <v>43198</v>
      </c>
      <c r="BF22" s="425">
        <v>3</v>
      </c>
      <c r="BG22" s="456"/>
      <c r="BH22" s="456"/>
      <c r="BI22" s="456"/>
      <c r="BJ22" s="456"/>
      <c r="BK22" s="456"/>
    </row>
    <row r="23" s="254" customFormat="1" ht="15.15" customHeight="1" spans="1:63">
      <c r="A23" s="254" t="s">
        <v>331</v>
      </c>
      <c r="B23" s="426"/>
      <c r="C23" s="427" t="s">
        <v>342</v>
      </c>
      <c r="D23" s="430">
        <v>5</v>
      </c>
      <c r="E23" s="430">
        <v>1</v>
      </c>
      <c r="F23" s="430">
        <v>1</v>
      </c>
      <c r="G23" s="430">
        <v>1</v>
      </c>
      <c r="H23" s="430">
        <v>2</v>
      </c>
      <c r="I23" s="430">
        <v>1</v>
      </c>
      <c r="L23" s="428">
        <v>9.11</v>
      </c>
      <c r="M23" s="428">
        <v>9.73</v>
      </c>
      <c r="N23" s="428">
        <v>9.8</v>
      </c>
      <c r="O23" s="457">
        <v>477.48</v>
      </c>
      <c r="P23" s="457">
        <v>4.6</v>
      </c>
      <c r="Q23" s="428">
        <v>5</v>
      </c>
      <c r="R23" s="313">
        <v>43399</v>
      </c>
      <c r="S23" s="313">
        <v>43410</v>
      </c>
      <c r="T23" s="313"/>
      <c r="U23" s="313"/>
      <c r="V23" s="313">
        <v>43206</v>
      </c>
      <c r="W23" s="313">
        <v>43249</v>
      </c>
      <c r="X23" s="428">
        <v>215</v>
      </c>
      <c r="Y23" s="428">
        <v>204</v>
      </c>
      <c r="Z23" s="490">
        <v>22.9</v>
      </c>
      <c r="AA23" s="425">
        <v>3</v>
      </c>
      <c r="AB23" s="428">
        <v>71.5</v>
      </c>
      <c r="AC23" s="430">
        <v>2</v>
      </c>
      <c r="AD23" s="487">
        <v>95.7</v>
      </c>
      <c r="AE23" s="487">
        <v>36.9</v>
      </c>
      <c r="AF23" s="487">
        <v>32.8</v>
      </c>
      <c r="AG23" s="487">
        <v>48</v>
      </c>
      <c r="AH23" s="487">
        <v>38.6</v>
      </c>
      <c r="AI23" s="430">
        <v>3</v>
      </c>
      <c r="AJ23" s="430">
        <v>3</v>
      </c>
      <c r="AK23" s="490">
        <v>7.9</v>
      </c>
      <c r="AL23" s="499"/>
      <c r="AM23" s="499"/>
      <c r="AN23" s="499">
        <f t="shared" si="6"/>
        <v>1.61135371179039</v>
      </c>
      <c r="AO23" s="430">
        <v>1</v>
      </c>
      <c r="AP23" s="430">
        <v>2</v>
      </c>
      <c r="AQ23" s="430">
        <v>4</v>
      </c>
      <c r="AR23" s="456"/>
      <c r="AS23" s="430">
        <v>2</v>
      </c>
      <c r="AT23" s="456"/>
      <c r="AU23" s="456"/>
      <c r="AV23" s="456"/>
      <c r="AX23" s="456"/>
      <c r="AY23" s="456"/>
      <c r="AZ23" s="428">
        <v>53</v>
      </c>
      <c r="BA23" s="425">
        <v>5</v>
      </c>
      <c r="BC23" s="525">
        <v>43464</v>
      </c>
      <c r="BD23" s="425">
        <v>2</v>
      </c>
      <c r="BE23" s="525">
        <v>43170</v>
      </c>
      <c r="BF23" s="425" t="s">
        <v>75</v>
      </c>
      <c r="BG23" s="456"/>
      <c r="BH23" s="456"/>
      <c r="BI23" s="456"/>
      <c r="BJ23" s="456"/>
      <c r="BK23" s="430">
        <v>3</v>
      </c>
    </row>
    <row r="24" s="254" customFormat="1" ht="15.15" customHeight="1" spans="1:63">
      <c r="A24" s="254" t="s">
        <v>331</v>
      </c>
      <c r="B24" s="426"/>
      <c r="C24" s="427" t="s">
        <v>343</v>
      </c>
      <c r="D24" s="430">
        <v>5</v>
      </c>
      <c r="E24" s="430">
        <v>1</v>
      </c>
      <c r="F24" s="430">
        <v>1</v>
      </c>
      <c r="G24" s="430">
        <v>1</v>
      </c>
      <c r="H24" s="429"/>
      <c r="I24" s="430">
        <v>1</v>
      </c>
      <c r="L24" s="428">
        <v>7.41</v>
      </c>
      <c r="M24" s="428">
        <v>9.365</v>
      </c>
      <c r="N24" s="428">
        <v>9.795</v>
      </c>
      <c r="O24" s="457">
        <v>442.83</v>
      </c>
      <c r="P24" s="457">
        <v>7.16</v>
      </c>
      <c r="Q24" s="428">
        <v>5</v>
      </c>
      <c r="R24" s="313">
        <v>43396</v>
      </c>
      <c r="S24" s="313">
        <v>43405</v>
      </c>
      <c r="T24" s="313"/>
      <c r="U24" s="313"/>
      <c r="V24" s="313">
        <v>43209</v>
      </c>
      <c r="W24" s="313">
        <v>43250</v>
      </c>
      <c r="X24" s="430">
        <v>219</v>
      </c>
      <c r="Y24" s="430">
        <v>210</v>
      </c>
      <c r="Z24" s="490">
        <v>15.6</v>
      </c>
      <c r="AA24" s="425">
        <v>3</v>
      </c>
      <c r="AB24" s="430">
        <v>81</v>
      </c>
      <c r="AC24" s="430">
        <v>2</v>
      </c>
      <c r="AD24" s="484">
        <v>106.2</v>
      </c>
      <c r="AE24" s="487">
        <v>41.7</v>
      </c>
      <c r="AF24" s="487">
        <v>28.2</v>
      </c>
      <c r="AG24" s="487">
        <v>41.2</v>
      </c>
      <c r="AH24" s="487">
        <v>39.3</v>
      </c>
      <c r="AI24" s="430">
        <v>3</v>
      </c>
      <c r="AJ24" s="430">
        <v>1</v>
      </c>
      <c r="AK24" s="490">
        <v>9.2</v>
      </c>
      <c r="AL24" s="490">
        <v>17.56</v>
      </c>
      <c r="AM24" s="490">
        <v>4.09333333333333</v>
      </c>
      <c r="AN24" s="499">
        <f t="shared" si="6"/>
        <v>2.67307692307692</v>
      </c>
      <c r="AO24" s="456"/>
      <c r="AP24" s="430">
        <v>3</v>
      </c>
      <c r="AQ24" s="430">
        <v>5</v>
      </c>
      <c r="AR24" s="456"/>
      <c r="AS24" s="428">
        <v>3</v>
      </c>
      <c r="AT24" s="456"/>
      <c r="AU24" s="456"/>
      <c r="AV24" s="456"/>
      <c r="AX24" s="456"/>
      <c r="AY24" s="456"/>
      <c r="AZ24" s="428">
        <v>50</v>
      </c>
      <c r="BA24" s="425">
        <v>5</v>
      </c>
      <c r="BC24" s="456"/>
      <c r="BD24" s="456"/>
      <c r="BE24" s="456"/>
      <c r="BF24" s="430"/>
      <c r="BG24" s="456"/>
      <c r="BH24" s="456"/>
      <c r="BI24" s="456"/>
      <c r="BJ24" s="456"/>
      <c r="BK24" s="456"/>
    </row>
    <row r="25" s="402" customFormat="1" ht="15.15" customHeight="1" spans="1:63">
      <c r="A25" s="254" t="s">
        <v>331</v>
      </c>
      <c r="B25" s="432"/>
      <c r="C25" s="271" t="s">
        <v>104</v>
      </c>
      <c r="D25" s="433">
        <v>5</v>
      </c>
      <c r="E25" s="433">
        <v>1</v>
      </c>
      <c r="F25" s="433">
        <v>1</v>
      </c>
      <c r="G25" s="433">
        <v>3</v>
      </c>
      <c r="H25" s="434"/>
      <c r="I25" s="433">
        <v>1</v>
      </c>
      <c r="K25" s="459"/>
      <c r="L25" s="459"/>
      <c r="M25" s="459"/>
      <c r="N25" s="459"/>
      <c r="O25" s="460">
        <f>AVERAGE(O15:O24)</f>
        <v>544.18</v>
      </c>
      <c r="P25" s="460">
        <f>(O25/516.39-1)*100</f>
        <v>5.38159143283177</v>
      </c>
      <c r="Q25" s="459">
        <v>1</v>
      </c>
      <c r="R25" s="476" t="s">
        <v>66</v>
      </c>
      <c r="S25" s="476" t="s">
        <v>66</v>
      </c>
      <c r="T25" s="476"/>
      <c r="U25" s="476" t="s">
        <v>66</v>
      </c>
      <c r="V25" s="476" t="s">
        <v>66</v>
      </c>
      <c r="W25" s="476" t="s">
        <v>66</v>
      </c>
      <c r="X25" s="433">
        <f t="shared" ref="X25:Z25" si="7">AVERAGE(X15:X24)</f>
        <v>219.8</v>
      </c>
      <c r="Y25" s="433">
        <f t="shared" si="7"/>
        <v>210.5</v>
      </c>
      <c r="Z25" s="491">
        <f t="shared" si="7"/>
        <v>19.628</v>
      </c>
      <c r="AA25" s="433">
        <v>3</v>
      </c>
      <c r="AB25" s="433">
        <f t="shared" ref="AB25:AG25" si="8">AVERAGE(AB15:AB24)</f>
        <v>76.22</v>
      </c>
      <c r="AC25" s="433">
        <v>2</v>
      </c>
      <c r="AD25" s="492">
        <f t="shared" si="8"/>
        <v>102.332</v>
      </c>
      <c r="AE25" s="492">
        <f t="shared" si="8"/>
        <v>39.531</v>
      </c>
      <c r="AF25" s="492">
        <f t="shared" si="8"/>
        <v>33.265</v>
      </c>
      <c r="AG25" s="492">
        <f t="shared" si="8"/>
        <v>43.87</v>
      </c>
      <c r="AH25" s="492">
        <f>AE25/AD25*100</f>
        <v>38.6301450181761</v>
      </c>
      <c r="AI25" s="433">
        <v>1</v>
      </c>
      <c r="AJ25" s="433">
        <v>1</v>
      </c>
      <c r="AK25" s="491">
        <f t="shared" ref="AK25:AN25" si="9">AVERAGE(AK15:AK24)</f>
        <v>8.581</v>
      </c>
      <c r="AL25" s="491">
        <f t="shared" si="9"/>
        <v>19.13</v>
      </c>
      <c r="AM25" s="491">
        <f t="shared" si="9"/>
        <v>4.59666666666666</v>
      </c>
      <c r="AN25" s="491">
        <f t="shared" si="9"/>
        <v>2.07250433211807</v>
      </c>
      <c r="AO25" s="509"/>
      <c r="AP25" s="433"/>
      <c r="AQ25" s="433"/>
      <c r="AR25" s="509"/>
      <c r="AS25" s="459"/>
      <c r="AT25" s="509"/>
      <c r="AU25" s="509"/>
      <c r="AV25" s="509"/>
      <c r="AX25" s="509"/>
      <c r="AY25" s="509"/>
      <c r="AZ25" s="459"/>
      <c r="BA25" s="526"/>
      <c r="BC25" s="509"/>
      <c r="BD25" s="509"/>
      <c r="BE25" s="509"/>
      <c r="BF25" s="433"/>
      <c r="BG25" s="509"/>
      <c r="BH25" s="509"/>
      <c r="BI25" s="509"/>
      <c r="BJ25" s="509"/>
      <c r="BK25" s="509"/>
    </row>
    <row r="26" s="403" customFormat="1" ht="15.75" spans="1:62">
      <c r="A26" s="277" t="s">
        <v>344</v>
      </c>
      <c r="B26" s="435" t="s">
        <v>345</v>
      </c>
      <c r="C26" s="274" t="s">
        <v>346</v>
      </c>
      <c r="D26" s="436">
        <v>5</v>
      </c>
      <c r="E26" s="436">
        <v>1</v>
      </c>
      <c r="F26" s="437">
        <v>1</v>
      </c>
      <c r="G26" s="437">
        <v>3</v>
      </c>
      <c r="H26" s="437">
        <v>1</v>
      </c>
      <c r="I26" s="461"/>
      <c r="J26" s="462"/>
      <c r="K26" s="463"/>
      <c r="L26" s="461">
        <v>121.752</v>
      </c>
      <c r="M26" s="461">
        <v>122.208</v>
      </c>
      <c r="N26" s="461">
        <f>SUM(L26:M26)</f>
        <v>243.96</v>
      </c>
      <c r="O26" s="464">
        <v>538.812317880795</v>
      </c>
      <c r="P26" s="461">
        <v>5.41871921182264</v>
      </c>
      <c r="Q26" s="477">
        <v>2</v>
      </c>
      <c r="R26" s="478">
        <v>43391</v>
      </c>
      <c r="S26" s="478">
        <v>43399</v>
      </c>
      <c r="T26" s="478" t="s">
        <v>140</v>
      </c>
      <c r="V26" s="478">
        <v>43571</v>
      </c>
      <c r="W26" s="478">
        <v>43623</v>
      </c>
      <c r="X26" s="479">
        <v>231</v>
      </c>
      <c r="Z26" s="493">
        <v>18</v>
      </c>
      <c r="AA26" s="436">
        <v>2</v>
      </c>
      <c r="AB26" s="493">
        <v>85</v>
      </c>
      <c r="AC26" s="436">
        <v>1</v>
      </c>
      <c r="AD26" s="493">
        <v>102.718</v>
      </c>
      <c r="AE26" s="493">
        <v>42.838</v>
      </c>
      <c r="AF26" s="493">
        <v>34.3875</v>
      </c>
      <c r="AG26" s="493">
        <v>44.8913170633044</v>
      </c>
      <c r="AH26" s="493">
        <v>41.7441113330378</v>
      </c>
      <c r="AI26" s="436">
        <v>5</v>
      </c>
      <c r="AJ26" s="441">
        <v>1</v>
      </c>
      <c r="AK26" s="461">
        <v>8.33125</v>
      </c>
      <c r="AL26" s="461">
        <v>16.7</v>
      </c>
      <c r="AM26" s="461">
        <v>3.9625</v>
      </c>
      <c r="AO26" s="510"/>
      <c r="AP26" s="510"/>
      <c r="AQ26" s="510"/>
      <c r="AR26" s="511"/>
      <c r="AS26" s="511"/>
      <c r="AT26" s="511"/>
      <c r="AW26" s="511"/>
      <c r="AX26" s="511"/>
      <c r="AY26" s="511"/>
      <c r="AZ26" s="527"/>
      <c r="BA26" s="527"/>
      <c r="BB26" s="527"/>
      <c r="BC26" s="511"/>
      <c r="BD26" s="511"/>
      <c r="BE26" s="511"/>
      <c r="BF26" s="511"/>
      <c r="BG26" s="511"/>
      <c r="BH26" s="532"/>
      <c r="BI26" s="532"/>
      <c r="BJ26" s="533"/>
    </row>
    <row r="27" s="403" customFormat="1" ht="14.25" spans="1:62">
      <c r="A27" s="277" t="s">
        <v>344</v>
      </c>
      <c r="B27" s="438"/>
      <c r="C27" s="439" t="s">
        <v>337</v>
      </c>
      <c r="D27" s="436">
        <v>5</v>
      </c>
      <c r="E27" s="436">
        <v>1</v>
      </c>
      <c r="F27" s="437">
        <v>1</v>
      </c>
      <c r="G27" s="437">
        <v>3</v>
      </c>
      <c r="H27" s="437">
        <v>1</v>
      </c>
      <c r="I27" s="461"/>
      <c r="K27" s="462">
        <v>744</v>
      </c>
      <c r="L27" s="461">
        <v>152.32</v>
      </c>
      <c r="M27" s="461">
        <v>143.1</v>
      </c>
      <c r="N27" s="461">
        <v>295.42</v>
      </c>
      <c r="O27" s="464">
        <v>656.52</v>
      </c>
      <c r="P27" s="461">
        <v>6.59</v>
      </c>
      <c r="Q27" s="477">
        <v>1</v>
      </c>
      <c r="R27" s="478">
        <v>43394</v>
      </c>
      <c r="S27" s="478">
        <v>43404</v>
      </c>
      <c r="T27" s="478"/>
      <c r="V27" s="478">
        <v>43576</v>
      </c>
      <c r="W27" s="478">
        <v>43625</v>
      </c>
      <c r="X27" s="479">
        <v>232</v>
      </c>
      <c r="Z27" s="493">
        <v>22.2</v>
      </c>
      <c r="AA27" s="436">
        <v>2</v>
      </c>
      <c r="AB27" s="493">
        <v>88</v>
      </c>
      <c r="AC27" s="436">
        <v>2</v>
      </c>
      <c r="AD27" s="493">
        <v>123.9</v>
      </c>
      <c r="AE27" s="493">
        <v>46.8</v>
      </c>
      <c r="AF27" s="493">
        <v>33.6</v>
      </c>
      <c r="AG27" s="493">
        <v>43.15</v>
      </c>
      <c r="AH27" s="493">
        <v>37.8</v>
      </c>
      <c r="AI27" s="436">
        <v>3</v>
      </c>
      <c r="AJ27" s="436">
        <v>1</v>
      </c>
      <c r="AK27" s="461">
        <v>8</v>
      </c>
      <c r="AL27" s="461">
        <v>15</v>
      </c>
      <c r="AM27" s="461">
        <v>3.5</v>
      </c>
      <c r="AO27" s="512">
        <v>0.1</v>
      </c>
      <c r="AP27" s="513">
        <v>2</v>
      </c>
      <c r="AQ27" s="513">
        <v>1</v>
      </c>
      <c r="AR27" s="512"/>
      <c r="AS27" s="512"/>
      <c r="AT27" s="512"/>
      <c r="AW27" s="512"/>
      <c r="AX27" s="512">
        <v>0</v>
      </c>
      <c r="AY27" s="512"/>
      <c r="AZ27" s="512">
        <v>25</v>
      </c>
      <c r="BA27" s="512">
        <v>3</v>
      </c>
      <c r="BB27" s="512" t="s">
        <v>347</v>
      </c>
      <c r="BC27" s="528">
        <v>43463</v>
      </c>
      <c r="BD27" s="512" t="s">
        <v>75</v>
      </c>
      <c r="BE27" s="534">
        <v>43507</v>
      </c>
      <c r="BF27" s="512" t="s">
        <v>320</v>
      </c>
      <c r="BG27" s="534"/>
      <c r="BH27" s="517"/>
      <c r="BI27" s="534"/>
      <c r="BJ27" s="518"/>
    </row>
    <row r="28" s="403" customFormat="1" ht="14.25" spans="1:62">
      <c r="A28" s="277" t="s">
        <v>344</v>
      </c>
      <c r="B28" s="438"/>
      <c r="C28" s="274" t="s">
        <v>348</v>
      </c>
      <c r="D28" s="436">
        <v>5</v>
      </c>
      <c r="E28" s="436">
        <v>1</v>
      </c>
      <c r="F28" s="437">
        <v>1</v>
      </c>
      <c r="G28" s="437">
        <v>3</v>
      </c>
      <c r="H28" s="437">
        <v>2</v>
      </c>
      <c r="I28" s="465">
        <v>0</v>
      </c>
      <c r="K28" s="462">
        <v>851</v>
      </c>
      <c r="L28" s="461">
        <v>141.56</v>
      </c>
      <c r="M28" s="461">
        <v>139.69</v>
      </c>
      <c r="N28" s="461">
        <v>281.25</v>
      </c>
      <c r="O28" s="464">
        <v>625.22</v>
      </c>
      <c r="P28" s="461">
        <v>9.19</v>
      </c>
      <c r="Q28" s="477">
        <v>1</v>
      </c>
      <c r="R28" s="478">
        <v>43388</v>
      </c>
      <c r="S28" s="478">
        <v>43396</v>
      </c>
      <c r="T28" s="478">
        <v>43537</v>
      </c>
      <c r="V28" s="478">
        <v>43570</v>
      </c>
      <c r="W28" s="478">
        <v>43617</v>
      </c>
      <c r="X28" s="479">
        <v>222</v>
      </c>
      <c r="Z28" s="493">
        <v>16</v>
      </c>
      <c r="AA28" s="436">
        <v>2</v>
      </c>
      <c r="AB28" s="493">
        <v>76</v>
      </c>
      <c r="AC28" s="436">
        <v>1</v>
      </c>
      <c r="AD28" s="493">
        <v>82.7</v>
      </c>
      <c r="AE28" s="493">
        <v>42.5</v>
      </c>
      <c r="AF28" s="493">
        <v>36.7</v>
      </c>
      <c r="AG28" s="493">
        <v>49.8</v>
      </c>
      <c r="AH28" s="493">
        <v>51.4</v>
      </c>
      <c r="AI28" s="436">
        <v>3</v>
      </c>
      <c r="AJ28" s="436">
        <v>1</v>
      </c>
      <c r="AK28" s="461">
        <v>8.8</v>
      </c>
      <c r="AL28" s="461">
        <v>18.2</v>
      </c>
      <c r="AM28" s="461">
        <v>0.9</v>
      </c>
      <c r="AO28" s="512">
        <v>0</v>
      </c>
      <c r="AP28" s="513">
        <v>1</v>
      </c>
      <c r="AQ28" s="513">
        <v>2</v>
      </c>
      <c r="AR28" s="514">
        <v>0</v>
      </c>
      <c r="AS28" s="514">
        <v>1</v>
      </c>
      <c r="AT28" s="514">
        <v>1</v>
      </c>
      <c r="AW28" s="514">
        <v>2</v>
      </c>
      <c r="AX28" s="512">
        <v>0</v>
      </c>
      <c r="AY28" s="514">
        <v>1</v>
      </c>
      <c r="AZ28" s="512">
        <v>0</v>
      </c>
      <c r="BA28" s="512">
        <v>1</v>
      </c>
      <c r="BB28" s="512" t="s">
        <v>347</v>
      </c>
      <c r="BC28" s="528">
        <v>43463</v>
      </c>
      <c r="BD28" s="517">
        <v>2</v>
      </c>
      <c r="BE28" s="534">
        <v>43520</v>
      </c>
      <c r="BF28" s="514">
        <v>2</v>
      </c>
      <c r="BG28" s="534">
        <v>43610</v>
      </c>
      <c r="BH28" s="517">
        <v>1</v>
      </c>
      <c r="BI28" s="534">
        <v>43584</v>
      </c>
      <c r="BJ28" s="514">
        <v>1</v>
      </c>
    </row>
    <row r="29" s="403" customFormat="1" ht="14.25" spans="1:62">
      <c r="A29" s="277" t="s">
        <v>344</v>
      </c>
      <c r="B29" s="438"/>
      <c r="C29" s="274" t="s">
        <v>272</v>
      </c>
      <c r="D29" s="436">
        <v>4</v>
      </c>
      <c r="E29" s="436">
        <v>1</v>
      </c>
      <c r="F29" s="437">
        <v>1</v>
      </c>
      <c r="G29" s="437">
        <v>3</v>
      </c>
      <c r="H29" s="437">
        <v>2</v>
      </c>
      <c r="I29" s="461">
        <v>3.5</v>
      </c>
      <c r="K29" s="462"/>
      <c r="L29" s="461">
        <v>132.3</v>
      </c>
      <c r="M29" s="461">
        <v>133.4</v>
      </c>
      <c r="N29" s="461">
        <v>265.7</v>
      </c>
      <c r="O29" s="464">
        <v>670.993143939394</v>
      </c>
      <c r="P29" s="461">
        <v>3.06439100077581</v>
      </c>
      <c r="Q29" s="477">
        <v>2</v>
      </c>
      <c r="R29" s="478">
        <v>43386</v>
      </c>
      <c r="S29" s="478">
        <v>43397</v>
      </c>
      <c r="T29" s="478">
        <v>43544</v>
      </c>
      <c r="V29" s="478">
        <v>43572</v>
      </c>
      <c r="W29" s="478">
        <v>43626</v>
      </c>
      <c r="X29" s="479">
        <v>240</v>
      </c>
      <c r="Z29" s="493">
        <v>16.1</v>
      </c>
      <c r="AA29" s="436">
        <v>3</v>
      </c>
      <c r="AB29" s="493">
        <v>76</v>
      </c>
      <c r="AC29" s="436">
        <v>2</v>
      </c>
      <c r="AD29" s="493">
        <v>77.5</v>
      </c>
      <c r="AE29" s="493">
        <v>43.8</v>
      </c>
      <c r="AF29" s="493">
        <v>49.5</v>
      </c>
      <c r="AG29" s="493">
        <v>52.6</v>
      </c>
      <c r="AH29" s="493">
        <v>56.6</v>
      </c>
      <c r="AI29" s="436">
        <v>3</v>
      </c>
      <c r="AJ29" s="441">
        <v>3</v>
      </c>
      <c r="AK29" s="461">
        <v>8.5</v>
      </c>
      <c r="AL29" s="461">
        <v>17</v>
      </c>
      <c r="AM29" s="461">
        <v>1</v>
      </c>
      <c r="AO29" s="512">
        <v>4</v>
      </c>
      <c r="AP29" s="512">
        <v>2</v>
      </c>
      <c r="AQ29" s="512">
        <v>2</v>
      </c>
      <c r="AR29" s="512">
        <v>5.5</v>
      </c>
      <c r="AS29" s="514">
        <v>3</v>
      </c>
      <c r="AT29" s="514">
        <v>1</v>
      </c>
      <c r="AW29" s="514">
        <v>2</v>
      </c>
      <c r="AX29" s="513">
        <v>3</v>
      </c>
      <c r="AY29" s="514">
        <v>2</v>
      </c>
      <c r="AZ29" s="512">
        <v>0</v>
      </c>
      <c r="BA29" s="512">
        <v>1</v>
      </c>
      <c r="BB29" s="512" t="s">
        <v>347</v>
      </c>
      <c r="BC29" s="528">
        <v>43487</v>
      </c>
      <c r="BD29" s="517">
        <v>2</v>
      </c>
      <c r="BE29" s="534">
        <v>43565</v>
      </c>
      <c r="BF29" s="518">
        <v>3</v>
      </c>
      <c r="BG29" s="534">
        <v>43560</v>
      </c>
      <c r="BH29" s="517">
        <v>1</v>
      </c>
      <c r="BI29" s="534">
        <v>43626</v>
      </c>
      <c r="BJ29" s="517">
        <v>1</v>
      </c>
    </row>
    <row r="30" s="403" customFormat="1" ht="14.25" spans="1:62">
      <c r="A30" s="277" t="s">
        <v>344</v>
      </c>
      <c r="B30" s="438"/>
      <c r="C30" s="274" t="s">
        <v>349</v>
      </c>
      <c r="D30" s="436">
        <v>5</v>
      </c>
      <c r="E30" s="436">
        <v>1</v>
      </c>
      <c r="F30" s="440">
        <v>3</v>
      </c>
      <c r="G30" s="440">
        <v>3</v>
      </c>
      <c r="H30" s="440">
        <v>1</v>
      </c>
      <c r="I30" s="461">
        <v>0.5</v>
      </c>
      <c r="K30" s="462"/>
      <c r="L30" s="461">
        <v>146.42</v>
      </c>
      <c r="M30" s="461">
        <v>144.22</v>
      </c>
      <c r="N30" s="461">
        <v>290.64</v>
      </c>
      <c r="O30" s="464">
        <v>645.87</v>
      </c>
      <c r="P30" s="461">
        <v>9.45</v>
      </c>
      <c r="Q30" s="477">
        <v>1</v>
      </c>
      <c r="R30" s="478">
        <v>43384</v>
      </c>
      <c r="S30" s="478">
        <v>43389</v>
      </c>
      <c r="T30" s="478">
        <v>43537</v>
      </c>
      <c r="V30" s="478">
        <v>43573</v>
      </c>
      <c r="W30" s="478">
        <v>43622</v>
      </c>
      <c r="X30" s="479">
        <v>238</v>
      </c>
      <c r="Z30" s="493">
        <v>14.8</v>
      </c>
      <c r="AA30" s="436">
        <v>2</v>
      </c>
      <c r="AB30" s="493">
        <v>83.7</v>
      </c>
      <c r="AC30" s="436">
        <v>1</v>
      </c>
      <c r="AD30" s="493">
        <v>79.4</v>
      </c>
      <c r="AE30" s="493">
        <v>45.6</v>
      </c>
      <c r="AF30" s="493">
        <v>35.9</v>
      </c>
      <c r="AG30" s="493">
        <v>43.9</v>
      </c>
      <c r="AH30" s="493">
        <v>57.6</v>
      </c>
      <c r="AI30" s="436">
        <v>1</v>
      </c>
      <c r="AJ30" s="436">
        <v>1</v>
      </c>
      <c r="AK30" s="461">
        <v>9</v>
      </c>
      <c r="AL30" s="461">
        <v>16.8</v>
      </c>
      <c r="AM30" s="461">
        <v>3.6</v>
      </c>
      <c r="AO30" s="512">
        <v>0</v>
      </c>
      <c r="AP30" s="512">
        <v>1</v>
      </c>
      <c r="AQ30" s="512">
        <v>2</v>
      </c>
      <c r="AR30" s="512">
        <v>0</v>
      </c>
      <c r="AS30" s="514">
        <v>1</v>
      </c>
      <c r="AT30" s="514">
        <v>0</v>
      </c>
      <c r="AW30" s="514"/>
      <c r="AX30" s="512">
        <v>0</v>
      </c>
      <c r="AY30" s="514">
        <v>0</v>
      </c>
      <c r="AZ30" s="512">
        <v>0</v>
      </c>
      <c r="BA30" s="512">
        <v>0</v>
      </c>
      <c r="BB30" s="512" t="s">
        <v>347</v>
      </c>
      <c r="BC30" s="528">
        <v>43485</v>
      </c>
      <c r="BD30" s="517">
        <v>2</v>
      </c>
      <c r="BE30" s="534">
        <v>43558</v>
      </c>
      <c r="BF30" s="518">
        <v>2</v>
      </c>
      <c r="BG30" s="534"/>
      <c r="BH30" s="517">
        <v>1</v>
      </c>
      <c r="BI30" s="534"/>
      <c r="BJ30" s="514">
        <v>1</v>
      </c>
    </row>
    <row r="31" s="403" customFormat="1" ht="14.25" spans="1:62">
      <c r="A31" s="277" t="s">
        <v>344</v>
      </c>
      <c r="B31" s="438"/>
      <c r="C31" s="274" t="s">
        <v>350</v>
      </c>
      <c r="D31" s="441">
        <v>5</v>
      </c>
      <c r="E31" s="441">
        <v>1</v>
      </c>
      <c r="F31" s="437">
        <v>1</v>
      </c>
      <c r="G31" s="437">
        <v>5</v>
      </c>
      <c r="H31" s="437">
        <v>1</v>
      </c>
      <c r="I31" s="461">
        <v>5</v>
      </c>
      <c r="K31" s="462">
        <v>785</v>
      </c>
      <c r="L31" s="461">
        <v>146.59</v>
      </c>
      <c r="M31" s="461">
        <v>146.87</v>
      </c>
      <c r="N31" s="461">
        <v>293.46</v>
      </c>
      <c r="O31" s="464">
        <v>489.124455</v>
      </c>
      <c r="P31" s="461">
        <v>1.45284472745376</v>
      </c>
      <c r="Q31" s="477">
        <v>3</v>
      </c>
      <c r="R31" s="478" t="s">
        <v>351</v>
      </c>
      <c r="S31" s="478" t="s">
        <v>125</v>
      </c>
      <c r="T31" s="478" t="s">
        <v>200</v>
      </c>
      <c r="V31" s="478" t="s">
        <v>175</v>
      </c>
      <c r="W31" s="478" t="s">
        <v>352</v>
      </c>
      <c r="X31" s="441">
        <v>223</v>
      </c>
      <c r="Z31" s="441">
        <v>18.5</v>
      </c>
      <c r="AA31" s="441">
        <v>1</v>
      </c>
      <c r="AB31" s="441">
        <v>87.1</v>
      </c>
      <c r="AC31" s="441">
        <v>2</v>
      </c>
      <c r="AD31" s="493">
        <v>167.67</v>
      </c>
      <c r="AE31" s="493">
        <v>45.67</v>
      </c>
      <c r="AF31" s="493">
        <v>33.7</v>
      </c>
      <c r="AG31" s="493">
        <v>36.48</v>
      </c>
      <c r="AH31" s="493">
        <v>27.2380270769965</v>
      </c>
      <c r="AI31" s="441">
        <v>1</v>
      </c>
      <c r="AJ31" s="441">
        <v>1</v>
      </c>
      <c r="AK31" s="461">
        <v>8</v>
      </c>
      <c r="AL31" s="461">
        <v>18.9</v>
      </c>
      <c r="AM31" s="461">
        <v>4.2</v>
      </c>
      <c r="AO31" s="512">
        <v>0</v>
      </c>
      <c r="AP31" s="513">
        <v>1</v>
      </c>
      <c r="AQ31" s="513">
        <v>2</v>
      </c>
      <c r="AR31" s="512">
        <v>20</v>
      </c>
      <c r="AS31" s="514">
        <v>2</v>
      </c>
      <c r="AT31" s="514">
        <v>0</v>
      </c>
      <c r="AW31" s="514">
        <v>2</v>
      </c>
      <c r="AX31" s="512">
        <v>0</v>
      </c>
      <c r="AY31" s="514">
        <v>0</v>
      </c>
      <c r="AZ31" s="512">
        <v>0</v>
      </c>
      <c r="BA31" s="512">
        <v>1</v>
      </c>
      <c r="BB31" s="512" t="s">
        <v>347</v>
      </c>
      <c r="BC31" s="528">
        <v>43495</v>
      </c>
      <c r="BD31" s="517">
        <v>2</v>
      </c>
      <c r="BE31" s="534">
        <v>43522</v>
      </c>
      <c r="BF31" s="518">
        <v>1</v>
      </c>
      <c r="BG31" s="534">
        <v>43611</v>
      </c>
      <c r="BH31" s="517">
        <v>0</v>
      </c>
      <c r="BI31" s="534" t="s">
        <v>138</v>
      </c>
      <c r="BJ31" s="514">
        <v>0</v>
      </c>
    </row>
    <row r="32" s="403" customFormat="1" ht="14.25" spans="1:62">
      <c r="A32" s="277" t="s">
        <v>344</v>
      </c>
      <c r="B32" s="438"/>
      <c r="C32" s="439" t="s">
        <v>353</v>
      </c>
      <c r="D32" s="441">
        <v>5</v>
      </c>
      <c r="E32" s="441">
        <v>1</v>
      </c>
      <c r="F32" s="437">
        <v>1</v>
      </c>
      <c r="G32" s="437">
        <v>1</v>
      </c>
      <c r="H32" s="437">
        <v>2</v>
      </c>
      <c r="I32" s="461">
        <v>0.3</v>
      </c>
      <c r="K32" s="462"/>
      <c r="L32" s="461">
        <v>78.86</v>
      </c>
      <c r="M32" s="461">
        <v>73.34</v>
      </c>
      <c r="N32" s="461">
        <v>152.2</v>
      </c>
      <c r="O32" s="464">
        <v>604</v>
      </c>
      <c r="P32" s="461">
        <v>20.05</v>
      </c>
      <c r="Q32" s="477">
        <v>1</v>
      </c>
      <c r="R32" s="478">
        <v>43390</v>
      </c>
      <c r="S32" s="478">
        <v>43401</v>
      </c>
      <c r="T32" s="478">
        <v>43549</v>
      </c>
      <c r="V32" s="478">
        <v>43576</v>
      </c>
      <c r="W32" s="478" t="s">
        <v>352</v>
      </c>
      <c r="X32" s="479">
        <v>231</v>
      </c>
      <c r="Z32" s="493">
        <v>24.84</v>
      </c>
      <c r="AA32" s="441">
        <v>3</v>
      </c>
      <c r="AB32" s="441">
        <v>76.5</v>
      </c>
      <c r="AC32" s="441">
        <v>1</v>
      </c>
      <c r="AD32" s="493">
        <v>117.83</v>
      </c>
      <c r="AE32" s="493">
        <v>45.17</v>
      </c>
      <c r="AF32" s="441">
        <v>36.2</v>
      </c>
      <c r="AG32" s="441">
        <v>41.1</v>
      </c>
      <c r="AH32" s="493">
        <v>38.33</v>
      </c>
      <c r="AI32" s="441">
        <v>1</v>
      </c>
      <c r="AJ32" s="441">
        <v>1</v>
      </c>
      <c r="AK32" s="461">
        <v>8.7</v>
      </c>
      <c r="AL32" s="461">
        <v>17.9</v>
      </c>
      <c r="AM32" s="461">
        <v>2.9</v>
      </c>
      <c r="AO32" s="512">
        <v>0.25</v>
      </c>
      <c r="AP32" s="513">
        <v>2</v>
      </c>
      <c r="AQ32" s="512"/>
      <c r="AR32" s="512"/>
      <c r="AS32" s="514"/>
      <c r="AT32" s="514"/>
      <c r="AW32" s="514"/>
      <c r="AX32" s="512"/>
      <c r="AY32" s="514"/>
      <c r="AZ32" s="512"/>
      <c r="BA32" s="512"/>
      <c r="BB32" s="512"/>
      <c r="BC32" s="528">
        <v>43464</v>
      </c>
      <c r="BD32" s="517" t="s">
        <v>75</v>
      </c>
      <c r="BE32" s="534"/>
      <c r="BF32" s="518"/>
      <c r="BG32" s="534"/>
      <c r="BH32" s="517"/>
      <c r="BI32" s="534"/>
      <c r="BJ32" s="514"/>
    </row>
    <row r="33" s="403" customFormat="1" ht="14.25" spans="1:62">
      <c r="A33" s="277" t="s">
        <v>344</v>
      </c>
      <c r="B33" s="438"/>
      <c r="C33" s="274" t="s">
        <v>354</v>
      </c>
      <c r="D33" s="436">
        <v>3</v>
      </c>
      <c r="E33" s="436">
        <v>1</v>
      </c>
      <c r="F33" s="437">
        <v>1</v>
      </c>
      <c r="G33" s="437">
        <v>1</v>
      </c>
      <c r="H33" s="437">
        <v>2</v>
      </c>
      <c r="I33" s="461"/>
      <c r="K33" s="462">
        <v>767</v>
      </c>
      <c r="L33" s="461">
        <v>128.6</v>
      </c>
      <c r="M33" s="461">
        <v>126.4</v>
      </c>
      <c r="N33" s="461">
        <v>255</v>
      </c>
      <c r="O33" s="464">
        <v>566.7</v>
      </c>
      <c r="P33" s="461">
        <v>6.24</v>
      </c>
      <c r="Q33" s="477">
        <v>1</v>
      </c>
      <c r="R33" s="478">
        <v>43388</v>
      </c>
      <c r="S33" s="478">
        <v>43395</v>
      </c>
      <c r="T33" s="478">
        <v>43540</v>
      </c>
      <c r="V33" s="478">
        <v>43573</v>
      </c>
      <c r="W33" s="478">
        <v>43622</v>
      </c>
      <c r="X33" s="479">
        <v>236</v>
      </c>
      <c r="Z33" s="493">
        <v>21.7</v>
      </c>
      <c r="AA33" s="436">
        <v>3</v>
      </c>
      <c r="AB33" s="493">
        <v>84</v>
      </c>
      <c r="AC33" s="436">
        <v>3</v>
      </c>
      <c r="AD33" s="493">
        <v>94.25</v>
      </c>
      <c r="AE33" s="493">
        <v>42.7</v>
      </c>
      <c r="AF33" s="493">
        <v>33.2</v>
      </c>
      <c r="AG33" s="493">
        <v>42.1</v>
      </c>
      <c r="AH33" s="493">
        <v>45.3050397877984</v>
      </c>
      <c r="AI33" s="436">
        <v>1</v>
      </c>
      <c r="AJ33" s="436">
        <v>3</v>
      </c>
      <c r="AK33" s="461">
        <v>8.1</v>
      </c>
      <c r="AL33" s="461"/>
      <c r="AM33" s="461"/>
      <c r="AO33" s="512">
        <v>1</v>
      </c>
      <c r="AP33" s="512">
        <v>2</v>
      </c>
      <c r="AQ33" s="512">
        <v>2</v>
      </c>
      <c r="AR33" s="512"/>
      <c r="AS33" s="514">
        <v>1</v>
      </c>
      <c r="AT33" s="514"/>
      <c r="AW33" s="514"/>
      <c r="AX33" s="512">
        <v>2</v>
      </c>
      <c r="AY33" s="514">
        <v>1</v>
      </c>
      <c r="AZ33" s="512"/>
      <c r="BA33" s="512"/>
      <c r="BB33" s="512"/>
      <c r="BC33" s="528">
        <v>43462</v>
      </c>
      <c r="BD33" s="517">
        <v>2</v>
      </c>
      <c r="BE33" s="534">
        <v>43531</v>
      </c>
      <c r="BF33" s="518">
        <v>1</v>
      </c>
      <c r="BG33" s="534"/>
      <c r="BH33" s="517"/>
      <c r="BI33" s="534"/>
      <c r="BJ33" s="514"/>
    </row>
    <row r="34" s="403" customFormat="1" ht="14.25" spans="1:62">
      <c r="A34" s="277" t="s">
        <v>344</v>
      </c>
      <c r="B34" s="438"/>
      <c r="C34" s="274" t="s">
        <v>335</v>
      </c>
      <c r="D34" s="436">
        <v>5</v>
      </c>
      <c r="E34" s="436">
        <v>1</v>
      </c>
      <c r="F34" s="437">
        <v>1</v>
      </c>
      <c r="G34" s="437">
        <v>3</v>
      </c>
      <c r="H34" s="437">
        <v>2</v>
      </c>
      <c r="I34" s="465">
        <v>0</v>
      </c>
      <c r="K34" s="462">
        <v>845</v>
      </c>
      <c r="L34" s="461">
        <v>132.61</v>
      </c>
      <c r="M34" s="461">
        <v>134.3</v>
      </c>
      <c r="N34" s="461">
        <v>266.91</v>
      </c>
      <c r="O34" s="464">
        <v>592.54</v>
      </c>
      <c r="P34" s="461">
        <v>7.51</v>
      </c>
      <c r="Q34" s="477">
        <v>2</v>
      </c>
      <c r="R34" s="478">
        <v>43388</v>
      </c>
      <c r="S34" s="478">
        <v>43396</v>
      </c>
      <c r="T34" s="478">
        <v>43537</v>
      </c>
      <c r="V34" s="478">
        <v>43570</v>
      </c>
      <c r="W34" s="478">
        <v>43617</v>
      </c>
      <c r="X34" s="479">
        <v>230</v>
      </c>
      <c r="Z34" s="493">
        <v>18</v>
      </c>
      <c r="AA34" s="436">
        <v>2</v>
      </c>
      <c r="AB34" s="493">
        <v>74</v>
      </c>
      <c r="AC34" s="436">
        <v>1</v>
      </c>
      <c r="AD34" s="493">
        <v>77.9</v>
      </c>
      <c r="AE34" s="493">
        <v>41.9</v>
      </c>
      <c r="AF34" s="493">
        <v>33.2</v>
      </c>
      <c r="AG34" s="493">
        <v>51.7</v>
      </c>
      <c r="AH34" s="493">
        <v>53.8</v>
      </c>
      <c r="AI34" s="436">
        <v>3</v>
      </c>
      <c r="AJ34" s="441">
        <v>3</v>
      </c>
      <c r="AK34" s="461">
        <v>8.5</v>
      </c>
      <c r="AL34" s="461">
        <v>17.9</v>
      </c>
      <c r="AM34" s="461">
        <v>1.1</v>
      </c>
      <c r="AO34" s="512">
        <v>0</v>
      </c>
      <c r="AP34" s="513">
        <v>1</v>
      </c>
      <c r="AQ34" s="513">
        <v>2</v>
      </c>
      <c r="AR34" s="512">
        <v>0</v>
      </c>
      <c r="AS34" s="514">
        <v>1</v>
      </c>
      <c r="AT34" s="514">
        <v>1</v>
      </c>
      <c r="AW34" s="514">
        <v>2</v>
      </c>
      <c r="AX34" s="512">
        <v>0</v>
      </c>
      <c r="AY34" s="514">
        <v>1</v>
      </c>
      <c r="AZ34" s="512">
        <v>0</v>
      </c>
      <c r="BA34" s="512">
        <v>1</v>
      </c>
      <c r="BB34" s="512" t="s">
        <v>347</v>
      </c>
      <c r="BC34" s="528">
        <v>43463</v>
      </c>
      <c r="BD34" s="517">
        <v>2</v>
      </c>
      <c r="BE34" s="534">
        <v>43520</v>
      </c>
      <c r="BF34" s="518">
        <v>2</v>
      </c>
      <c r="BG34" s="534">
        <v>43610</v>
      </c>
      <c r="BH34" s="517">
        <v>1</v>
      </c>
      <c r="BI34" s="534">
        <v>43584</v>
      </c>
      <c r="BJ34" s="514">
        <v>1</v>
      </c>
    </row>
    <row r="35" s="403" customFormat="1" ht="14.25" spans="1:62">
      <c r="A35" s="277" t="s">
        <v>344</v>
      </c>
      <c r="B35" s="438"/>
      <c r="C35" s="274" t="s">
        <v>275</v>
      </c>
      <c r="D35" s="436">
        <v>5</v>
      </c>
      <c r="E35" s="436">
        <v>1</v>
      </c>
      <c r="F35" s="437">
        <v>1</v>
      </c>
      <c r="G35" s="437">
        <v>1</v>
      </c>
      <c r="H35" s="437">
        <v>1</v>
      </c>
      <c r="I35" s="465">
        <v>0</v>
      </c>
      <c r="K35" s="462">
        <v>800</v>
      </c>
      <c r="L35" s="461">
        <v>103.55</v>
      </c>
      <c r="M35" s="461">
        <v>104.11</v>
      </c>
      <c r="N35" s="461">
        <v>207.66</v>
      </c>
      <c r="O35" s="464">
        <v>553.787688</v>
      </c>
      <c r="P35" s="461">
        <v>4.60468974896584</v>
      </c>
      <c r="Q35" s="477">
        <v>2</v>
      </c>
      <c r="R35" s="478">
        <v>43382</v>
      </c>
      <c r="S35" s="478">
        <v>43389</v>
      </c>
      <c r="T35" s="478">
        <v>43527</v>
      </c>
      <c r="V35" s="478">
        <v>43573</v>
      </c>
      <c r="W35" s="478">
        <v>43623</v>
      </c>
      <c r="X35" s="479">
        <v>210</v>
      </c>
      <c r="Z35" s="493">
        <v>15</v>
      </c>
      <c r="AA35" s="436">
        <v>3</v>
      </c>
      <c r="AB35" s="493">
        <v>85.5</v>
      </c>
      <c r="AC35" s="436">
        <v>1</v>
      </c>
      <c r="AD35" s="493">
        <v>81.54569375</v>
      </c>
      <c r="AE35" s="493">
        <v>41.95</v>
      </c>
      <c r="AF35" s="493">
        <v>33.05</v>
      </c>
      <c r="AG35" s="493">
        <v>42.85</v>
      </c>
      <c r="AH35" s="493">
        <v>51.4435503223614</v>
      </c>
      <c r="AI35" s="436">
        <v>1</v>
      </c>
      <c r="AJ35" s="436">
        <v>1</v>
      </c>
      <c r="AK35" s="461">
        <v>8.9</v>
      </c>
      <c r="AL35" s="461">
        <v>15.5</v>
      </c>
      <c r="AM35" s="461">
        <v>3.1</v>
      </c>
      <c r="AO35" s="512">
        <v>5</v>
      </c>
      <c r="AP35" s="512">
        <v>4</v>
      </c>
      <c r="AQ35" s="512">
        <v>1</v>
      </c>
      <c r="AR35" s="512">
        <v>5</v>
      </c>
      <c r="AS35" s="514"/>
      <c r="AT35" s="514">
        <v>0</v>
      </c>
      <c r="AW35" s="514">
        <v>1</v>
      </c>
      <c r="AX35" s="512"/>
      <c r="AY35" s="514"/>
      <c r="AZ35" s="512"/>
      <c r="BA35" s="512"/>
      <c r="BB35" s="512"/>
      <c r="BC35" s="528">
        <v>43483</v>
      </c>
      <c r="BD35" s="517">
        <v>2</v>
      </c>
      <c r="BE35" s="534">
        <v>43558</v>
      </c>
      <c r="BF35" s="518">
        <v>2</v>
      </c>
      <c r="BG35" s="534"/>
      <c r="BH35" s="517">
        <v>1</v>
      </c>
      <c r="BI35" s="534"/>
      <c r="BJ35" s="514">
        <v>1</v>
      </c>
    </row>
    <row r="36" s="403" customFormat="1" ht="14.25" spans="1:62">
      <c r="A36" s="277" t="s">
        <v>344</v>
      </c>
      <c r="B36" s="438"/>
      <c r="C36" s="274" t="s">
        <v>355</v>
      </c>
      <c r="D36" s="436">
        <v>5</v>
      </c>
      <c r="E36" s="436">
        <v>1</v>
      </c>
      <c r="F36" s="437">
        <v>1</v>
      </c>
      <c r="G36" s="437">
        <v>5</v>
      </c>
      <c r="H36" s="437">
        <v>2</v>
      </c>
      <c r="I36" s="461">
        <v>2.1</v>
      </c>
      <c r="K36" s="462">
        <v>777.5</v>
      </c>
      <c r="L36" s="461">
        <v>129.8</v>
      </c>
      <c r="M36" s="461">
        <v>135</v>
      </c>
      <c r="N36" s="461">
        <v>264.8</v>
      </c>
      <c r="O36" s="464">
        <v>574.62</v>
      </c>
      <c r="P36" s="461">
        <v>7.34</v>
      </c>
      <c r="Q36" s="477">
        <v>2</v>
      </c>
      <c r="R36" s="478">
        <v>43396</v>
      </c>
      <c r="S36" s="478">
        <v>43403</v>
      </c>
      <c r="T36" s="478">
        <v>43546</v>
      </c>
      <c r="V36" s="478">
        <v>43576</v>
      </c>
      <c r="W36" s="478">
        <v>43619</v>
      </c>
      <c r="X36" s="479">
        <v>223</v>
      </c>
      <c r="Z36" s="493">
        <v>19.95</v>
      </c>
      <c r="AA36" s="436">
        <v>3</v>
      </c>
      <c r="AB36" s="493">
        <v>78.4</v>
      </c>
      <c r="AC36" s="436">
        <v>3</v>
      </c>
      <c r="AD36" s="493">
        <v>127.1</v>
      </c>
      <c r="AE36" s="493">
        <v>40.95</v>
      </c>
      <c r="AF36" s="493">
        <v>36.4</v>
      </c>
      <c r="AG36" s="493">
        <v>41.05</v>
      </c>
      <c r="AH36" s="493">
        <f>AE36*100/AD36</f>
        <v>32.2187254130606</v>
      </c>
      <c r="AI36" s="436">
        <v>3</v>
      </c>
      <c r="AJ36" s="436">
        <v>1</v>
      </c>
      <c r="AK36" s="461">
        <v>6.7</v>
      </c>
      <c r="AL36" s="461">
        <v>14.7</v>
      </c>
      <c r="AM36" s="461">
        <v>3.3</v>
      </c>
      <c r="AO36" s="512">
        <v>0.25</v>
      </c>
      <c r="AP36" s="512">
        <v>3</v>
      </c>
      <c r="AQ36" s="512" t="s">
        <v>356</v>
      </c>
      <c r="AR36" s="512"/>
      <c r="AS36" s="514"/>
      <c r="AT36" s="514"/>
      <c r="AW36" s="514"/>
      <c r="AX36" s="512"/>
      <c r="AY36" s="514"/>
      <c r="AZ36" s="512"/>
      <c r="BA36" s="512"/>
      <c r="BB36" s="512"/>
      <c r="BC36" s="528"/>
      <c r="BD36" s="517" t="s">
        <v>75</v>
      </c>
      <c r="BE36" s="534"/>
      <c r="BF36" s="518" t="s">
        <v>356</v>
      </c>
      <c r="BG36" s="534"/>
      <c r="BH36" s="517"/>
      <c r="BI36" s="534"/>
      <c r="BJ36" s="514"/>
    </row>
    <row r="37" s="404" customFormat="1" ht="14.25" spans="1:62">
      <c r="A37" s="277" t="s">
        <v>344</v>
      </c>
      <c r="B37" s="442"/>
      <c r="C37" s="443" t="s">
        <v>104</v>
      </c>
      <c r="D37" s="444"/>
      <c r="E37" s="444"/>
      <c r="F37" s="445"/>
      <c r="G37" s="445"/>
      <c r="H37" s="445"/>
      <c r="I37" s="466"/>
      <c r="K37" s="467"/>
      <c r="L37" s="466"/>
      <c r="M37" s="466"/>
      <c r="N37" s="466"/>
      <c r="O37" s="468">
        <f>AVERAGE(O27:O36)</f>
        <v>597.937528693939</v>
      </c>
      <c r="P37" s="468">
        <v>7.28897757525893</v>
      </c>
      <c r="Q37" s="480">
        <v>1</v>
      </c>
      <c r="R37" s="481"/>
      <c r="S37" s="481"/>
      <c r="T37" s="481"/>
      <c r="V37" s="481"/>
      <c r="W37" s="481"/>
      <c r="X37" s="482">
        <f>AVERAGE(X26:X36)</f>
        <v>228.727272727273</v>
      </c>
      <c r="Z37" s="482">
        <f>AVERAGE(AI26:AI36)</f>
        <v>2.27272727272727</v>
      </c>
      <c r="AA37" s="444"/>
      <c r="AB37" s="482">
        <f>AVERAGE(AA26:AA36)</f>
        <v>2.36363636363636</v>
      </c>
      <c r="AC37" s="444"/>
      <c r="AD37" s="482">
        <f>AVERAGE(Z26:Z36)</f>
        <v>18.6445454545455</v>
      </c>
      <c r="AE37" s="482">
        <f>AVERAGE(AD26:AD36)</f>
        <v>102.955790340909</v>
      </c>
      <c r="AF37" s="482">
        <f>AVERAGE(AE26:AE36)</f>
        <v>43.6252727272727</v>
      </c>
      <c r="AG37" s="482">
        <f>AVERAGE(AF26:AF36)</f>
        <v>35.9852272727273</v>
      </c>
      <c r="AH37" s="482">
        <f>AVERAGE(AG26:AG36)</f>
        <v>44.5110288239368</v>
      </c>
      <c r="AI37" s="444"/>
      <c r="AJ37" s="444"/>
      <c r="AK37" s="466">
        <f t="shared" ref="AK37:AM37" si="10">AVERAGE(AK26:AK36)</f>
        <v>8.32102272727273</v>
      </c>
      <c r="AL37" s="466">
        <f t="shared" si="10"/>
        <v>16.86</v>
      </c>
      <c r="AM37" s="466">
        <f t="shared" si="10"/>
        <v>2.75625</v>
      </c>
      <c r="AO37" s="512"/>
      <c r="AP37" s="512"/>
      <c r="AQ37" s="512"/>
      <c r="AR37" s="512"/>
      <c r="AS37" s="514"/>
      <c r="AT37" s="514"/>
      <c r="AW37" s="514"/>
      <c r="AX37" s="512"/>
      <c r="AY37" s="514"/>
      <c r="AZ37" s="512"/>
      <c r="BA37" s="512"/>
      <c r="BB37" s="512"/>
      <c r="BC37" s="528"/>
      <c r="BD37" s="517"/>
      <c r="BE37" s="534"/>
      <c r="BF37" s="518"/>
      <c r="BG37" s="534"/>
      <c r="BH37" s="517"/>
      <c r="BI37" s="534"/>
      <c r="BJ37" s="514"/>
    </row>
    <row r="38" s="401" customFormat="1" ht="18" customHeight="1" spans="1:253">
      <c r="A38" s="275" t="s">
        <v>317</v>
      </c>
      <c r="B38" s="418" t="s">
        <v>357</v>
      </c>
      <c r="C38" s="264" t="s">
        <v>319</v>
      </c>
      <c r="D38" s="257">
        <v>5</v>
      </c>
      <c r="E38" s="257">
        <v>1</v>
      </c>
      <c r="F38" s="257">
        <v>1</v>
      </c>
      <c r="G38" s="257">
        <v>1</v>
      </c>
      <c r="H38" s="264"/>
      <c r="I38" s="257">
        <v>1</v>
      </c>
      <c r="J38" s="450">
        <v>40.3</v>
      </c>
      <c r="K38" s="382">
        <v>767</v>
      </c>
      <c r="L38" s="382">
        <v>11.86</v>
      </c>
      <c r="M38" s="382">
        <v>11.8</v>
      </c>
      <c r="N38" s="382">
        <v>12</v>
      </c>
      <c r="O38" s="382">
        <v>600.37</v>
      </c>
      <c r="P38" s="382">
        <v>1.51</v>
      </c>
      <c r="Q38" s="257">
        <v>11</v>
      </c>
      <c r="R38" s="313">
        <v>42657</v>
      </c>
      <c r="S38" s="313">
        <v>42663</v>
      </c>
      <c r="T38" s="313"/>
      <c r="U38" s="313">
        <v>42840</v>
      </c>
      <c r="V38" s="313">
        <v>42843</v>
      </c>
      <c r="W38" s="313">
        <v>42889</v>
      </c>
      <c r="X38" s="257">
        <f t="shared" ref="X38:X43" si="11">W38-R38</f>
        <v>232</v>
      </c>
      <c r="Y38" s="472">
        <f t="shared" ref="Y38:Y47" si="12">W38-S38</f>
        <v>226</v>
      </c>
      <c r="Z38" s="347">
        <v>18</v>
      </c>
      <c r="AA38" s="257">
        <v>3</v>
      </c>
      <c r="AB38" s="353">
        <v>89</v>
      </c>
      <c r="AC38" s="257">
        <v>2</v>
      </c>
      <c r="AD38" s="353">
        <v>126.4</v>
      </c>
      <c r="AE38" s="353">
        <v>42.75</v>
      </c>
      <c r="AF38" s="353">
        <v>35.3</v>
      </c>
      <c r="AG38" s="353"/>
      <c r="AH38" s="495">
        <f t="shared" ref="AH38:AH59" si="13">AE38/AD38*100</f>
        <v>33.8212025316456</v>
      </c>
      <c r="AI38" s="264">
        <v>1</v>
      </c>
      <c r="AO38" s="507"/>
      <c r="AP38" s="264"/>
      <c r="AQ38" s="254"/>
      <c r="AR38" s="254"/>
      <c r="AS38" s="264"/>
      <c r="AU38" s="264"/>
      <c r="AV38" s="264"/>
      <c r="AX38" s="264"/>
      <c r="AY38" s="264"/>
      <c r="AZ38" s="264"/>
      <c r="BA38" s="264"/>
      <c r="BC38" s="473"/>
      <c r="BD38" s="264"/>
      <c r="BE38" s="473"/>
      <c r="BF38" s="264"/>
      <c r="BG38" s="473"/>
      <c r="BH38" s="264"/>
      <c r="BI38" s="473"/>
      <c r="BJ38" s="264"/>
      <c r="IP38" s="413"/>
      <c r="IQ38" s="413"/>
      <c r="IR38" s="413"/>
      <c r="IS38" s="413"/>
    </row>
    <row r="39" s="401" customFormat="1" ht="18" customHeight="1" spans="1:253">
      <c r="A39" s="275" t="s">
        <v>317</v>
      </c>
      <c r="B39" s="419"/>
      <c r="C39" s="264" t="s">
        <v>321</v>
      </c>
      <c r="D39" s="266">
        <v>5</v>
      </c>
      <c r="E39" s="266">
        <v>1</v>
      </c>
      <c r="F39" s="266">
        <v>1</v>
      </c>
      <c r="G39" s="266">
        <v>3</v>
      </c>
      <c r="H39" s="266"/>
      <c r="I39" s="266">
        <v>1</v>
      </c>
      <c r="J39" s="451">
        <v>47.7</v>
      </c>
      <c r="K39" s="380"/>
      <c r="L39" s="290">
        <v>10.06</v>
      </c>
      <c r="M39" s="290">
        <v>10.05</v>
      </c>
      <c r="N39" s="290">
        <v>9.75</v>
      </c>
      <c r="O39" s="290">
        <v>497.67</v>
      </c>
      <c r="P39" s="290">
        <v>3.5</v>
      </c>
      <c r="Q39" s="266">
        <v>7</v>
      </c>
      <c r="R39" s="313">
        <v>42684</v>
      </c>
      <c r="S39" s="313">
        <v>42694</v>
      </c>
      <c r="T39" s="313">
        <v>42822</v>
      </c>
      <c r="U39" s="313">
        <v>42841</v>
      </c>
      <c r="V39" s="313">
        <v>42843</v>
      </c>
      <c r="W39" s="313">
        <v>42887</v>
      </c>
      <c r="X39" s="257">
        <f t="shared" si="11"/>
        <v>203</v>
      </c>
      <c r="Y39" s="472">
        <f t="shared" si="12"/>
        <v>193</v>
      </c>
      <c r="Z39" s="348">
        <v>20.67</v>
      </c>
      <c r="AA39" s="266">
        <v>1</v>
      </c>
      <c r="AB39" s="341">
        <v>85.9</v>
      </c>
      <c r="AC39" s="266">
        <v>2</v>
      </c>
      <c r="AD39" s="341">
        <v>108.33</v>
      </c>
      <c r="AE39" s="341">
        <v>35.67</v>
      </c>
      <c r="AF39" s="341">
        <v>31.3</v>
      </c>
      <c r="AG39" s="341"/>
      <c r="AH39" s="495">
        <f t="shared" si="13"/>
        <v>32.9271669897535</v>
      </c>
      <c r="AI39" s="264">
        <v>1</v>
      </c>
      <c r="AO39" s="257">
        <v>0.2</v>
      </c>
      <c r="AP39" s="257">
        <v>3</v>
      </c>
      <c r="AQ39" s="257">
        <v>1</v>
      </c>
      <c r="AR39" s="254"/>
      <c r="AS39" s="264"/>
      <c r="AU39" s="264"/>
      <c r="AV39" s="264"/>
      <c r="AX39" s="257">
        <v>25</v>
      </c>
      <c r="AY39" s="264"/>
      <c r="AZ39" s="264"/>
      <c r="BA39" s="264"/>
      <c r="BC39" s="473">
        <v>42756</v>
      </c>
      <c r="BD39" s="264" t="s">
        <v>356</v>
      </c>
      <c r="BE39" s="473">
        <v>42796</v>
      </c>
      <c r="BF39" s="264" t="s">
        <v>356</v>
      </c>
      <c r="BG39" s="473"/>
      <c r="BH39" s="264"/>
      <c r="BI39" s="473"/>
      <c r="BJ39" s="264"/>
      <c r="IP39" s="413"/>
      <c r="IQ39" s="413"/>
      <c r="IR39" s="413"/>
      <c r="IS39" s="413"/>
    </row>
    <row r="40" s="401" customFormat="1" ht="18" customHeight="1" spans="1:253">
      <c r="A40" s="275" t="s">
        <v>317</v>
      </c>
      <c r="B40" s="419"/>
      <c r="C40" s="264" t="s">
        <v>322</v>
      </c>
      <c r="D40" s="257">
        <v>5</v>
      </c>
      <c r="E40" s="257">
        <v>1</v>
      </c>
      <c r="F40" s="257">
        <v>1</v>
      </c>
      <c r="G40" s="266">
        <v>1</v>
      </c>
      <c r="H40" s="264"/>
      <c r="I40" s="257">
        <v>1</v>
      </c>
      <c r="J40" s="451">
        <v>44</v>
      </c>
      <c r="K40" s="380"/>
      <c r="L40" s="290">
        <v>10.26</v>
      </c>
      <c r="M40" s="290">
        <v>9.63</v>
      </c>
      <c r="N40" s="290">
        <v>10.58</v>
      </c>
      <c r="O40" s="290">
        <v>507.99</v>
      </c>
      <c r="P40" s="290">
        <v>8.09</v>
      </c>
      <c r="Q40" s="471">
        <v>3</v>
      </c>
      <c r="R40" s="313">
        <v>42679</v>
      </c>
      <c r="S40" s="313">
        <v>42690</v>
      </c>
      <c r="T40" s="313"/>
      <c r="U40" s="313">
        <v>42842</v>
      </c>
      <c r="V40" s="313">
        <v>42845</v>
      </c>
      <c r="W40" s="313">
        <v>42890</v>
      </c>
      <c r="X40" s="257">
        <v>211</v>
      </c>
      <c r="Y40" s="472">
        <f t="shared" si="12"/>
        <v>200</v>
      </c>
      <c r="Z40" s="347">
        <v>18</v>
      </c>
      <c r="AA40" s="257">
        <v>3</v>
      </c>
      <c r="AB40" s="341">
        <v>92</v>
      </c>
      <c r="AC40" s="257">
        <v>5</v>
      </c>
      <c r="AD40" s="341">
        <v>108.44</v>
      </c>
      <c r="AE40" s="341">
        <v>34.3</v>
      </c>
      <c r="AF40" s="341">
        <v>34.7</v>
      </c>
      <c r="AG40" s="341"/>
      <c r="AH40" s="495">
        <f t="shared" si="13"/>
        <v>31.6303946883069</v>
      </c>
      <c r="AI40" s="264">
        <v>3</v>
      </c>
      <c r="AO40" s="257">
        <v>0.1</v>
      </c>
      <c r="AP40" s="257">
        <v>0.1</v>
      </c>
      <c r="AQ40" s="257">
        <v>4.9</v>
      </c>
      <c r="AR40" s="254"/>
      <c r="AS40" s="264"/>
      <c r="AU40" s="264"/>
      <c r="AV40" s="264"/>
      <c r="AX40" s="264"/>
      <c r="AY40" s="264"/>
      <c r="AZ40" s="264"/>
      <c r="BA40" s="264"/>
      <c r="BC40" s="473"/>
      <c r="BD40" s="264"/>
      <c r="BE40" s="473"/>
      <c r="BF40" s="264"/>
      <c r="BG40" s="473"/>
      <c r="BH40" s="264"/>
      <c r="BI40" s="473"/>
      <c r="BJ40" s="264"/>
      <c r="IP40" s="413"/>
      <c r="IQ40" s="413"/>
      <c r="IR40" s="413"/>
      <c r="IS40" s="413"/>
    </row>
    <row r="41" s="401" customFormat="1" ht="18" customHeight="1" spans="1:253">
      <c r="A41" s="275" t="s">
        <v>317</v>
      </c>
      <c r="B41" s="419"/>
      <c r="C41" s="264" t="s">
        <v>323</v>
      </c>
      <c r="D41" s="257">
        <v>4</v>
      </c>
      <c r="E41" s="257">
        <v>1</v>
      </c>
      <c r="F41" s="257">
        <v>1</v>
      </c>
      <c r="G41" s="257">
        <v>1</v>
      </c>
      <c r="H41" s="264"/>
      <c r="I41" s="257">
        <v>1</v>
      </c>
      <c r="J41" s="450">
        <v>43</v>
      </c>
      <c r="K41" s="382">
        <v>750</v>
      </c>
      <c r="L41" s="382">
        <v>11</v>
      </c>
      <c r="M41" s="382">
        <v>10.74</v>
      </c>
      <c r="N41" s="382">
        <v>11.14</v>
      </c>
      <c r="O41" s="382">
        <v>548</v>
      </c>
      <c r="P41" s="382">
        <v>-1.97</v>
      </c>
      <c r="Q41" s="257">
        <v>14</v>
      </c>
      <c r="R41" s="313">
        <v>42662</v>
      </c>
      <c r="S41" s="313">
        <v>42669</v>
      </c>
      <c r="T41" s="313">
        <v>42809</v>
      </c>
      <c r="U41" s="313">
        <v>42841</v>
      </c>
      <c r="V41" s="313">
        <v>42844</v>
      </c>
      <c r="W41" s="313">
        <v>42886</v>
      </c>
      <c r="X41" s="257">
        <v>224</v>
      </c>
      <c r="Y41" s="472">
        <f t="shared" si="12"/>
        <v>217</v>
      </c>
      <c r="Z41" s="347">
        <v>15</v>
      </c>
      <c r="AA41" s="257">
        <v>3</v>
      </c>
      <c r="AB41" s="353">
        <v>90</v>
      </c>
      <c r="AC41" s="257">
        <v>3</v>
      </c>
      <c r="AD41" s="353">
        <v>119.9</v>
      </c>
      <c r="AE41" s="353">
        <v>42.6</v>
      </c>
      <c r="AF41" s="353">
        <v>33.7</v>
      </c>
      <c r="AG41" s="353"/>
      <c r="AH41" s="495">
        <f t="shared" si="13"/>
        <v>35.5296080066722</v>
      </c>
      <c r="AI41" s="264">
        <v>3</v>
      </c>
      <c r="AO41" s="257">
        <v>1</v>
      </c>
      <c r="AP41" s="257">
        <v>5</v>
      </c>
      <c r="AQ41" s="254"/>
      <c r="AR41" s="254"/>
      <c r="AS41" s="264"/>
      <c r="AU41" s="264"/>
      <c r="AV41" s="264"/>
      <c r="AX41" s="264"/>
      <c r="AY41" s="264"/>
      <c r="AZ41" s="264"/>
      <c r="BA41" s="264"/>
      <c r="BC41" s="473"/>
      <c r="BD41" s="264"/>
      <c r="BE41" s="473"/>
      <c r="BF41" s="264"/>
      <c r="BG41" s="473"/>
      <c r="BH41" s="264"/>
      <c r="BI41" s="473"/>
      <c r="BJ41" s="264"/>
      <c r="IP41" s="413"/>
      <c r="IQ41" s="413"/>
      <c r="IR41" s="413"/>
      <c r="IS41" s="413"/>
    </row>
    <row r="42" s="401" customFormat="1" ht="18" customHeight="1" spans="1:253">
      <c r="A42" s="275" t="s">
        <v>317</v>
      </c>
      <c r="B42" s="419"/>
      <c r="C42" s="264" t="s">
        <v>324</v>
      </c>
      <c r="D42" s="266">
        <v>4</v>
      </c>
      <c r="E42" s="266">
        <v>1</v>
      </c>
      <c r="F42" s="266">
        <v>1</v>
      </c>
      <c r="G42" s="266">
        <v>3</v>
      </c>
      <c r="H42" s="264"/>
      <c r="I42" s="266">
        <v>1</v>
      </c>
      <c r="J42" s="451">
        <v>39.33</v>
      </c>
      <c r="K42" s="290">
        <v>783</v>
      </c>
      <c r="L42" s="290">
        <v>9.9</v>
      </c>
      <c r="M42" s="290">
        <v>9.85</v>
      </c>
      <c r="N42" s="290">
        <v>9.7</v>
      </c>
      <c r="O42" s="290">
        <v>484.77</v>
      </c>
      <c r="P42" s="290">
        <v>1.03</v>
      </c>
      <c r="Q42" s="266">
        <v>10</v>
      </c>
      <c r="R42" s="313">
        <v>42659</v>
      </c>
      <c r="S42" s="313">
        <v>42665</v>
      </c>
      <c r="T42" s="313">
        <v>42819</v>
      </c>
      <c r="U42" s="313">
        <v>42844</v>
      </c>
      <c r="V42" s="313">
        <v>42848</v>
      </c>
      <c r="W42" s="313">
        <v>42888</v>
      </c>
      <c r="X42" s="266">
        <v>229</v>
      </c>
      <c r="Y42" s="472">
        <f t="shared" si="12"/>
        <v>223</v>
      </c>
      <c r="Z42" s="348">
        <v>18</v>
      </c>
      <c r="AA42" s="266">
        <v>3</v>
      </c>
      <c r="AB42" s="341">
        <v>84</v>
      </c>
      <c r="AC42" s="266">
        <v>2</v>
      </c>
      <c r="AD42" s="341">
        <v>62.05</v>
      </c>
      <c r="AE42" s="341">
        <v>33.9</v>
      </c>
      <c r="AF42" s="341">
        <v>41.33</v>
      </c>
      <c r="AG42" s="341"/>
      <c r="AH42" s="495">
        <f t="shared" si="13"/>
        <v>54.6333601933924</v>
      </c>
      <c r="AI42" s="264">
        <v>3</v>
      </c>
      <c r="AO42" s="507"/>
      <c r="AP42" s="257">
        <v>1</v>
      </c>
      <c r="AQ42" s="257">
        <v>2</v>
      </c>
      <c r="AR42" s="257">
        <v>2</v>
      </c>
      <c r="AS42" s="257">
        <v>2</v>
      </c>
      <c r="AU42" s="257">
        <v>5</v>
      </c>
      <c r="AV42" s="257">
        <v>3</v>
      </c>
      <c r="AX42" s="257">
        <v>10</v>
      </c>
      <c r="AY42" s="257">
        <v>3</v>
      </c>
      <c r="AZ42" s="264"/>
      <c r="BA42" s="264"/>
      <c r="BC42" s="313">
        <v>42766</v>
      </c>
      <c r="BD42" s="257">
        <v>2</v>
      </c>
      <c r="BE42" s="313">
        <v>42802</v>
      </c>
      <c r="BF42" s="257">
        <v>2</v>
      </c>
      <c r="BG42" s="473"/>
      <c r="BH42" s="257">
        <v>1</v>
      </c>
      <c r="BI42" s="257"/>
      <c r="BJ42" s="257">
        <v>1</v>
      </c>
      <c r="IP42" s="413"/>
      <c r="IQ42" s="413"/>
      <c r="IR42" s="413"/>
      <c r="IS42" s="413"/>
    </row>
    <row r="43" s="400" customFormat="1" ht="18" customHeight="1" spans="1:249">
      <c r="A43" s="275" t="s">
        <v>317</v>
      </c>
      <c r="B43" s="419"/>
      <c r="C43" s="264" t="s">
        <v>325</v>
      </c>
      <c r="D43" s="266">
        <v>5</v>
      </c>
      <c r="E43" s="266">
        <v>1</v>
      </c>
      <c r="F43" s="266">
        <v>1</v>
      </c>
      <c r="G43" s="266">
        <v>3</v>
      </c>
      <c r="H43" s="264"/>
      <c r="I43" s="266">
        <v>1</v>
      </c>
      <c r="J43" s="451">
        <v>43.8</v>
      </c>
      <c r="K43" s="380"/>
      <c r="L43" s="290">
        <v>10.84</v>
      </c>
      <c r="M43" s="290">
        <v>10.95</v>
      </c>
      <c r="N43" s="290">
        <v>11.21</v>
      </c>
      <c r="O43" s="290">
        <v>549.89</v>
      </c>
      <c r="P43" s="290">
        <v>2.12</v>
      </c>
      <c r="Q43" s="266">
        <v>12</v>
      </c>
      <c r="R43" s="313">
        <v>42680</v>
      </c>
      <c r="S43" s="313">
        <v>42692</v>
      </c>
      <c r="T43" s="313">
        <v>42804</v>
      </c>
      <c r="U43" s="313">
        <v>42846</v>
      </c>
      <c r="V43" s="313">
        <v>42849</v>
      </c>
      <c r="W43" s="313">
        <v>42889</v>
      </c>
      <c r="X43" s="472">
        <f t="shared" si="11"/>
        <v>209</v>
      </c>
      <c r="Y43" s="472">
        <f t="shared" si="12"/>
        <v>197</v>
      </c>
      <c r="Z43" s="348">
        <v>21.46</v>
      </c>
      <c r="AA43" s="266">
        <v>3</v>
      </c>
      <c r="AB43" s="341">
        <v>88</v>
      </c>
      <c r="AC43" s="266">
        <v>2</v>
      </c>
      <c r="AD43" s="341">
        <v>128.37</v>
      </c>
      <c r="AE43" s="341">
        <v>41.26</v>
      </c>
      <c r="AF43" s="341">
        <v>37.7</v>
      </c>
      <c r="AG43" s="341"/>
      <c r="AH43" s="495">
        <f t="shared" si="13"/>
        <v>32.141466074628</v>
      </c>
      <c r="AI43" s="264">
        <v>3</v>
      </c>
      <c r="AO43" s="266">
        <v>1</v>
      </c>
      <c r="AP43" s="266">
        <v>2</v>
      </c>
      <c r="AQ43" s="266">
        <v>2</v>
      </c>
      <c r="AR43" s="254"/>
      <c r="AS43" s="264"/>
      <c r="AU43" s="264"/>
      <c r="AV43" s="264"/>
      <c r="AX43" s="266">
        <v>90</v>
      </c>
      <c r="AY43" s="266">
        <v>4</v>
      </c>
      <c r="AZ43" s="264"/>
      <c r="BA43" s="264"/>
      <c r="BC43" s="313">
        <v>42756</v>
      </c>
      <c r="BD43" s="266">
        <v>2</v>
      </c>
      <c r="BE43" s="313">
        <v>42801</v>
      </c>
      <c r="BF43" s="266">
        <v>2</v>
      </c>
      <c r="BG43" s="313">
        <v>42875</v>
      </c>
      <c r="BH43" s="266">
        <v>2</v>
      </c>
      <c r="BI43" s="266"/>
      <c r="BJ43" s="266">
        <v>1</v>
      </c>
      <c r="BM43" s="401"/>
      <c r="BN43" s="401"/>
      <c r="BO43" s="401"/>
      <c r="BP43" s="401"/>
      <c r="BQ43" s="401"/>
      <c r="BR43" s="401"/>
      <c r="BS43" s="401"/>
      <c r="BT43" s="401"/>
      <c r="BU43" s="401"/>
      <c r="BV43" s="401"/>
      <c r="BW43" s="401"/>
      <c r="BX43" s="401"/>
      <c r="BY43" s="401"/>
      <c r="BZ43" s="401"/>
      <c r="CA43" s="401"/>
      <c r="CB43" s="401"/>
      <c r="CC43" s="401"/>
      <c r="CD43" s="401"/>
      <c r="CE43" s="401"/>
      <c r="CF43" s="401"/>
      <c r="CG43" s="401"/>
      <c r="CH43" s="401"/>
      <c r="CI43" s="401"/>
      <c r="CJ43" s="401"/>
      <c r="CK43" s="401"/>
      <c r="CL43" s="401"/>
      <c r="CM43" s="401"/>
      <c r="CN43" s="401"/>
      <c r="CO43" s="401"/>
      <c r="CP43" s="401"/>
      <c r="CQ43" s="401"/>
      <c r="CR43" s="401"/>
      <c r="CS43" s="401"/>
      <c r="CT43" s="401"/>
      <c r="CU43" s="401"/>
      <c r="CV43" s="401"/>
      <c r="CW43" s="401"/>
      <c r="CX43" s="401"/>
      <c r="CY43" s="401"/>
      <c r="CZ43" s="401"/>
      <c r="DA43" s="401"/>
      <c r="DB43" s="401"/>
      <c r="DC43" s="401"/>
      <c r="DD43" s="401"/>
      <c r="DE43" s="401"/>
      <c r="DF43" s="401"/>
      <c r="DG43" s="401"/>
      <c r="DH43" s="401"/>
      <c r="DI43" s="401"/>
      <c r="DJ43" s="401"/>
      <c r="DK43" s="401"/>
      <c r="DL43" s="401"/>
      <c r="DM43" s="401"/>
      <c r="DN43" s="401"/>
      <c r="DO43" s="401"/>
      <c r="DP43" s="401"/>
      <c r="DQ43" s="401"/>
      <c r="DR43" s="401"/>
      <c r="DS43" s="401"/>
      <c r="DT43" s="401"/>
      <c r="DU43" s="401"/>
      <c r="DV43" s="401"/>
      <c r="DW43" s="401"/>
      <c r="DX43" s="401"/>
      <c r="DY43" s="401"/>
      <c r="DZ43" s="401"/>
      <c r="EA43" s="401"/>
      <c r="EB43" s="401"/>
      <c r="EC43" s="401"/>
      <c r="ED43" s="401"/>
      <c r="EE43" s="401"/>
      <c r="EF43" s="401"/>
      <c r="EG43" s="401"/>
      <c r="EH43" s="401"/>
      <c r="EI43" s="401"/>
      <c r="EJ43" s="401"/>
      <c r="EK43" s="401"/>
      <c r="EL43" s="401"/>
      <c r="EM43" s="401"/>
      <c r="EN43" s="401"/>
      <c r="EO43" s="401"/>
      <c r="EP43" s="401"/>
      <c r="EQ43" s="401"/>
      <c r="ER43" s="401"/>
      <c r="ES43" s="401"/>
      <c r="ET43" s="401"/>
      <c r="EU43" s="401"/>
      <c r="EV43" s="401"/>
      <c r="EW43" s="401"/>
      <c r="EX43" s="401"/>
      <c r="EY43" s="401"/>
      <c r="EZ43" s="401"/>
      <c r="FA43" s="401"/>
      <c r="FB43" s="401"/>
      <c r="FC43" s="401"/>
      <c r="FD43" s="401"/>
      <c r="FE43" s="401"/>
      <c r="FF43" s="401"/>
      <c r="FG43" s="401"/>
      <c r="FH43" s="401"/>
      <c r="FI43" s="401"/>
      <c r="FJ43" s="401"/>
      <c r="FK43" s="401"/>
      <c r="FL43" s="401"/>
      <c r="FM43" s="401"/>
      <c r="FN43" s="401"/>
      <c r="FO43" s="401"/>
      <c r="FP43" s="401"/>
      <c r="FQ43" s="401"/>
      <c r="FR43" s="401"/>
      <c r="FS43" s="401"/>
      <c r="FT43" s="401"/>
      <c r="FU43" s="401"/>
      <c r="FV43" s="401"/>
      <c r="FW43" s="401"/>
      <c r="FX43" s="401"/>
      <c r="FY43" s="401"/>
      <c r="FZ43" s="401"/>
      <c r="GA43" s="401"/>
      <c r="GB43" s="401"/>
      <c r="GC43" s="401"/>
      <c r="GD43" s="401"/>
      <c r="GE43" s="401"/>
      <c r="GF43" s="401"/>
      <c r="GG43" s="401"/>
      <c r="GH43" s="401"/>
      <c r="GI43" s="401"/>
      <c r="GJ43" s="401"/>
      <c r="GK43" s="401"/>
      <c r="GL43" s="401"/>
      <c r="GM43" s="401"/>
      <c r="GN43" s="401"/>
      <c r="GO43" s="401"/>
      <c r="GP43" s="401"/>
      <c r="GQ43" s="401"/>
      <c r="GR43" s="401"/>
      <c r="GS43" s="401"/>
      <c r="GT43" s="401"/>
      <c r="GU43" s="401"/>
      <c r="GV43" s="401"/>
      <c r="GW43" s="401"/>
      <c r="GX43" s="401"/>
      <c r="GY43" s="401"/>
      <c r="GZ43" s="401"/>
      <c r="HA43" s="401"/>
      <c r="HB43" s="401"/>
      <c r="HC43" s="401"/>
      <c r="HD43" s="401"/>
      <c r="HE43" s="401"/>
      <c r="HF43" s="401"/>
      <c r="HG43" s="401"/>
      <c r="HH43" s="401"/>
      <c r="HI43" s="401"/>
      <c r="HJ43" s="401"/>
      <c r="HK43" s="401"/>
      <c r="HL43" s="401"/>
      <c r="HM43" s="401"/>
      <c r="HN43" s="401"/>
      <c r="HO43" s="401"/>
      <c r="HP43" s="401"/>
      <c r="HQ43" s="401"/>
      <c r="HR43" s="401"/>
      <c r="HS43" s="401"/>
      <c r="HT43" s="401"/>
      <c r="HU43" s="401"/>
      <c r="HV43" s="401"/>
      <c r="HW43" s="401"/>
      <c r="HX43" s="401"/>
      <c r="HY43" s="401"/>
      <c r="HZ43" s="401"/>
      <c r="IA43" s="401"/>
      <c r="IB43" s="401"/>
      <c r="IC43" s="401"/>
      <c r="ID43" s="401"/>
      <c r="IE43" s="401"/>
      <c r="IF43" s="401"/>
      <c r="IG43" s="401"/>
      <c r="IH43" s="401"/>
      <c r="II43" s="401"/>
      <c r="IJ43" s="401"/>
      <c r="IK43" s="401"/>
      <c r="IL43" s="401"/>
      <c r="IM43" s="401"/>
      <c r="IN43" s="401"/>
      <c r="IO43" s="401"/>
    </row>
    <row r="44" s="401" customFormat="1" ht="18" customHeight="1" spans="1:253">
      <c r="A44" s="275" t="s">
        <v>317</v>
      </c>
      <c r="B44" s="419"/>
      <c r="C44" s="264" t="s">
        <v>327</v>
      </c>
      <c r="D44" s="266">
        <v>5</v>
      </c>
      <c r="E44" s="266">
        <v>1</v>
      </c>
      <c r="F44" s="266">
        <v>1</v>
      </c>
      <c r="G44" s="266">
        <v>3</v>
      </c>
      <c r="H44" s="264"/>
      <c r="I44" s="266">
        <v>3</v>
      </c>
      <c r="J44" s="451">
        <v>41</v>
      </c>
      <c r="K44" s="290">
        <v>787.7</v>
      </c>
      <c r="L44" s="290">
        <v>11.21</v>
      </c>
      <c r="M44" s="290">
        <v>10.5</v>
      </c>
      <c r="N44" s="290">
        <v>10.64</v>
      </c>
      <c r="O44" s="290">
        <v>539.4</v>
      </c>
      <c r="P44" s="290">
        <v>0.61</v>
      </c>
      <c r="Q44" s="266">
        <v>11</v>
      </c>
      <c r="R44" s="313">
        <v>42680</v>
      </c>
      <c r="S44" s="313">
        <v>42689</v>
      </c>
      <c r="T44" s="473"/>
      <c r="U44" s="473">
        <v>42846</v>
      </c>
      <c r="V44" s="313">
        <v>42848</v>
      </c>
      <c r="W44" s="313">
        <v>42891</v>
      </c>
      <c r="X44" s="266">
        <v>211</v>
      </c>
      <c r="Y44" s="472">
        <f t="shared" si="12"/>
        <v>202</v>
      </c>
      <c r="Z44" s="348">
        <v>19.5</v>
      </c>
      <c r="AA44" s="266">
        <v>3</v>
      </c>
      <c r="AB44" s="341">
        <v>86</v>
      </c>
      <c r="AC44" s="266">
        <v>4</v>
      </c>
      <c r="AD44" s="341">
        <v>84.52</v>
      </c>
      <c r="AE44" s="341">
        <v>42.67</v>
      </c>
      <c r="AF44" s="341">
        <v>31.6</v>
      </c>
      <c r="AG44" s="341"/>
      <c r="AH44" s="495">
        <f t="shared" si="13"/>
        <v>50.4850922858495</v>
      </c>
      <c r="AI44" s="264">
        <v>3</v>
      </c>
      <c r="AO44" s="507"/>
      <c r="AP44" s="266" t="s">
        <v>326</v>
      </c>
      <c r="AQ44" s="515" t="s">
        <v>70</v>
      </c>
      <c r="AR44" s="254"/>
      <c r="AS44" s="266">
        <v>2</v>
      </c>
      <c r="AU44" s="264"/>
      <c r="AV44" s="264"/>
      <c r="AX44" s="264"/>
      <c r="AY44" s="264"/>
      <c r="AZ44" s="264"/>
      <c r="BA44" s="264"/>
      <c r="BC44" s="313">
        <v>42773</v>
      </c>
      <c r="BD44" s="266">
        <v>2</v>
      </c>
      <c r="BE44" s="473"/>
      <c r="BF44" s="264"/>
      <c r="BG44" s="473"/>
      <c r="BH44" s="264"/>
      <c r="BI44" s="473"/>
      <c r="BJ44" s="264"/>
      <c r="IP44" s="413"/>
      <c r="IQ44" s="413"/>
      <c r="IR44" s="413"/>
      <c r="IS44" s="413"/>
    </row>
    <row r="45" s="401" customFormat="1" ht="18" customHeight="1" spans="1:253">
      <c r="A45" s="275" t="s">
        <v>317</v>
      </c>
      <c r="B45" s="419"/>
      <c r="C45" s="264" t="s">
        <v>328</v>
      </c>
      <c r="D45" s="257">
        <v>5</v>
      </c>
      <c r="E45" s="257">
        <v>1</v>
      </c>
      <c r="F45" s="257">
        <v>1</v>
      </c>
      <c r="G45" s="257">
        <v>1</v>
      </c>
      <c r="H45" s="264"/>
      <c r="I45" s="257">
        <v>1</v>
      </c>
      <c r="J45" s="450">
        <v>42.4</v>
      </c>
      <c r="K45" s="380"/>
      <c r="L45" s="382">
        <v>12</v>
      </c>
      <c r="M45" s="382">
        <v>12.6</v>
      </c>
      <c r="N45" s="382">
        <v>11.5</v>
      </c>
      <c r="O45" s="382">
        <v>600.5</v>
      </c>
      <c r="P45" s="382">
        <v>1.97</v>
      </c>
      <c r="Q45" s="257">
        <v>8</v>
      </c>
      <c r="R45" s="313">
        <v>42661</v>
      </c>
      <c r="S45" s="313">
        <v>42667</v>
      </c>
      <c r="T45" s="473"/>
      <c r="U45" s="473">
        <v>42840</v>
      </c>
      <c r="V45" s="313">
        <v>42842</v>
      </c>
      <c r="W45" s="313">
        <v>42886</v>
      </c>
      <c r="X45" s="472">
        <f>W45-R45</f>
        <v>225</v>
      </c>
      <c r="Y45" s="472">
        <f t="shared" si="12"/>
        <v>219</v>
      </c>
      <c r="Z45" s="347">
        <v>13</v>
      </c>
      <c r="AA45" s="257">
        <v>3</v>
      </c>
      <c r="AB45" s="353">
        <v>95</v>
      </c>
      <c r="AC45" s="257">
        <v>3</v>
      </c>
      <c r="AD45" s="353">
        <v>103.5</v>
      </c>
      <c r="AE45" s="353">
        <v>45</v>
      </c>
      <c r="AF45" s="353">
        <v>36.8</v>
      </c>
      <c r="AG45" s="353"/>
      <c r="AH45" s="495">
        <f t="shared" si="13"/>
        <v>43.4782608695652</v>
      </c>
      <c r="AI45" s="264">
        <v>1</v>
      </c>
      <c r="AO45" s="257">
        <v>3</v>
      </c>
      <c r="AP45" s="257">
        <v>4</v>
      </c>
      <c r="AQ45" s="257">
        <v>3</v>
      </c>
      <c r="AR45" s="254"/>
      <c r="AS45" s="257">
        <v>1</v>
      </c>
      <c r="AU45" s="264"/>
      <c r="AV45" s="264"/>
      <c r="AX45" s="264"/>
      <c r="AY45" s="257">
        <v>1</v>
      </c>
      <c r="AZ45" s="264"/>
      <c r="BA45" s="264"/>
      <c r="BC45" s="313">
        <v>43100</v>
      </c>
      <c r="BD45" s="266">
        <v>1</v>
      </c>
      <c r="BE45" s="313">
        <v>42814</v>
      </c>
      <c r="BF45" s="266">
        <v>3</v>
      </c>
      <c r="BG45" s="473"/>
      <c r="BH45" s="264"/>
      <c r="BI45" s="473"/>
      <c r="BJ45" s="264"/>
      <c r="IP45" s="413"/>
      <c r="IQ45" s="413"/>
      <c r="IR45" s="413"/>
      <c r="IS45" s="413"/>
    </row>
    <row r="46" s="401" customFormat="1" ht="18" customHeight="1" spans="1:253">
      <c r="A46" s="275" t="s">
        <v>317</v>
      </c>
      <c r="B46" s="419"/>
      <c r="C46" s="264" t="s">
        <v>329</v>
      </c>
      <c r="D46" s="257">
        <v>2</v>
      </c>
      <c r="E46" s="257">
        <v>1</v>
      </c>
      <c r="F46" s="257">
        <v>1</v>
      </c>
      <c r="G46" s="257">
        <v>1</v>
      </c>
      <c r="H46" s="257">
        <v>3</v>
      </c>
      <c r="I46" s="257">
        <v>1</v>
      </c>
      <c r="J46" s="450">
        <v>43.15</v>
      </c>
      <c r="K46" s="380"/>
      <c r="L46" s="382">
        <v>12.39</v>
      </c>
      <c r="M46" s="382">
        <v>10.46</v>
      </c>
      <c r="N46" s="382">
        <v>12.92</v>
      </c>
      <c r="O46" s="382">
        <v>596.17</v>
      </c>
      <c r="P46" s="382">
        <v>-5.89</v>
      </c>
      <c r="Q46" s="257">
        <v>13</v>
      </c>
      <c r="R46" s="313">
        <v>42657</v>
      </c>
      <c r="S46" s="313">
        <v>42661</v>
      </c>
      <c r="T46" s="313">
        <v>42809</v>
      </c>
      <c r="U46" s="313">
        <v>42839</v>
      </c>
      <c r="V46" s="313">
        <v>42843</v>
      </c>
      <c r="W46" s="313">
        <v>42882</v>
      </c>
      <c r="X46" s="472">
        <f>W46-R46</f>
        <v>225</v>
      </c>
      <c r="Y46" s="472">
        <f t="shared" si="12"/>
        <v>221</v>
      </c>
      <c r="Z46" s="347">
        <v>14.62</v>
      </c>
      <c r="AA46" s="257">
        <v>1</v>
      </c>
      <c r="AB46" s="353">
        <v>96.4</v>
      </c>
      <c r="AC46" s="257">
        <v>3</v>
      </c>
      <c r="AD46" s="353">
        <v>101</v>
      </c>
      <c r="AE46" s="353">
        <v>40.3</v>
      </c>
      <c r="AF46" s="353">
        <v>38.5</v>
      </c>
      <c r="AG46" s="353"/>
      <c r="AH46" s="495">
        <f t="shared" si="13"/>
        <v>39.9009900990099</v>
      </c>
      <c r="AI46" s="264">
        <v>1</v>
      </c>
      <c r="AO46" s="507"/>
      <c r="AP46" s="264"/>
      <c r="AQ46" s="257">
        <v>3</v>
      </c>
      <c r="AR46" s="254"/>
      <c r="AS46" s="264"/>
      <c r="AU46" s="264"/>
      <c r="AV46" s="264"/>
      <c r="AX46" s="257">
        <v>30</v>
      </c>
      <c r="AY46" s="257">
        <v>4</v>
      </c>
      <c r="AZ46" s="257">
        <v>10</v>
      </c>
      <c r="BA46" s="257">
        <v>3</v>
      </c>
      <c r="BC46" s="473"/>
      <c r="BD46" s="264"/>
      <c r="BE46" s="473"/>
      <c r="BF46" s="264"/>
      <c r="BG46" s="473"/>
      <c r="BH46" s="264"/>
      <c r="BI46" s="473"/>
      <c r="BJ46" s="264"/>
      <c r="IP46" s="413"/>
      <c r="IQ46" s="413"/>
      <c r="IR46" s="413"/>
      <c r="IS46" s="413"/>
    </row>
    <row r="47" s="401" customFormat="1" ht="18" customHeight="1" spans="1:253">
      <c r="A47" s="275" t="s">
        <v>317</v>
      </c>
      <c r="B47" s="419"/>
      <c r="C47" s="264" t="s">
        <v>330</v>
      </c>
      <c r="D47" s="257">
        <v>5</v>
      </c>
      <c r="E47" s="257">
        <v>1</v>
      </c>
      <c r="F47" s="257">
        <v>1</v>
      </c>
      <c r="G47" s="257">
        <v>3</v>
      </c>
      <c r="H47" s="257"/>
      <c r="I47" s="257">
        <v>1</v>
      </c>
      <c r="J47" s="451">
        <v>45.5</v>
      </c>
      <c r="K47" s="290">
        <v>802.3</v>
      </c>
      <c r="L47" s="382">
        <v>11.685</v>
      </c>
      <c r="M47" s="382">
        <v>11.01</v>
      </c>
      <c r="N47" s="382">
        <v>11.39</v>
      </c>
      <c r="O47" s="382">
        <v>567.8</v>
      </c>
      <c r="P47" s="382">
        <v>7.51</v>
      </c>
      <c r="Q47" s="257">
        <v>2</v>
      </c>
      <c r="R47" s="313">
        <v>42654</v>
      </c>
      <c r="S47" s="313">
        <v>42661</v>
      </c>
      <c r="T47" s="313">
        <v>42806</v>
      </c>
      <c r="U47" s="313">
        <v>42838</v>
      </c>
      <c r="V47" s="313">
        <v>42840</v>
      </c>
      <c r="W47" s="313">
        <v>42882</v>
      </c>
      <c r="X47" s="257">
        <v>228</v>
      </c>
      <c r="Y47" s="472">
        <f t="shared" si="12"/>
        <v>221</v>
      </c>
      <c r="Z47" s="347">
        <v>15.3</v>
      </c>
      <c r="AA47" s="257" t="s">
        <v>338</v>
      </c>
      <c r="AB47" s="353">
        <v>92</v>
      </c>
      <c r="AC47" s="257">
        <v>2</v>
      </c>
      <c r="AD47" s="353">
        <v>61</v>
      </c>
      <c r="AE47" s="353">
        <v>37.1</v>
      </c>
      <c r="AF47" s="353">
        <v>37.1</v>
      </c>
      <c r="AG47" s="353"/>
      <c r="AH47" s="495">
        <f t="shared" si="13"/>
        <v>60.8196721311475</v>
      </c>
      <c r="AI47" s="257">
        <v>3</v>
      </c>
      <c r="AO47" s="507"/>
      <c r="AP47" s="257">
        <v>1</v>
      </c>
      <c r="AQ47" s="257">
        <v>5</v>
      </c>
      <c r="AR47" s="254"/>
      <c r="AS47" s="257">
        <v>4</v>
      </c>
      <c r="AU47" s="264"/>
      <c r="AV47" s="257">
        <v>1</v>
      </c>
      <c r="AX47" s="257"/>
      <c r="AY47" s="257">
        <v>1</v>
      </c>
      <c r="AZ47" s="264"/>
      <c r="BA47" s="264"/>
      <c r="BC47" s="313">
        <v>43084</v>
      </c>
      <c r="BD47" s="257">
        <v>2</v>
      </c>
      <c r="BE47" s="313">
        <v>42776</v>
      </c>
      <c r="BF47" s="257">
        <v>2</v>
      </c>
      <c r="BG47" s="473"/>
      <c r="BH47" s="264">
        <v>1</v>
      </c>
      <c r="BI47" s="473"/>
      <c r="BJ47" s="264">
        <v>1</v>
      </c>
      <c r="IP47" s="413"/>
      <c r="IQ47" s="413"/>
      <c r="IR47" s="413"/>
      <c r="IS47" s="413"/>
    </row>
    <row r="48" s="400" customFormat="1" ht="18" customHeight="1" spans="1:249">
      <c r="A48" s="275" t="s">
        <v>317</v>
      </c>
      <c r="B48" s="420"/>
      <c r="C48" s="271" t="s">
        <v>90</v>
      </c>
      <c r="D48" s="421">
        <v>5</v>
      </c>
      <c r="E48" s="271">
        <v>1</v>
      </c>
      <c r="F48" s="271">
        <v>1</v>
      </c>
      <c r="G48" s="402" t="s">
        <v>87</v>
      </c>
      <c r="H48" s="271"/>
      <c r="I48" s="271">
        <v>1</v>
      </c>
      <c r="J48" s="452">
        <f t="shared" ref="J48:O48" si="14">AVERAGE(J38:J47)</f>
        <v>43.018</v>
      </c>
      <c r="K48" s="453">
        <f t="shared" si="14"/>
        <v>778</v>
      </c>
      <c r="L48" s="453">
        <f t="shared" si="14"/>
        <v>11.1205</v>
      </c>
      <c r="M48" s="453">
        <f t="shared" si="14"/>
        <v>10.759</v>
      </c>
      <c r="N48" s="453">
        <f t="shared" si="14"/>
        <v>11.083</v>
      </c>
      <c r="O48" s="454">
        <f t="shared" si="14"/>
        <v>549.256</v>
      </c>
      <c r="P48" s="453">
        <f>(O48/540.62-1)*100</f>
        <v>1.59742517849877</v>
      </c>
      <c r="Q48" s="271">
        <v>10</v>
      </c>
      <c r="R48" s="474"/>
      <c r="S48" s="474"/>
      <c r="T48" s="474"/>
      <c r="U48" s="474"/>
      <c r="V48" s="474"/>
      <c r="W48" s="474"/>
      <c r="X48" s="350">
        <f t="shared" ref="X48:Z48" si="15">AVERAGE(X38:X47)</f>
        <v>219.7</v>
      </c>
      <c r="Y48" s="350">
        <f t="shared" si="15"/>
        <v>211.9</v>
      </c>
      <c r="Z48" s="350">
        <f t="shared" si="15"/>
        <v>17.355</v>
      </c>
      <c r="AA48" s="350"/>
      <c r="AB48" s="350">
        <f t="shared" ref="AB48:AF48" si="16">AVERAGE(AB38:AB47)</f>
        <v>89.83</v>
      </c>
      <c r="AC48" s="350"/>
      <c r="AD48" s="350">
        <f t="shared" si="16"/>
        <v>100.351</v>
      </c>
      <c r="AE48" s="350">
        <f t="shared" si="16"/>
        <v>39.555</v>
      </c>
      <c r="AF48" s="350">
        <f t="shared" si="16"/>
        <v>35.803</v>
      </c>
      <c r="AG48" s="350"/>
      <c r="AH48" s="422">
        <f t="shared" si="13"/>
        <v>39.4166475670397</v>
      </c>
      <c r="AI48" s="496"/>
      <c r="AO48" s="507"/>
      <c r="AP48" s="264"/>
      <c r="AQ48" s="254" t="s">
        <v>232</v>
      </c>
      <c r="AR48" s="254"/>
      <c r="AS48" s="264">
        <v>3</v>
      </c>
      <c r="AU48" s="264"/>
      <c r="AV48" s="264"/>
      <c r="AX48" s="264"/>
      <c r="AY48" s="264"/>
      <c r="AZ48" s="264"/>
      <c r="BA48" s="264"/>
      <c r="BC48" s="473"/>
      <c r="BD48" s="264"/>
      <c r="BE48" s="473"/>
      <c r="BF48" s="264"/>
      <c r="BG48" s="473"/>
      <c r="BH48" s="264"/>
      <c r="BI48" s="473"/>
      <c r="BJ48" s="264"/>
      <c r="BM48" s="536"/>
      <c r="BN48" s="536"/>
      <c r="BO48" s="536"/>
      <c r="BP48" s="536"/>
      <c r="BQ48" s="536"/>
      <c r="BR48" s="536"/>
      <c r="BS48" s="536"/>
      <c r="BT48" s="536"/>
      <c r="BU48" s="536"/>
      <c r="BV48" s="536"/>
      <c r="BW48" s="536"/>
      <c r="BX48" s="536"/>
      <c r="BY48" s="536"/>
      <c r="BZ48" s="536"/>
      <c r="CA48" s="536"/>
      <c r="CB48" s="536"/>
      <c r="CC48" s="536"/>
      <c r="CD48" s="536"/>
      <c r="CE48" s="536"/>
      <c r="CF48" s="536"/>
      <c r="CG48" s="536"/>
      <c r="CH48" s="536"/>
      <c r="CI48" s="536"/>
      <c r="CJ48" s="536"/>
      <c r="CK48" s="536"/>
      <c r="CL48" s="536"/>
      <c r="CM48" s="536"/>
      <c r="CN48" s="536"/>
      <c r="CO48" s="536"/>
      <c r="CP48" s="536"/>
      <c r="CQ48" s="536"/>
      <c r="CR48" s="536"/>
      <c r="CS48" s="536"/>
      <c r="CT48" s="536"/>
      <c r="CU48" s="536"/>
      <c r="CV48" s="536"/>
      <c r="CW48" s="536"/>
      <c r="CX48" s="536"/>
      <c r="CY48" s="536"/>
      <c r="CZ48" s="536"/>
      <c r="DA48" s="536"/>
      <c r="DB48" s="536"/>
      <c r="DC48" s="536"/>
      <c r="DD48" s="536"/>
      <c r="DE48" s="536"/>
      <c r="DF48" s="536"/>
      <c r="DG48" s="536"/>
      <c r="DH48" s="536"/>
      <c r="DI48" s="536"/>
      <c r="DJ48" s="536"/>
      <c r="DK48" s="536"/>
      <c r="DL48" s="536"/>
      <c r="DM48" s="536"/>
      <c r="DN48" s="536"/>
      <c r="DO48" s="536"/>
      <c r="DP48" s="536"/>
      <c r="DQ48" s="536"/>
      <c r="DR48" s="536"/>
      <c r="DS48" s="536"/>
      <c r="DT48" s="536"/>
      <c r="DU48" s="536"/>
      <c r="DV48" s="536"/>
      <c r="DW48" s="536"/>
      <c r="DX48" s="536"/>
      <c r="DY48" s="536"/>
      <c r="DZ48" s="536"/>
      <c r="EA48" s="536"/>
      <c r="EB48" s="536"/>
      <c r="EC48" s="536"/>
      <c r="ED48" s="536"/>
      <c r="EE48" s="536"/>
      <c r="EF48" s="536"/>
      <c r="EG48" s="536"/>
      <c r="EH48" s="536"/>
      <c r="EI48" s="536"/>
      <c r="EJ48" s="536"/>
      <c r="EK48" s="536"/>
      <c r="EL48" s="536"/>
      <c r="EM48" s="536"/>
      <c r="EN48" s="536"/>
      <c r="EO48" s="536"/>
      <c r="EP48" s="536"/>
      <c r="EQ48" s="536"/>
      <c r="ER48" s="536"/>
      <c r="ES48" s="536"/>
      <c r="ET48" s="536"/>
      <c r="EU48" s="536"/>
      <c r="EV48" s="536"/>
      <c r="EW48" s="536"/>
      <c r="EX48" s="536"/>
      <c r="EY48" s="536"/>
      <c r="EZ48" s="536"/>
      <c r="FA48" s="536"/>
      <c r="FB48" s="536"/>
      <c r="FC48" s="536"/>
      <c r="FD48" s="536"/>
      <c r="FE48" s="536"/>
      <c r="FF48" s="536"/>
      <c r="FG48" s="536"/>
      <c r="FH48" s="536"/>
      <c r="FI48" s="536"/>
      <c r="FJ48" s="536"/>
      <c r="FK48" s="536"/>
      <c r="FL48" s="536"/>
      <c r="FM48" s="536"/>
      <c r="FN48" s="536"/>
      <c r="FO48" s="536"/>
      <c r="FP48" s="536"/>
      <c r="FQ48" s="536"/>
      <c r="FR48" s="536"/>
      <c r="FS48" s="536"/>
      <c r="FT48" s="536"/>
      <c r="FU48" s="536"/>
      <c r="FV48" s="536"/>
      <c r="FW48" s="536"/>
      <c r="FX48" s="536"/>
      <c r="FY48" s="536"/>
      <c r="FZ48" s="536"/>
      <c r="GA48" s="536"/>
      <c r="GB48" s="536"/>
      <c r="GC48" s="536"/>
      <c r="GD48" s="536"/>
      <c r="GE48" s="536"/>
      <c r="GF48" s="536"/>
      <c r="GG48" s="536"/>
      <c r="GH48" s="536"/>
      <c r="GI48" s="536"/>
      <c r="GJ48" s="536"/>
      <c r="GK48" s="536"/>
      <c r="GL48" s="536"/>
      <c r="GM48" s="536"/>
      <c r="GN48" s="536"/>
      <c r="GO48" s="536"/>
      <c r="GP48" s="536"/>
      <c r="GQ48" s="536"/>
      <c r="GR48" s="536"/>
      <c r="GS48" s="536"/>
      <c r="GT48" s="536"/>
      <c r="GU48" s="536"/>
      <c r="GV48" s="536"/>
      <c r="GW48" s="536"/>
      <c r="GX48" s="536"/>
      <c r="GY48" s="536"/>
      <c r="GZ48" s="536"/>
      <c r="HA48" s="536"/>
      <c r="HB48" s="536"/>
      <c r="HC48" s="536"/>
      <c r="HD48" s="536"/>
      <c r="HE48" s="536"/>
      <c r="HF48" s="536"/>
      <c r="HG48" s="536"/>
      <c r="HH48" s="536"/>
      <c r="HI48" s="536"/>
      <c r="HJ48" s="536"/>
      <c r="HK48" s="536"/>
      <c r="HL48" s="536"/>
      <c r="HM48" s="536"/>
      <c r="HN48" s="536"/>
      <c r="HO48" s="536"/>
      <c r="HP48" s="536"/>
      <c r="HQ48" s="536"/>
      <c r="HR48" s="536"/>
      <c r="HS48" s="536"/>
      <c r="HT48" s="536"/>
      <c r="HU48" s="536"/>
      <c r="HV48" s="536"/>
      <c r="HW48" s="536"/>
      <c r="HX48" s="536"/>
      <c r="HY48" s="536"/>
      <c r="HZ48" s="536"/>
      <c r="IA48" s="536"/>
      <c r="IB48" s="536"/>
      <c r="IC48" s="536"/>
      <c r="ID48" s="536"/>
      <c r="IE48" s="536"/>
      <c r="IF48" s="536"/>
      <c r="IG48" s="536"/>
      <c r="IH48" s="536"/>
      <c r="II48" s="536"/>
      <c r="IJ48" s="536"/>
      <c r="IK48" s="536"/>
      <c r="IL48" s="536"/>
      <c r="IM48" s="536"/>
      <c r="IN48" s="536"/>
      <c r="IO48" s="536"/>
    </row>
    <row r="49" s="254" customFormat="1" ht="16.35" customHeight="1" spans="1:63">
      <c r="A49" s="254" t="s">
        <v>331</v>
      </c>
      <c r="B49" s="423" t="s">
        <v>358</v>
      </c>
      <c r="C49" s="424" t="s">
        <v>333</v>
      </c>
      <c r="D49" s="425">
        <v>5</v>
      </c>
      <c r="E49" s="425">
        <v>1</v>
      </c>
      <c r="F49" s="425">
        <v>3</v>
      </c>
      <c r="G49" s="425">
        <v>3</v>
      </c>
      <c r="H49" s="425" t="s">
        <v>94</v>
      </c>
      <c r="I49" s="425">
        <v>1</v>
      </c>
      <c r="L49" s="425">
        <v>10.85</v>
      </c>
      <c r="M49" s="425">
        <v>10.9</v>
      </c>
      <c r="N49" s="425">
        <v>11.4</v>
      </c>
      <c r="O49" s="455">
        <v>552.25</v>
      </c>
      <c r="P49" s="455">
        <v>1.38</v>
      </c>
      <c r="Q49" s="425">
        <v>11</v>
      </c>
      <c r="R49" s="313">
        <v>43396</v>
      </c>
      <c r="S49" s="313">
        <v>43402</v>
      </c>
      <c r="T49" s="313"/>
      <c r="U49" s="313"/>
      <c r="V49" s="313">
        <v>43206</v>
      </c>
      <c r="W49" s="313">
        <v>43249</v>
      </c>
      <c r="X49" s="425">
        <v>218</v>
      </c>
      <c r="Y49" s="425">
        <v>212</v>
      </c>
      <c r="Z49" s="483">
        <v>14</v>
      </c>
      <c r="AA49" s="430">
        <v>1</v>
      </c>
      <c r="AB49" s="425">
        <v>94.7</v>
      </c>
      <c r="AC49" s="425">
        <v>2</v>
      </c>
      <c r="AD49" s="484">
        <v>102.1</v>
      </c>
      <c r="AE49" s="484">
        <v>41</v>
      </c>
      <c r="AF49" s="485">
        <v>30.4</v>
      </c>
      <c r="AG49" s="497">
        <v>44.5</v>
      </c>
      <c r="AH49" s="484">
        <v>40.2</v>
      </c>
      <c r="AI49" s="425">
        <v>1</v>
      </c>
      <c r="AJ49" s="425">
        <v>5</v>
      </c>
      <c r="AK49" s="486">
        <v>9.7</v>
      </c>
      <c r="AL49" s="499"/>
      <c r="AM49" s="499"/>
      <c r="AN49" s="499">
        <f t="shared" ref="AN49:AN58" si="17">AE49/Z49</f>
        <v>2.92857142857143</v>
      </c>
      <c r="AO49" s="425" t="s">
        <v>326</v>
      </c>
      <c r="AP49" s="425">
        <v>4</v>
      </c>
      <c r="AQ49" s="425" t="s">
        <v>94</v>
      </c>
      <c r="AR49" s="425" t="s">
        <v>94</v>
      </c>
      <c r="AS49" s="425" t="s">
        <v>94</v>
      </c>
      <c r="AT49" s="429"/>
      <c r="AU49" s="429"/>
      <c r="AV49" s="429"/>
      <c r="AX49" s="429"/>
      <c r="AY49" s="429"/>
      <c r="AZ49" s="425">
        <v>5</v>
      </c>
      <c r="BA49" s="425">
        <v>2</v>
      </c>
      <c r="BC49" s="456"/>
      <c r="BD49" s="456"/>
      <c r="BE49" s="525">
        <v>43200</v>
      </c>
      <c r="BF49" s="425">
        <v>2</v>
      </c>
      <c r="BG49" s="429"/>
      <c r="BH49" s="429"/>
      <c r="BI49" s="429"/>
      <c r="BJ49" s="429"/>
      <c r="BK49" s="425">
        <v>0.49</v>
      </c>
    </row>
    <row r="50" s="254" customFormat="1" ht="16.35" customHeight="1" spans="1:63">
      <c r="A50" s="254" t="s">
        <v>331</v>
      </c>
      <c r="B50" s="426"/>
      <c r="C50" s="427" t="s">
        <v>334</v>
      </c>
      <c r="D50" s="425">
        <v>5</v>
      </c>
      <c r="E50" s="425">
        <v>1</v>
      </c>
      <c r="F50" s="425">
        <v>1</v>
      </c>
      <c r="G50" s="428">
        <v>1</v>
      </c>
      <c r="H50" s="429"/>
      <c r="I50" s="456">
        <v>1</v>
      </c>
      <c r="L50" s="428">
        <v>10.06</v>
      </c>
      <c r="M50" s="428">
        <v>9.22</v>
      </c>
      <c r="N50" s="428">
        <v>9.25</v>
      </c>
      <c r="O50" s="457">
        <v>475.53</v>
      </c>
      <c r="P50" s="457">
        <v>2.58</v>
      </c>
      <c r="Q50" s="475">
        <v>5</v>
      </c>
      <c r="R50" s="313">
        <v>43397</v>
      </c>
      <c r="S50" s="313">
        <v>43406</v>
      </c>
      <c r="T50" s="313"/>
      <c r="U50" s="313">
        <v>43209</v>
      </c>
      <c r="V50" s="313">
        <v>43211</v>
      </c>
      <c r="W50" s="313">
        <v>43255</v>
      </c>
      <c r="X50" s="430">
        <v>223</v>
      </c>
      <c r="Y50" s="425">
        <v>214</v>
      </c>
      <c r="Z50" s="486">
        <v>18</v>
      </c>
      <c r="AA50" s="425">
        <v>3</v>
      </c>
      <c r="AB50" s="428">
        <v>91.3</v>
      </c>
      <c r="AC50" s="425">
        <v>3</v>
      </c>
      <c r="AD50" s="487">
        <v>121.78</v>
      </c>
      <c r="AE50" s="487">
        <v>41.22</v>
      </c>
      <c r="AF50" s="487">
        <v>29.3</v>
      </c>
      <c r="AG50" s="487">
        <v>39.1</v>
      </c>
      <c r="AH50" s="497">
        <f>AE50/AD50*100</f>
        <v>33.8479224831664</v>
      </c>
      <c r="AI50" s="425">
        <v>1</v>
      </c>
      <c r="AJ50" s="425">
        <v>5</v>
      </c>
      <c r="AK50" s="499">
        <v>8.84</v>
      </c>
      <c r="AL50" s="490">
        <v>21.3</v>
      </c>
      <c r="AM50" s="490">
        <v>5.3</v>
      </c>
      <c r="AN50" s="499">
        <f t="shared" si="17"/>
        <v>2.29</v>
      </c>
      <c r="AO50" s="425">
        <v>0.5</v>
      </c>
      <c r="AP50" s="425">
        <v>5</v>
      </c>
      <c r="AQ50" s="429"/>
      <c r="AR50" s="429"/>
      <c r="AS50" s="429"/>
      <c r="AT50" s="429"/>
      <c r="AU50" s="429"/>
      <c r="AV50" s="429"/>
      <c r="AX50" s="429"/>
      <c r="AY50" s="429"/>
      <c r="AZ50" s="425">
        <v>50</v>
      </c>
      <c r="BA50" s="430">
        <v>4</v>
      </c>
      <c r="BC50" s="430"/>
      <c r="BD50" s="425"/>
      <c r="BE50" s="430"/>
      <c r="BF50" s="425"/>
      <c r="BG50" s="429"/>
      <c r="BH50" s="429"/>
      <c r="BI50" s="429"/>
      <c r="BJ50" s="429"/>
      <c r="BK50" s="429"/>
    </row>
    <row r="51" s="254" customFormat="1" ht="16.35" customHeight="1" spans="1:63">
      <c r="A51" s="254" t="s">
        <v>331</v>
      </c>
      <c r="B51" s="426"/>
      <c r="C51" s="427" t="s">
        <v>335</v>
      </c>
      <c r="D51" s="430" t="s">
        <v>95</v>
      </c>
      <c r="E51" s="430" t="s">
        <v>336</v>
      </c>
      <c r="F51" s="430" t="s">
        <v>336</v>
      </c>
      <c r="G51" s="430">
        <v>1</v>
      </c>
      <c r="H51" s="429"/>
      <c r="I51" s="430">
        <v>5</v>
      </c>
      <c r="L51" s="430">
        <v>9.85</v>
      </c>
      <c r="M51" s="430">
        <v>9.91</v>
      </c>
      <c r="N51" s="430">
        <v>9.46</v>
      </c>
      <c r="O51" s="458">
        <v>487</v>
      </c>
      <c r="P51" s="458">
        <v>-2.99</v>
      </c>
      <c r="Q51" s="430">
        <v>12</v>
      </c>
      <c r="R51" s="313">
        <v>43396</v>
      </c>
      <c r="S51" s="313">
        <v>43406</v>
      </c>
      <c r="T51" s="313"/>
      <c r="U51" s="313"/>
      <c r="V51" s="313">
        <v>43208</v>
      </c>
      <c r="W51" s="313">
        <v>43256</v>
      </c>
      <c r="X51" s="430">
        <v>225</v>
      </c>
      <c r="Y51" s="430">
        <v>215</v>
      </c>
      <c r="Z51" s="483">
        <v>18</v>
      </c>
      <c r="AA51" s="430">
        <v>3</v>
      </c>
      <c r="AB51" s="488">
        <v>78</v>
      </c>
      <c r="AC51" s="425">
        <v>3</v>
      </c>
      <c r="AD51" s="489">
        <v>115.4</v>
      </c>
      <c r="AE51" s="489">
        <v>40.8</v>
      </c>
      <c r="AF51" s="489">
        <v>30.5</v>
      </c>
      <c r="AG51" s="489">
        <v>45.5</v>
      </c>
      <c r="AH51" s="484">
        <v>35.4</v>
      </c>
      <c r="AI51" s="430">
        <v>3</v>
      </c>
      <c r="AJ51" s="430">
        <v>1</v>
      </c>
      <c r="AK51" s="483">
        <v>7.7</v>
      </c>
      <c r="AL51" s="499"/>
      <c r="AM51" s="499"/>
      <c r="AN51" s="499">
        <f t="shared" si="17"/>
        <v>2.26666666666667</v>
      </c>
      <c r="AO51" s="430">
        <v>1.5</v>
      </c>
      <c r="AP51" s="430">
        <v>2</v>
      </c>
      <c r="AQ51" s="430">
        <v>3</v>
      </c>
      <c r="AR51" s="430">
        <v>0</v>
      </c>
      <c r="AS51" s="430">
        <v>2</v>
      </c>
      <c r="AT51" s="429"/>
      <c r="AU51" s="429"/>
      <c r="AV51" s="425">
        <v>2</v>
      </c>
      <c r="AX51" s="425">
        <v>0</v>
      </c>
      <c r="AY51" s="425">
        <v>0</v>
      </c>
      <c r="AZ51" s="425">
        <v>0</v>
      </c>
      <c r="BA51" s="425">
        <v>1</v>
      </c>
      <c r="BC51" s="525">
        <v>43141</v>
      </c>
      <c r="BD51" s="430">
        <v>1</v>
      </c>
      <c r="BE51" s="525">
        <v>43197</v>
      </c>
      <c r="BF51" s="430">
        <v>2</v>
      </c>
      <c r="BG51" s="429"/>
      <c r="BH51" s="425">
        <v>1</v>
      </c>
      <c r="BI51" s="456"/>
      <c r="BJ51" s="425">
        <v>1</v>
      </c>
      <c r="BK51" s="425">
        <v>0</v>
      </c>
    </row>
    <row r="52" s="254" customFormat="1" ht="16.35" customHeight="1" spans="1:63">
      <c r="A52" s="254" t="s">
        <v>331</v>
      </c>
      <c r="B52" s="426"/>
      <c r="C52" s="427" t="s">
        <v>337</v>
      </c>
      <c r="D52" s="430">
        <v>5</v>
      </c>
      <c r="E52" s="430">
        <v>1</v>
      </c>
      <c r="F52" s="430">
        <v>1</v>
      </c>
      <c r="G52" s="430">
        <v>1</v>
      </c>
      <c r="H52" s="429"/>
      <c r="I52" s="430">
        <v>3</v>
      </c>
      <c r="L52" s="430">
        <v>13.3</v>
      </c>
      <c r="M52" s="430">
        <v>12.68</v>
      </c>
      <c r="N52" s="430">
        <v>12.54</v>
      </c>
      <c r="O52" s="458">
        <v>648.52</v>
      </c>
      <c r="P52" s="458">
        <v>7.72</v>
      </c>
      <c r="Q52" s="430">
        <v>1</v>
      </c>
      <c r="R52" s="313">
        <v>43400</v>
      </c>
      <c r="S52" s="313">
        <v>43410</v>
      </c>
      <c r="T52" s="313"/>
      <c r="U52" s="313"/>
      <c r="V52" s="313">
        <v>43211</v>
      </c>
      <c r="W52" s="313">
        <v>43259</v>
      </c>
      <c r="X52" s="430">
        <v>224</v>
      </c>
      <c r="Y52" s="430">
        <v>214</v>
      </c>
      <c r="Z52" s="490">
        <v>22.4</v>
      </c>
      <c r="AA52" s="425">
        <v>3</v>
      </c>
      <c r="AB52" s="430">
        <v>87</v>
      </c>
      <c r="AC52" s="430">
        <v>2</v>
      </c>
      <c r="AD52" s="487">
        <v>127.7</v>
      </c>
      <c r="AE52" s="487">
        <v>41.9</v>
      </c>
      <c r="AF52" s="489">
        <v>36.3</v>
      </c>
      <c r="AG52" s="489">
        <v>43.4</v>
      </c>
      <c r="AH52" s="487">
        <v>32</v>
      </c>
      <c r="AI52" s="430">
        <v>3</v>
      </c>
      <c r="AJ52" s="430">
        <v>3</v>
      </c>
      <c r="AK52" s="483">
        <v>9</v>
      </c>
      <c r="AL52" s="500"/>
      <c r="AM52" s="500"/>
      <c r="AN52" s="499">
        <f t="shared" si="17"/>
        <v>1.87053571428571</v>
      </c>
      <c r="AO52" s="430">
        <v>2.3</v>
      </c>
      <c r="AP52" s="430">
        <v>3</v>
      </c>
      <c r="AQ52" s="430">
        <v>1</v>
      </c>
      <c r="AR52" s="429"/>
      <c r="AS52" s="429"/>
      <c r="AT52" s="429"/>
      <c r="AU52" s="429"/>
      <c r="AV52" s="429"/>
      <c r="AX52" s="430">
        <v>40</v>
      </c>
      <c r="AY52" s="456"/>
      <c r="AZ52" s="429"/>
      <c r="BA52" s="429"/>
      <c r="BC52" s="525">
        <v>43128</v>
      </c>
      <c r="BD52" s="430" t="s">
        <v>75</v>
      </c>
      <c r="BE52" s="525">
        <v>43168</v>
      </c>
      <c r="BF52" s="430" t="s">
        <v>356</v>
      </c>
      <c r="BG52" s="429"/>
      <c r="BH52" s="429"/>
      <c r="BI52" s="429"/>
      <c r="BJ52" s="429"/>
      <c r="BK52" s="429"/>
    </row>
    <row r="53" s="254" customFormat="1" ht="16.35" customHeight="1" spans="1:63">
      <c r="A53" s="254" t="s">
        <v>331</v>
      </c>
      <c r="B53" s="426"/>
      <c r="C53" s="431" t="s">
        <v>339</v>
      </c>
      <c r="D53" s="430">
        <v>5</v>
      </c>
      <c r="E53" s="430">
        <v>1</v>
      </c>
      <c r="F53" s="430">
        <v>1</v>
      </c>
      <c r="G53" s="430">
        <v>1</v>
      </c>
      <c r="H53" s="430">
        <v>0</v>
      </c>
      <c r="I53" s="430">
        <v>1</v>
      </c>
      <c r="L53" s="430">
        <v>12.4</v>
      </c>
      <c r="M53" s="430">
        <v>11.05</v>
      </c>
      <c r="N53" s="430">
        <v>11.6</v>
      </c>
      <c r="O53" s="458">
        <v>584.2</v>
      </c>
      <c r="P53" s="458">
        <v>11.6</v>
      </c>
      <c r="Q53" s="430">
        <v>1</v>
      </c>
      <c r="R53" s="313">
        <v>43404</v>
      </c>
      <c r="S53" s="313">
        <v>43418</v>
      </c>
      <c r="T53" s="313"/>
      <c r="U53" s="313"/>
      <c r="V53" s="313">
        <v>43206</v>
      </c>
      <c r="W53" s="313">
        <v>43251</v>
      </c>
      <c r="X53" s="430">
        <v>212</v>
      </c>
      <c r="Y53" s="430">
        <v>198</v>
      </c>
      <c r="Z53" s="486">
        <v>25.6</v>
      </c>
      <c r="AA53" s="425">
        <v>3</v>
      </c>
      <c r="AB53" s="430">
        <v>84.7</v>
      </c>
      <c r="AC53" s="425">
        <v>3</v>
      </c>
      <c r="AD53" s="484">
        <v>105.3</v>
      </c>
      <c r="AE53" s="484">
        <v>34.5</v>
      </c>
      <c r="AF53" s="489">
        <v>35.6</v>
      </c>
      <c r="AG53" s="489">
        <v>50.4</v>
      </c>
      <c r="AH53" s="484">
        <v>32.8</v>
      </c>
      <c r="AI53" s="430">
        <v>1</v>
      </c>
      <c r="AJ53" s="430">
        <v>1</v>
      </c>
      <c r="AK53" s="483">
        <v>8</v>
      </c>
      <c r="AL53" s="498"/>
      <c r="AM53" s="498"/>
      <c r="AN53" s="499">
        <f t="shared" si="17"/>
        <v>1.34765625</v>
      </c>
      <c r="AO53" s="430">
        <v>0.7</v>
      </c>
      <c r="AP53" s="430">
        <v>1</v>
      </c>
      <c r="AQ53" s="429"/>
      <c r="AR53" s="429"/>
      <c r="AS53" s="429"/>
      <c r="AT53" s="429"/>
      <c r="AU53" s="429"/>
      <c r="AV53" s="429"/>
      <c r="AX53" s="429"/>
      <c r="AY53" s="429"/>
      <c r="AZ53" s="429"/>
      <c r="BA53" s="429"/>
      <c r="BC53" s="525">
        <v>43117</v>
      </c>
      <c r="BD53" s="425">
        <v>2</v>
      </c>
      <c r="BE53" s="525">
        <v>43194</v>
      </c>
      <c r="BF53" s="425">
        <v>2</v>
      </c>
      <c r="BG53" s="429"/>
      <c r="BH53" s="429"/>
      <c r="BI53" s="429"/>
      <c r="BJ53" s="429"/>
      <c r="BK53" s="429"/>
    </row>
    <row r="54" s="254" customFormat="1" ht="16.35" customHeight="1" spans="1:63">
      <c r="A54" s="254" t="s">
        <v>331</v>
      </c>
      <c r="B54" s="426"/>
      <c r="C54" s="427" t="s">
        <v>340</v>
      </c>
      <c r="D54" s="430">
        <v>5</v>
      </c>
      <c r="E54" s="430">
        <v>1</v>
      </c>
      <c r="F54" s="430">
        <v>1</v>
      </c>
      <c r="G54" s="430">
        <v>3</v>
      </c>
      <c r="H54" s="429"/>
      <c r="I54" s="430">
        <v>1</v>
      </c>
      <c r="L54" s="430">
        <v>11.54</v>
      </c>
      <c r="M54" s="430">
        <v>11.72</v>
      </c>
      <c r="N54" s="430">
        <v>11.24</v>
      </c>
      <c r="O54" s="458">
        <v>567.93</v>
      </c>
      <c r="P54" s="458">
        <v>3.23</v>
      </c>
      <c r="Q54" s="430">
        <v>8</v>
      </c>
      <c r="R54" s="313">
        <v>43399</v>
      </c>
      <c r="S54" s="313">
        <v>43405</v>
      </c>
      <c r="T54" s="313"/>
      <c r="U54" s="313"/>
      <c r="V54" s="313">
        <v>43210</v>
      </c>
      <c r="W54" s="313">
        <v>43257</v>
      </c>
      <c r="X54" s="430">
        <v>223</v>
      </c>
      <c r="Y54" s="430">
        <v>217</v>
      </c>
      <c r="Z54" s="483">
        <v>20.1</v>
      </c>
      <c r="AA54" s="430">
        <v>3</v>
      </c>
      <c r="AB54" s="430">
        <v>78.4</v>
      </c>
      <c r="AC54" s="430">
        <v>3</v>
      </c>
      <c r="AD54" s="489">
        <v>92.2</v>
      </c>
      <c r="AE54" s="489">
        <v>42.98</v>
      </c>
      <c r="AF54" s="489">
        <v>36</v>
      </c>
      <c r="AG54" s="489">
        <v>42</v>
      </c>
      <c r="AH54" s="489">
        <v>46.62</v>
      </c>
      <c r="AI54" s="430">
        <v>3</v>
      </c>
      <c r="AJ54" s="430">
        <v>1</v>
      </c>
      <c r="AK54" s="483">
        <v>8.2</v>
      </c>
      <c r="AL54" s="499"/>
      <c r="AM54" s="499"/>
      <c r="AN54" s="499">
        <f t="shared" si="17"/>
        <v>2.13830845771144</v>
      </c>
      <c r="AO54" s="430">
        <v>10</v>
      </c>
      <c r="AP54" s="430">
        <v>3</v>
      </c>
      <c r="AQ54" s="430">
        <v>2</v>
      </c>
      <c r="AR54" s="456"/>
      <c r="AS54" s="456"/>
      <c r="AT54" s="456"/>
      <c r="AU54" s="456"/>
      <c r="AV54" s="456"/>
      <c r="AX54" s="430">
        <v>20</v>
      </c>
      <c r="AY54" s="430">
        <v>20</v>
      </c>
      <c r="AZ54" s="456"/>
      <c r="BA54" s="456"/>
      <c r="BC54" s="525">
        <v>43148</v>
      </c>
      <c r="BD54" s="430" t="s">
        <v>75</v>
      </c>
      <c r="BE54" s="525">
        <v>43193</v>
      </c>
      <c r="BF54" s="430" t="s">
        <v>75</v>
      </c>
      <c r="BG54" s="456"/>
      <c r="BH54" s="456"/>
      <c r="BI54" s="456"/>
      <c r="BJ54" s="456"/>
      <c r="BK54" s="456"/>
    </row>
    <row r="55" s="254" customFormat="1" ht="16.35" customHeight="1" spans="1:63">
      <c r="A55" s="254" t="s">
        <v>331</v>
      </c>
      <c r="B55" s="426"/>
      <c r="C55" s="427" t="s">
        <v>341</v>
      </c>
      <c r="D55" s="430">
        <v>5</v>
      </c>
      <c r="E55" s="430">
        <v>1</v>
      </c>
      <c r="F55" s="430">
        <v>1</v>
      </c>
      <c r="G55" s="430">
        <v>1</v>
      </c>
      <c r="H55" s="429"/>
      <c r="I55" s="430">
        <v>1</v>
      </c>
      <c r="L55" s="430">
        <v>12.02</v>
      </c>
      <c r="M55" s="430">
        <v>12.04</v>
      </c>
      <c r="N55" s="430">
        <v>12.03</v>
      </c>
      <c r="O55" s="458">
        <v>601.74</v>
      </c>
      <c r="P55" s="458">
        <v>3.96</v>
      </c>
      <c r="Q55" s="430">
        <v>5</v>
      </c>
      <c r="R55" s="313">
        <v>43401</v>
      </c>
      <c r="S55" s="313">
        <v>43412</v>
      </c>
      <c r="T55" s="313"/>
      <c r="U55" s="313"/>
      <c r="V55" s="313">
        <v>43213</v>
      </c>
      <c r="W55" s="313">
        <v>43257</v>
      </c>
      <c r="X55" s="430">
        <v>221</v>
      </c>
      <c r="Y55" s="430">
        <v>210</v>
      </c>
      <c r="Z55" s="483">
        <v>21.94</v>
      </c>
      <c r="AA55" s="430">
        <v>1</v>
      </c>
      <c r="AB55" s="430">
        <v>83.5</v>
      </c>
      <c r="AC55" s="430">
        <v>3</v>
      </c>
      <c r="AD55" s="489">
        <v>125.75</v>
      </c>
      <c r="AE55" s="489">
        <v>40.47</v>
      </c>
      <c r="AF55" s="489">
        <v>34.7</v>
      </c>
      <c r="AG55" s="489">
        <v>43.7</v>
      </c>
      <c r="AH55" s="484">
        <v>32.18</v>
      </c>
      <c r="AI55" s="430">
        <v>1</v>
      </c>
      <c r="AJ55" s="501"/>
      <c r="AK55" s="483">
        <v>8.3</v>
      </c>
      <c r="AL55" s="500"/>
      <c r="AM55" s="500"/>
      <c r="AN55" s="499">
        <f t="shared" si="17"/>
        <v>1.84457611668186</v>
      </c>
      <c r="AO55" s="430">
        <v>0</v>
      </c>
      <c r="AP55" s="456"/>
      <c r="AQ55" s="508">
        <v>2</v>
      </c>
      <c r="AR55" s="508"/>
      <c r="AS55" s="508">
        <v>2</v>
      </c>
      <c r="AT55" s="456"/>
      <c r="AU55" s="456"/>
      <c r="AV55" s="456"/>
      <c r="AX55" s="456"/>
      <c r="AY55" s="456"/>
      <c r="AZ55" s="456"/>
      <c r="BA55" s="456"/>
      <c r="BC55" s="525">
        <v>43109</v>
      </c>
      <c r="BD55" s="508" t="s">
        <v>69</v>
      </c>
      <c r="BE55" s="456"/>
      <c r="BF55" s="456"/>
      <c r="BG55" s="456"/>
      <c r="BH55" s="456"/>
      <c r="BI55" s="456"/>
      <c r="BJ55" s="456"/>
      <c r="BK55" s="456"/>
    </row>
    <row r="56" s="254" customFormat="1" ht="16.35" customHeight="1" spans="1:63">
      <c r="A56" s="254" t="s">
        <v>331</v>
      </c>
      <c r="B56" s="426"/>
      <c r="C56" s="431" t="s">
        <v>275</v>
      </c>
      <c r="D56" s="425">
        <v>5</v>
      </c>
      <c r="E56" s="425">
        <v>1</v>
      </c>
      <c r="F56" s="425">
        <v>1</v>
      </c>
      <c r="G56" s="425">
        <v>3</v>
      </c>
      <c r="H56" s="425">
        <v>3</v>
      </c>
      <c r="I56" s="425">
        <v>5</v>
      </c>
      <c r="L56" s="425">
        <v>10.9</v>
      </c>
      <c r="M56" s="425">
        <v>10.8</v>
      </c>
      <c r="N56" s="425">
        <v>11</v>
      </c>
      <c r="O56" s="455">
        <v>545.2</v>
      </c>
      <c r="P56" s="455">
        <v>3.01</v>
      </c>
      <c r="Q56" s="425">
        <v>10</v>
      </c>
      <c r="R56" s="313">
        <v>43394</v>
      </c>
      <c r="S56" s="313">
        <v>43400</v>
      </c>
      <c r="T56" s="313"/>
      <c r="U56" s="313"/>
      <c r="V56" s="313">
        <v>43211</v>
      </c>
      <c r="W56" s="313">
        <v>43256</v>
      </c>
      <c r="X56" s="425">
        <v>227</v>
      </c>
      <c r="Y56" s="425">
        <v>221</v>
      </c>
      <c r="Z56" s="486">
        <v>19.89</v>
      </c>
      <c r="AA56" s="425">
        <v>3</v>
      </c>
      <c r="AB56" s="425">
        <v>79</v>
      </c>
      <c r="AC56" s="425">
        <v>3</v>
      </c>
      <c r="AD56" s="484">
        <v>104.8</v>
      </c>
      <c r="AE56" s="484">
        <v>43</v>
      </c>
      <c r="AF56" s="484">
        <v>32.8</v>
      </c>
      <c r="AG56" s="484">
        <v>40.7</v>
      </c>
      <c r="AH56" s="484">
        <v>41</v>
      </c>
      <c r="AI56" s="425">
        <v>3</v>
      </c>
      <c r="AJ56" s="425">
        <v>5</v>
      </c>
      <c r="AK56" s="486">
        <v>8.2</v>
      </c>
      <c r="AL56" s="498"/>
      <c r="AM56" s="498"/>
      <c r="AN56" s="499">
        <f t="shared" si="17"/>
        <v>2.16189039718451</v>
      </c>
      <c r="AO56" s="425">
        <v>1</v>
      </c>
      <c r="AP56" s="425">
        <v>4</v>
      </c>
      <c r="AQ56" s="456"/>
      <c r="AR56" s="425"/>
      <c r="AS56" s="425"/>
      <c r="AT56" s="456"/>
      <c r="AU56" s="456"/>
      <c r="AV56" s="456"/>
      <c r="AX56" s="456"/>
      <c r="AY56" s="456"/>
      <c r="AZ56" s="425">
        <v>75</v>
      </c>
      <c r="BA56" s="425">
        <v>5</v>
      </c>
      <c r="BC56" s="525">
        <v>43133</v>
      </c>
      <c r="BD56" s="425">
        <v>2</v>
      </c>
      <c r="BE56" s="525">
        <v>43198</v>
      </c>
      <c r="BF56" s="425">
        <v>2</v>
      </c>
      <c r="BG56" s="456"/>
      <c r="BH56" s="456"/>
      <c r="BI56" s="456"/>
      <c r="BJ56" s="456"/>
      <c r="BK56" s="456"/>
    </row>
    <row r="57" s="254" customFormat="1" ht="16.35" customHeight="1" spans="1:63">
      <c r="A57" s="254" t="s">
        <v>331</v>
      </c>
      <c r="B57" s="426"/>
      <c r="C57" s="427" t="s">
        <v>342</v>
      </c>
      <c r="D57" s="430">
        <v>5</v>
      </c>
      <c r="E57" s="430">
        <v>1</v>
      </c>
      <c r="F57" s="430">
        <v>1</v>
      </c>
      <c r="G57" s="430">
        <v>1</v>
      </c>
      <c r="H57" s="430">
        <v>3</v>
      </c>
      <c r="I57" s="430">
        <v>1</v>
      </c>
      <c r="L57" s="428">
        <v>8.24</v>
      </c>
      <c r="M57" s="428">
        <v>9.15</v>
      </c>
      <c r="N57" s="428">
        <v>8.66</v>
      </c>
      <c r="O57" s="457">
        <v>434.3</v>
      </c>
      <c r="P57" s="457">
        <v>-4.86</v>
      </c>
      <c r="Q57" s="428">
        <v>14</v>
      </c>
      <c r="R57" s="313">
        <v>43399</v>
      </c>
      <c r="S57" s="313">
        <v>43408</v>
      </c>
      <c r="T57" s="313"/>
      <c r="U57" s="313"/>
      <c r="V57" s="313">
        <v>43206</v>
      </c>
      <c r="W57" s="313">
        <v>43249</v>
      </c>
      <c r="X57" s="428">
        <v>215</v>
      </c>
      <c r="Y57" s="428">
        <v>206</v>
      </c>
      <c r="Z57" s="490">
        <v>23</v>
      </c>
      <c r="AA57" s="425">
        <v>3</v>
      </c>
      <c r="AB57" s="428">
        <v>84.2</v>
      </c>
      <c r="AC57" s="430">
        <v>2</v>
      </c>
      <c r="AD57" s="487">
        <v>118.2</v>
      </c>
      <c r="AE57" s="487">
        <v>37.1</v>
      </c>
      <c r="AF57" s="487">
        <v>34.4</v>
      </c>
      <c r="AG57" s="487">
        <v>40.3</v>
      </c>
      <c r="AH57" s="487">
        <v>31.4</v>
      </c>
      <c r="AI57" s="430">
        <v>3</v>
      </c>
      <c r="AJ57" s="430">
        <v>3</v>
      </c>
      <c r="AK57" s="490">
        <v>8.9</v>
      </c>
      <c r="AL57" s="499"/>
      <c r="AM57" s="499"/>
      <c r="AN57" s="499">
        <f t="shared" si="17"/>
        <v>1.61304347826087</v>
      </c>
      <c r="AO57" s="430">
        <v>2</v>
      </c>
      <c r="AP57" s="430">
        <v>3</v>
      </c>
      <c r="AQ57" s="430">
        <v>5</v>
      </c>
      <c r="AR57" s="456"/>
      <c r="AS57" s="430">
        <v>2</v>
      </c>
      <c r="AT57" s="456"/>
      <c r="AU57" s="456"/>
      <c r="AV57" s="456"/>
      <c r="AX57" s="456"/>
      <c r="AY57" s="456"/>
      <c r="AZ57" s="428">
        <v>90</v>
      </c>
      <c r="BA57" s="425">
        <v>5</v>
      </c>
      <c r="BC57" s="525">
        <v>43464</v>
      </c>
      <c r="BD57" s="430">
        <v>2</v>
      </c>
      <c r="BE57" s="525">
        <v>43170</v>
      </c>
      <c r="BF57" s="430">
        <v>2</v>
      </c>
      <c r="BG57" s="456"/>
      <c r="BH57" s="456"/>
      <c r="BI57" s="456"/>
      <c r="BJ57" s="456"/>
      <c r="BK57" s="430">
        <v>1</v>
      </c>
    </row>
    <row r="58" s="254" customFormat="1" ht="16.35" customHeight="1" spans="1:63">
      <c r="A58" s="254" t="s">
        <v>331</v>
      </c>
      <c r="B58" s="426"/>
      <c r="C58" s="427" t="s">
        <v>343</v>
      </c>
      <c r="D58" s="430">
        <v>5</v>
      </c>
      <c r="E58" s="430">
        <v>1</v>
      </c>
      <c r="F58" s="430">
        <v>1</v>
      </c>
      <c r="G58" s="430">
        <v>1</v>
      </c>
      <c r="H58" s="429"/>
      <c r="I58" s="430">
        <v>1</v>
      </c>
      <c r="L58" s="428">
        <v>7.81</v>
      </c>
      <c r="M58" s="428">
        <v>8.645</v>
      </c>
      <c r="N58" s="428">
        <v>8.105</v>
      </c>
      <c r="O58" s="457">
        <v>409.33</v>
      </c>
      <c r="P58" s="457">
        <v>-0.95</v>
      </c>
      <c r="Q58" s="428">
        <v>13</v>
      </c>
      <c r="R58" s="313">
        <v>43396</v>
      </c>
      <c r="S58" s="313">
        <v>43405</v>
      </c>
      <c r="T58" s="313"/>
      <c r="U58" s="313"/>
      <c r="V58" s="313">
        <v>43208</v>
      </c>
      <c r="W58" s="313">
        <v>43250</v>
      </c>
      <c r="X58" s="430">
        <v>219</v>
      </c>
      <c r="Y58" s="430">
        <v>210</v>
      </c>
      <c r="Z58" s="490">
        <v>16.3</v>
      </c>
      <c r="AA58" s="425" t="s">
        <v>338</v>
      </c>
      <c r="AB58" s="430">
        <v>88</v>
      </c>
      <c r="AC58" s="430">
        <v>3</v>
      </c>
      <c r="AD58" s="484">
        <v>121.4</v>
      </c>
      <c r="AE58" s="487">
        <v>39.3</v>
      </c>
      <c r="AF58" s="487">
        <v>27.4</v>
      </c>
      <c r="AG58" s="487">
        <v>40.2</v>
      </c>
      <c r="AH58" s="487">
        <v>32.4</v>
      </c>
      <c r="AI58" s="430">
        <v>3</v>
      </c>
      <c r="AJ58" s="430">
        <v>3</v>
      </c>
      <c r="AK58" s="490">
        <v>8.79</v>
      </c>
      <c r="AL58" s="490">
        <v>17.5066666666667</v>
      </c>
      <c r="AM58" s="490">
        <v>3.37333333333333</v>
      </c>
      <c r="AN58" s="499">
        <f t="shared" si="17"/>
        <v>2.41104294478528</v>
      </c>
      <c r="AO58" s="456"/>
      <c r="AP58" s="430">
        <v>3</v>
      </c>
      <c r="AQ58" s="430">
        <v>5</v>
      </c>
      <c r="AR58" s="456"/>
      <c r="AS58" s="428">
        <v>4</v>
      </c>
      <c r="AT58" s="456"/>
      <c r="AU58" s="456"/>
      <c r="AV58" s="456"/>
      <c r="AX58" s="456"/>
      <c r="AY58" s="456"/>
      <c r="AZ58" s="428">
        <v>90</v>
      </c>
      <c r="BA58" s="425">
        <v>5</v>
      </c>
      <c r="BC58" s="456"/>
      <c r="BD58" s="456"/>
      <c r="BE58" s="456"/>
      <c r="BF58" s="430"/>
      <c r="BG58" s="456"/>
      <c r="BH58" s="456"/>
      <c r="BI58" s="456"/>
      <c r="BJ58" s="456"/>
      <c r="BK58" s="456"/>
    </row>
    <row r="59" s="402" customFormat="1" ht="16.35" customHeight="1" spans="1:63">
      <c r="A59" s="254" t="s">
        <v>331</v>
      </c>
      <c r="B59" s="432"/>
      <c r="C59" s="271" t="s">
        <v>104</v>
      </c>
      <c r="D59" s="433">
        <v>5</v>
      </c>
      <c r="E59" s="433">
        <v>1</v>
      </c>
      <c r="F59" s="433">
        <v>1</v>
      </c>
      <c r="G59" s="433">
        <v>1</v>
      </c>
      <c r="H59" s="434"/>
      <c r="I59" s="433">
        <v>1</v>
      </c>
      <c r="L59" s="459"/>
      <c r="M59" s="459"/>
      <c r="N59" s="459"/>
      <c r="O59" s="460">
        <f>AVERAGE(O49:O58)</f>
        <v>530.6</v>
      </c>
      <c r="P59" s="460">
        <f>(O59/516.39-1)*100</f>
        <v>2.75179612308527</v>
      </c>
      <c r="Q59" s="459">
        <v>9</v>
      </c>
      <c r="R59" s="476" t="s">
        <v>66</v>
      </c>
      <c r="S59" s="476" t="s">
        <v>66</v>
      </c>
      <c r="T59" s="476"/>
      <c r="U59" s="476" t="s">
        <v>66</v>
      </c>
      <c r="V59" s="476" t="s">
        <v>66</v>
      </c>
      <c r="W59" s="476" t="s">
        <v>66</v>
      </c>
      <c r="X59" s="433">
        <f t="shared" ref="X59:Z59" si="18">AVERAGE(X49:X58)</f>
        <v>220.7</v>
      </c>
      <c r="Y59" s="433">
        <f t="shared" si="18"/>
        <v>211.7</v>
      </c>
      <c r="Z59" s="491">
        <f t="shared" si="18"/>
        <v>19.923</v>
      </c>
      <c r="AA59" s="433">
        <v>3</v>
      </c>
      <c r="AB59" s="433">
        <f t="shared" ref="AB59:AG59" si="19">AVERAGE(AB49:AB58)</f>
        <v>84.88</v>
      </c>
      <c r="AC59" s="433">
        <v>3</v>
      </c>
      <c r="AD59" s="492">
        <f t="shared" si="19"/>
        <v>113.463</v>
      </c>
      <c r="AE59" s="492">
        <f t="shared" si="19"/>
        <v>40.227</v>
      </c>
      <c r="AF59" s="492">
        <f t="shared" si="19"/>
        <v>32.74</v>
      </c>
      <c r="AG59" s="492">
        <f t="shared" si="19"/>
        <v>42.98</v>
      </c>
      <c r="AH59" s="492">
        <f>AE59/AD59*100</f>
        <v>35.4538483911055</v>
      </c>
      <c r="AI59" s="433">
        <v>3</v>
      </c>
      <c r="AJ59" s="433">
        <f t="shared" ref="AJ59:AN59" si="20">AVERAGE(AJ49:AJ58)</f>
        <v>3</v>
      </c>
      <c r="AK59" s="491">
        <f t="shared" si="20"/>
        <v>8.563</v>
      </c>
      <c r="AL59" s="491">
        <f t="shared" si="20"/>
        <v>19.4033333333334</v>
      </c>
      <c r="AM59" s="491">
        <f t="shared" si="20"/>
        <v>4.33666666666667</v>
      </c>
      <c r="AN59" s="491">
        <f t="shared" si="20"/>
        <v>2.08722914541478</v>
      </c>
      <c r="AO59" s="509"/>
      <c r="AP59" s="433"/>
      <c r="AQ59" s="433"/>
      <c r="AR59" s="509"/>
      <c r="AS59" s="459"/>
      <c r="AT59" s="509"/>
      <c r="AU59" s="509"/>
      <c r="AV59" s="509"/>
      <c r="AX59" s="509"/>
      <c r="AY59" s="509"/>
      <c r="AZ59" s="459"/>
      <c r="BA59" s="526"/>
      <c r="BC59" s="509"/>
      <c r="BD59" s="509"/>
      <c r="BE59" s="509"/>
      <c r="BF59" s="433"/>
      <c r="BG59" s="509"/>
      <c r="BH59" s="509"/>
      <c r="BI59" s="509"/>
      <c r="BJ59" s="509"/>
      <c r="BK59" s="509"/>
    </row>
    <row r="60" s="403" customFormat="1" ht="14.25" spans="1:62">
      <c r="A60" s="277" t="s">
        <v>344</v>
      </c>
      <c r="B60" s="435" t="s">
        <v>359</v>
      </c>
      <c r="C60" s="274" t="s">
        <v>346</v>
      </c>
      <c r="D60" s="436">
        <v>5</v>
      </c>
      <c r="E60" s="436">
        <v>1</v>
      </c>
      <c r="F60" s="437">
        <v>1</v>
      </c>
      <c r="G60" s="437">
        <v>1</v>
      </c>
      <c r="H60" s="437">
        <v>1</v>
      </c>
      <c r="I60" s="461"/>
      <c r="J60" s="462"/>
      <c r="K60" s="437"/>
      <c r="L60" s="461">
        <v>122.55</v>
      </c>
      <c r="M60" s="461">
        <v>123.576</v>
      </c>
      <c r="N60" s="461">
        <f>SUM(L60:M60)</f>
        <v>246.126</v>
      </c>
      <c r="O60" s="464">
        <v>543.596165562914</v>
      </c>
      <c r="P60" s="461">
        <v>6.35467980295566</v>
      </c>
      <c r="Q60" s="477">
        <v>1</v>
      </c>
      <c r="R60" s="478">
        <v>43391</v>
      </c>
      <c r="S60" s="478">
        <v>43399</v>
      </c>
      <c r="T60" s="478" t="s">
        <v>360</v>
      </c>
      <c r="V60" s="478">
        <v>43574</v>
      </c>
      <c r="W60" s="478">
        <v>43624</v>
      </c>
      <c r="X60" s="479">
        <v>232</v>
      </c>
      <c r="Z60" s="493">
        <v>18</v>
      </c>
      <c r="AA60" s="436">
        <v>2</v>
      </c>
      <c r="AB60" s="493">
        <v>101.5</v>
      </c>
      <c r="AC60" s="436">
        <v>5</v>
      </c>
      <c r="AD60" s="493">
        <v>118.059</v>
      </c>
      <c r="AE60" s="493">
        <v>44.923</v>
      </c>
      <c r="AF60" s="493">
        <v>33.8</v>
      </c>
      <c r="AG60" s="493">
        <v>43.6810835670654</v>
      </c>
      <c r="AH60" s="493">
        <v>38.0580013062482</v>
      </c>
      <c r="AI60" s="436">
        <v>1</v>
      </c>
      <c r="AJ60" s="436">
        <v>3</v>
      </c>
      <c r="AK60" s="461">
        <v>10.65</v>
      </c>
      <c r="AL60" s="461">
        <v>20.5</v>
      </c>
      <c r="AM60" s="461">
        <v>4.05</v>
      </c>
      <c r="AO60" s="510"/>
      <c r="AP60" s="510"/>
      <c r="AQ60" s="510"/>
      <c r="AR60" s="511"/>
      <c r="AS60" s="511"/>
      <c r="AT60" s="511"/>
      <c r="AW60" s="511"/>
      <c r="AX60" s="511"/>
      <c r="AY60" s="511"/>
      <c r="AZ60" s="512">
        <v>15</v>
      </c>
      <c r="BA60" s="512">
        <v>2</v>
      </c>
      <c r="BB60" s="529" t="s">
        <v>347</v>
      </c>
      <c r="BC60" s="528"/>
      <c r="BD60" s="517"/>
      <c r="BE60" s="534"/>
      <c r="BF60" s="518"/>
      <c r="BG60" s="534"/>
      <c r="BH60" s="517"/>
      <c r="BI60" s="534"/>
      <c r="BJ60" s="514"/>
    </row>
    <row r="61" s="403" customFormat="1" ht="14.25" spans="1:62">
      <c r="A61" s="277" t="s">
        <v>344</v>
      </c>
      <c r="B61" s="438"/>
      <c r="C61" s="439" t="s">
        <v>337</v>
      </c>
      <c r="D61" s="436">
        <v>5</v>
      </c>
      <c r="E61" s="436">
        <v>1</v>
      </c>
      <c r="F61" s="437">
        <v>1</v>
      </c>
      <c r="G61" s="437">
        <v>1</v>
      </c>
      <c r="H61" s="437">
        <v>1</v>
      </c>
      <c r="I61" s="461"/>
      <c r="K61" s="462">
        <v>775</v>
      </c>
      <c r="L61" s="461">
        <v>149.5</v>
      </c>
      <c r="M61" s="461">
        <v>142.77</v>
      </c>
      <c r="N61" s="461">
        <v>292.27</v>
      </c>
      <c r="O61" s="464">
        <v>649.52</v>
      </c>
      <c r="P61" s="461">
        <v>5.46</v>
      </c>
      <c r="Q61" s="477">
        <v>3</v>
      </c>
      <c r="R61" s="478">
        <v>43394</v>
      </c>
      <c r="S61" s="478">
        <v>43404</v>
      </c>
      <c r="T61" s="478"/>
      <c r="V61" s="478">
        <v>43577</v>
      </c>
      <c r="W61" s="478">
        <v>43624</v>
      </c>
      <c r="X61" s="479">
        <v>231</v>
      </c>
      <c r="Z61" s="493">
        <v>22.35</v>
      </c>
      <c r="AA61" s="436">
        <v>2</v>
      </c>
      <c r="AB61" s="493">
        <v>95</v>
      </c>
      <c r="AC61" s="436">
        <v>3</v>
      </c>
      <c r="AD61" s="493">
        <v>124.5</v>
      </c>
      <c r="AE61" s="493">
        <v>45.45</v>
      </c>
      <c r="AF61" s="493">
        <v>34.4</v>
      </c>
      <c r="AG61" s="493">
        <v>43.3</v>
      </c>
      <c r="AH61" s="493">
        <v>36.5</v>
      </c>
      <c r="AI61" s="436">
        <v>1</v>
      </c>
      <c r="AJ61" s="436">
        <v>3</v>
      </c>
      <c r="AK61" s="461">
        <v>9</v>
      </c>
      <c r="AL61" s="461">
        <v>16.9</v>
      </c>
      <c r="AM61" s="461">
        <v>1.7</v>
      </c>
      <c r="AO61" s="513">
        <v>0</v>
      </c>
      <c r="AP61" s="513">
        <v>2</v>
      </c>
      <c r="AQ61" s="516">
        <v>1</v>
      </c>
      <c r="AR61" s="516"/>
      <c r="AS61" s="516"/>
      <c r="AT61" s="516"/>
      <c r="AW61" s="516"/>
      <c r="AX61" s="516">
        <v>0</v>
      </c>
      <c r="AY61" s="516"/>
      <c r="AZ61" s="516">
        <v>45</v>
      </c>
      <c r="BA61" s="516">
        <v>3</v>
      </c>
      <c r="BB61" s="516" t="s">
        <v>347</v>
      </c>
      <c r="BC61" s="528">
        <v>43463</v>
      </c>
      <c r="BD61" s="517" t="s">
        <v>320</v>
      </c>
      <c r="BE61" s="534">
        <v>43507</v>
      </c>
      <c r="BF61" s="518" t="s">
        <v>320</v>
      </c>
      <c r="BG61" s="534"/>
      <c r="BH61" s="517"/>
      <c r="BI61" s="534"/>
      <c r="BJ61" s="514"/>
    </row>
    <row r="62" s="403" customFormat="1" ht="14.25" spans="1:62">
      <c r="A62" s="277" t="s">
        <v>344</v>
      </c>
      <c r="B62" s="438"/>
      <c r="C62" s="274" t="s">
        <v>348</v>
      </c>
      <c r="D62" s="436">
        <v>5</v>
      </c>
      <c r="E62" s="436">
        <v>1</v>
      </c>
      <c r="F62" s="437">
        <v>1</v>
      </c>
      <c r="G62" s="437">
        <v>1</v>
      </c>
      <c r="H62" s="437">
        <v>2</v>
      </c>
      <c r="I62" s="465">
        <v>0</v>
      </c>
      <c r="K62" s="462">
        <v>846</v>
      </c>
      <c r="L62" s="461">
        <v>137.11</v>
      </c>
      <c r="M62" s="461">
        <v>135.64</v>
      </c>
      <c r="N62" s="461">
        <v>272.75</v>
      </c>
      <c r="O62" s="464">
        <v>606.32</v>
      </c>
      <c r="P62" s="461">
        <v>5.89</v>
      </c>
      <c r="Q62" s="477">
        <v>3</v>
      </c>
      <c r="R62" s="478">
        <v>43388</v>
      </c>
      <c r="S62" s="478">
        <v>43396</v>
      </c>
      <c r="T62" s="478">
        <v>43539</v>
      </c>
      <c r="V62" s="478">
        <v>43572</v>
      </c>
      <c r="W62" s="478">
        <v>43620</v>
      </c>
      <c r="X62" s="479">
        <v>225</v>
      </c>
      <c r="Z62" s="493">
        <v>16</v>
      </c>
      <c r="AA62" s="436">
        <v>2</v>
      </c>
      <c r="AB62" s="493">
        <v>90</v>
      </c>
      <c r="AC62" s="436">
        <v>2</v>
      </c>
      <c r="AD62" s="493">
        <v>84.5</v>
      </c>
      <c r="AE62" s="493">
        <v>40.6</v>
      </c>
      <c r="AF62" s="493">
        <v>39.4</v>
      </c>
      <c r="AG62" s="493">
        <v>48.4</v>
      </c>
      <c r="AH62" s="493">
        <v>48</v>
      </c>
      <c r="AI62" s="436">
        <v>3</v>
      </c>
      <c r="AJ62" s="436">
        <v>1</v>
      </c>
      <c r="AK62" s="461">
        <v>9.6</v>
      </c>
      <c r="AL62" s="461">
        <v>19.3</v>
      </c>
      <c r="AM62" s="461">
        <v>0.9</v>
      </c>
      <c r="AO62" s="517">
        <v>0</v>
      </c>
      <c r="AP62" s="517">
        <v>1</v>
      </c>
      <c r="AQ62" s="517">
        <v>2</v>
      </c>
      <c r="AR62" s="514">
        <v>0</v>
      </c>
      <c r="AS62" s="514">
        <v>1</v>
      </c>
      <c r="AT62" s="514">
        <v>1</v>
      </c>
      <c r="AW62" s="514">
        <v>2</v>
      </c>
      <c r="AX62" s="516">
        <v>0</v>
      </c>
      <c r="AY62" s="514">
        <v>1</v>
      </c>
      <c r="AZ62" s="514">
        <v>0</v>
      </c>
      <c r="BA62" s="514">
        <v>1</v>
      </c>
      <c r="BB62" s="530" t="s">
        <v>347</v>
      </c>
      <c r="BC62" s="528">
        <v>43463</v>
      </c>
      <c r="BD62" s="517">
        <v>2</v>
      </c>
      <c r="BE62" s="534">
        <v>43520</v>
      </c>
      <c r="BF62" s="518">
        <v>2</v>
      </c>
      <c r="BG62" s="534">
        <v>43610</v>
      </c>
      <c r="BH62" s="517">
        <v>1</v>
      </c>
      <c r="BI62" s="534">
        <v>43584</v>
      </c>
      <c r="BJ62" s="514">
        <v>1</v>
      </c>
    </row>
    <row r="63" s="403" customFormat="1" ht="14.25" spans="1:62">
      <c r="A63" s="277" t="s">
        <v>344</v>
      </c>
      <c r="B63" s="438"/>
      <c r="C63" s="274" t="s">
        <v>272</v>
      </c>
      <c r="D63" s="436">
        <v>5</v>
      </c>
      <c r="E63" s="436">
        <v>1</v>
      </c>
      <c r="F63" s="437">
        <v>1</v>
      </c>
      <c r="G63" s="437">
        <v>1</v>
      </c>
      <c r="H63" s="437">
        <v>2</v>
      </c>
      <c r="I63" s="461">
        <v>0.5</v>
      </c>
      <c r="K63" s="462"/>
      <c r="L63" s="461">
        <v>134.6</v>
      </c>
      <c r="M63" s="461">
        <v>130.1</v>
      </c>
      <c r="N63" s="461">
        <v>264.7</v>
      </c>
      <c r="O63" s="464">
        <v>668.467765151515</v>
      </c>
      <c r="P63" s="461">
        <v>2.67649340574088</v>
      </c>
      <c r="Q63" s="477">
        <v>3</v>
      </c>
      <c r="R63" s="478">
        <v>43386</v>
      </c>
      <c r="S63" s="478">
        <v>43395</v>
      </c>
      <c r="T63" s="478">
        <v>43541</v>
      </c>
      <c r="V63" s="478">
        <v>43572</v>
      </c>
      <c r="W63" s="478">
        <v>43623</v>
      </c>
      <c r="X63" s="479">
        <v>237</v>
      </c>
      <c r="Z63" s="493">
        <v>15.9</v>
      </c>
      <c r="AA63" s="436">
        <v>1</v>
      </c>
      <c r="AB63" s="493">
        <v>89</v>
      </c>
      <c r="AC63" s="436">
        <v>3</v>
      </c>
      <c r="AD63" s="493">
        <v>99.6</v>
      </c>
      <c r="AE63" s="493">
        <v>46.9</v>
      </c>
      <c r="AF63" s="493">
        <v>45.9</v>
      </c>
      <c r="AG63" s="493">
        <v>47.5</v>
      </c>
      <c r="AH63" s="493">
        <v>47.2</v>
      </c>
      <c r="AI63" s="436">
        <v>1</v>
      </c>
      <c r="AJ63" s="441">
        <v>1</v>
      </c>
      <c r="AK63" s="461">
        <v>10.4</v>
      </c>
      <c r="AL63" s="461">
        <v>22</v>
      </c>
      <c r="AM63" s="461">
        <v>0</v>
      </c>
      <c r="AO63" s="518">
        <v>0</v>
      </c>
      <c r="AP63" s="518">
        <v>1</v>
      </c>
      <c r="AQ63" s="518">
        <v>1</v>
      </c>
      <c r="AR63" s="519">
        <v>0</v>
      </c>
      <c r="AS63" s="512">
        <v>2</v>
      </c>
      <c r="AT63" s="512">
        <v>1</v>
      </c>
      <c r="AW63" s="514">
        <v>2</v>
      </c>
      <c r="AX63" s="513">
        <v>0</v>
      </c>
      <c r="AY63" s="512">
        <v>1</v>
      </c>
      <c r="AZ63" s="512">
        <v>14</v>
      </c>
      <c r="BA63" s="512">
        <v>3</v>
      </c>
      <c r="BB63" s="512" t="s">
        <v>347</v>
      </c>
      <c r="BC63" s="528">
        <v>43487</v>
      </c>
      <c r="BD63" s="517" t="s">
        <v>108</v>
      </c>
      <c r="BE63" s="534">
        <v>43565</v>
      </c>
      <c r="BF63" s="518">
        <v>2</v>
      </c>
      <c r="BG63" s="534">
        <v>43560</v>
      </c>
      <c r="BH63" s="517">
        <v>1</v>
      </c>
      <c r="BI63" s="534">
        <v>43626</v>
      </c>
      <c r="BJ63" s="517">
        <v>1</v>
      </c>
    </row>
    <row r="64" s="403" customFormat="1" ht="14.25" spans="1:62">
      <c r="A64" s="277" t="s">
        <v>344</v>
      </c>
      <c r="B64" s="438"/>
      <c r="C64" s="274" t="s">
        <v>349</v>
      </c>
      <c r="D64" s="436">
        <v>5</v>
      </c>
      <c r="E64" s="436">
        <v>1</v>
      </c>
      <c r="F64" s="440">
        <v>3</v>
      </c>
      <c r="G64" s="440">
        <v>1</v>
      </c>
      <c r="H64" s="440">
        <v>3</v>
      </c>
      <c r="I64" s="461">
        <v>0.6</v>
      </c>
      <c r="K64" s="462"/>
      <c r="L64" s="461">
        <v>135.8</v>
      </c>
      <c r="M64" s="461">
        <v>138.71</v>
      </c>
      <c r="N64" s="461">
        <v>274.51</v>
      </c>
      <c r="O64" s="464">
        <v>610.02</v>
      </c>
      <c r="P64" s="461">
        <v>3.38</v>
      </c>
      <c r="Q64" s="477">
        <v>3</v>
      </c>
      <c r="R64" s="478">
        <v>43384</v>
      </c>
      <c r="S64" s="478">
        <v>43389</v>
      </c>
      <c r="T64" s="478">
        <v>43534</v>
      </c>
      <c r="V64" s="478">
        <v>43571</v>
      </c>
      <c r="W64" s="478">
        <v>43621</v>
      </c>
      <c r="X64" s="479">
        <v>237</v>
      </c>
      <c r="Z64" s="493">
        <v>15</v>
      </c>
      <c r="AA64" s="436">
        <v>2</v>
      </c>
      <c r="AB64" s="493">
        <v>97.2</v>
      </c>
      <c r="AC64" s="441">
        <v>3</v>
      </c>
      <c r="AD64" s="493">
        <v>101.5</v>
      </c>
      <c r="AE64" s="493">
        <v>43.3</v>
      </c>
      <c r="AF64" s="493">
        <v>34.7</v>
      </c>
      <c r="AG64" s="493">
        <v>42.7</v>
      </c>
      <c r="AH64" s="493">
        <v>42.7</v>
      </c>
      <c r="AI64" s="436">
        <v>1</v>
      </c>
      <c r="AJ64" s="441">
        <v>1</v>
      </c>
      <c r="AK64" s="461">
        <v>8.9</v>
      </c>
      <c r="AL64" s="461">
        <v>19.4</v>
      </c>
      <c r="AM64" s="461">
        <v>2.5</v>
      </c>
      <c r="AO64" s="514">
        <v>0</v>
      </c>
      <c r="AP64" s="514">
        <v>1</v>
      </c>
      <c r="AQ64" s="514">
        <v>2</v>
      </c>
      <c r="AR64" s="514">
        <v>0</v>
      </c>
      <c r="AS64" s="514">
        <v>1</v>
      </c>
      <c r="AT64" s="512">
        <v>0</v>
      </c>
      <c r="AW64" s="514"/>
      <c r="AX64" s="516">
        <v>0</v>
      </c>
      <c r="AY64" s="514">
        <v>0</v>
      </c>
      <c r="AZ64" s="512">
        <v>80</v>
      </c>
      <c r="BA64" s="512">
        <v>5</v>
      </c>
      <c r="BB64" s="512" t="s">
        <v>361</v>
      </c>
      <c r="BC64" s="528">
        <v>43485</v>
      </c>
      <c r="BD64" s="517">
        <v>2</v>
      </c>
      <c r="BE64" s="534">
        <v>43558</v>
      </c>
      <c r="BF64" s="518">
        <v>2</v>
      </c>
      <c r="BG64" s="534"/>
      <c r="BH64" s="517">
        <v>1</v>
      </c>
      <c r="BI64" s="534"/>
      <c r="BJ64" s="514">
        <v>1</v>
      </c>
    </row>
    <row r="65" s="403" customFormat="1" ht="14.25" spans="1:62">
      <c r="A65" s="277" t="s">
        <v>344</v>
      </c>
      <c r="B65" s="438"/>
      <c r="C65" s="274" t="s">
        <v>350</v>
      </c>
      <c r="D65" s="441">
        <v>5</v>
      </c>
      <c r="E65" s="441">
        <v>1</v>
      </c>
      <c r="F65" s="437">
        <v>1</v>
      </c>
      <c r="G65" s="437">
        <v>3</v>
      </c>
      <c r="H65" s="437">
        <v>1</v>
      </c>
      <c r="I65" s="465">
        <v>0</v>
      </c>
      <c r="K65" s="462">
        <v>792</v>
      </c>
      <c r="L65" s="461">
        <v>149.46</v>
      </c>
      <c r="M65" s="461">
        <v>148.18</v>
      </c>
      <c r="N65" s="461">
        <v>297.64</v>
      </c>
      <c r="O65" s="464">
        <v>496.09147</v>
      </c>
      <c r="P65" s="461">
        <v>2.8979237534224</v>
      </c>
      <c r="Q65" s="477">
        <v>2</v>
      </c>
      <c r="R65" s="478" t="s">
        <v>351</v>
      </c>
      <c r="S65" s="478" t="s">
        <v>125</v>
      </c>
      <c r="T65" s="478" t="s">
        <v>362</v>
      </c>
      <c r="V65" s="478" t="s">
        <v>175</v>
      </c>
      <c r="W65" s="478" t="s">
        <v>363</v>
      </c>
      <c r="X65" s="479">
        <v>226</v>
      </c>
      <c r="Z65" s="493">
        <v>19</v>
      </c>
      <c r="AA65" s="441">
        <v>1</v>
      </c>
      <c r="AB65" s="441">
        <v>90.4</v>
      </c>
      <c r="AC65" s="441">
        <v>1</v>
      </c>
      <c r="AD65" s="493">
        <v>179.75</v>
      </c>
      <c r="AE65" s="493">
        <v>44.33</v>
      </c>
      <c r="AF65" s="493">
        <v>35.9</v>
      </c>
      <c r="AG65" s="493">
        <v>45.79</v>
      </c>
      <c r="AH65" s="493">
        <v>24.6620305980529</v>
      </c>
      <c r="AI65" s="441">
        <v>1</v>
      </c>
      <c r="AJ65" s="441">
        <v>1</v>
      </c>
      <c r="AK65" s="461">
        <v>8.7</v>
      </c>
      <c r="AL65" s="461">
        <v>19.7</v>
      </c>
      <c r="AM65" s="461">
        <v>3.3</v>
      </c>
      <c r="AO65" s="517">
        <v>0</v>
      </c>
      <c r="AP65" s="517">
        <v>1</v>
      </c>
      <c r="AQ65" s="517">
        <v>2</v>
      </c>
      <c r="AR65" s="514">
        <v>13</v>
      </c>
      <c r="AS65" s="514">
        <v>2</v>
      </c>
      <c r="AT65" s="512">
        <v>0</v>
      </c>
      <c r="AW65" s="514">
        <v>2</v>
      </c>
      <c r="AX65" s="516">
        <v>0</v>
      </c>
      <c r="AY65" s="514">
        <v>0</v>
      </c>
      <c r="AZ65" s="512">
        <v>0</v>
      </c>
      <c r="BA65" s="512">
        <v>1</v>
      </c>
      <c r="BB65" s="512" t="s">
        <v>347</v>
      </c>
      <c r="BC65" s="528">
        <v>43495</v>
      </c>
      <c r="BD65" s="517">
        <v>2</v>
      </c>
      <c r="BE65" s="534">
        <v>43522</v>
      </c>
      <c r="BF65" s="518">
        <v>1</v>
      </c>
      <c r="BG65" s="534">
        <v>43611</v>
      </c>
      <c r="BH65" s="517" t="s">
        <v>114</v>
      </c>
      <c r="BI65" s="534" t="s">
        <v>138</v>
      </c>
      <c r="BJ65" s="514">
        <v>0</v>
      </c>
    </row>
    <row r="66" s="403" customFormat="1" ht="14.25" spans="1:62">
      <c r="A66" s="277" t="s">
        <v>344</v>
      </c>
      <c r="B66" s="438"/>
      <c r="C66" s="439" t="s">
        <v>353</v>
      </c>
      <c r="D66" s="441">
        <v>5</v>
      </c>
      <c r="E66" s="441">
        <v>1</v>
      </c>
      <c r="F66" s="437">
        <v>1</v>
      </c>
      <c r="G66" s="437">
        <v>1</v>
      </c>
      <c r="H66" s="437">
        <v>2</v>
      </c>
      <c r="I66" s="461">
        <v>0.3</v>
      </c>
      <c r="K66" s="462"/>
      <c r="L66" s="461">
        <v>67.37</v>
      </c>
      <c r="M66" s="461">
        <v>65.4</v>
      </c>
      <c r="N66" s="461">
        <v>132.77</v>
      </c>
      <c r="O66" s="464">
        <v>526.77</v>
      </c>
      <c r="P66" s="461">
        <v>4.7</v>
      </c>
      <c r="Q66" s="477">
        <v>3</v>
      </c>
      <c r="R66" s="478">
        <v>43390</v>
      </c>
      <c r="S66" s="478">
        <v>43401</v>
      </c>
      <c r="T66" s="478">
        <v>43549</v>
      </c>
      <c r="V66" s="478">
        <v>43577</v>
      </c>
      <c r="W66" s="478" t="s">
        <v>363</v>
      </c>
      <c r="X66" s="479">
        <v>234</v>
      </c>
      <c r="Z66" s="493">
        <v>25.17</v>
      </c>
      <c r="AA66" s="441">
        <v>3</v>
      </c>
      <c r="AB66" s="441">
        <v>87.4</v>
      </c>
      <c r="AC66" s="441">
        <v>2</v>
      </c>
      <c r="AD66" s="493">
        <v>116.33</v>
      </c>
      <c r="AE66" s="441">
        <v>47.5</v>
      </c>
      <c r="AF66" s="493">
        <v>32.6</v>
      </c>
      <c r="AG66" s="493">
        <v>38.1</v>
      </c>
      <c r="AH66" s="493">
        <v>40.83</v>
      </c>
      <c r="AI66" s="441">
        <v>1</v>
      </c>
      <c r="AJ66" s="441">
        <v>1</v>
      </c>
      <c r="AK66" s="461">
        <v>9.3</v>
      </c>
      <c r="AL66" s="461">
        <v>18.2</v>
      </c>
      <c r="AM66" s="461">
        <v>3</v>
      </c>
      <c r="AO66" s="517">
        <v>0.45</v>
      </c>
      <c r="AP66" s="517">
        <v>2</v>
      </c>
      <c r="AQ66" s="514"/>
      <c r="AR66" s="514"/>
      <c r="AS66" s="514"/>
      <c r="AT66" s="512"/>
      <c r="AW66" s="514"/>
      <c r="AX66" s="516"/>
      <c r="AY66" s="514"/>
      <c r="AZ66" s="512"/>
      <c r="BA66" s="512"/>
      <c r="BB66" s="512"/>
      <c r="BC66" s="528">
        <v>43464</v>
      </c>
      <c r="BD66" s="517">
        <v>2</v>
      </c>
      <c r="BE66" s="534"/>
      <c r="BF66" s="518"/>
      <c r="BG66" s="534"/>
      <c r="BH66" s="517"/>
      <c r="BI66" s="534"/>
      <c r="BJ66" s="514"/>
    </row>
    <row r="67" s="403" customFormat="1" ht="14.25" spans="1:62">
      <c r="A67" s="277" t="s">
        <v>344</v>
      </c>
      <c r="B67" s="438"/>
      <c r="C67" s="274" t="s">
        <v>354</v>
      </c>
      <c r="D67" s="436">
        <v>3</v>
      </c>
      <c r="E67" s="436">
        <v>1</v>
      </c>
      <c r="F67" s="437">
        <v>1</v>
      </c>
      <c r="G67" s="437">
        <v>3</v>
      </c>
      <c r="H67" s="437">
        <v>2</v>
      </c>
      <c r="I67" s="461"/>
      <c r="K67" s="462">
        <v>742</v>
      </c>
      <c r="L67" s="461">
        <v>120.6</v>
      </c>
      <c r="M67" s="461">
        <v>128.4</v>
      </c>
      <c r="N67" s="461">
        <v>249</v>
      </c>
      <c r="O67" s="464">
        <v>553.4</v>
      </c>
      <c r="P67" s="461">
        <v>3.75</v>
      </c>
      <c r="Q67" s="477">
        <v>3</v>
      </c>
      <c r="R67" s="478">
        <v>43388</v>
      </c>
      <c r="S67" s="478">
        <v>43395</v>
      </c>
      <c r="T67" s="478">
        <v>43542</v>
      </c>
      <c r="V67" s="478">
        <v>43573</v>
      </c>
      <c r="W67" s="478">
        <v>43623</v>
      </c>
      <c r="X67" s="479">
        <v>237</v>
      </c>
      <c r="Z67" s="493">
        <v>22.1</v>
      </c>
      <c r="AA67" s="436">
        <v>3</v>
      </c>
      <c r="AB67" s="493">
        <v>85</v>
      </c>
      <c r="AC67" s="436">
        <v>3</v>
      </c>
      <c r="AD67" s="493">
        <v>104.4</v>
      </c>
      <c r="AE67" s="493">
        <v>42.8</v>
      </c>
      <c r="AF67" s="493">
        <v>32.3</v>
      </c>
      <c r="AG67" s="493">
        <v>42.5</v>
      </c>
      <c r="AH67" s="493">
        <v>40.9961685823755</v>
      </c>
      <c r="AI67" s="436">
        <v>1</v>
      </c>
      <c r="AJ67" s="436">
        <v>3</v>
      </c>
      <c r="AK67" s="461">
        <v>7.7</v>
      </c>
      <c r="AL67" s="461"/>
      <c r="AM67" s="461"/>
      <c r="AO67" s="514">
        <v>1</v>
      </c>
      <c r="AP67" s="514">
        <v>2</v>
      </c>
      <c r="AQ67" s="514">
        <v>2</v>
      </c>
      <c r="AR67" s="514"/>
      <c r="AS67" s="514">
        <v>1</v>
      </c>
      <c r="AT67" s="512"/>
      <c r="AW67" s="514"/>
      <c r="AX67" s="516">
        <v>2</v>
      </c>
      <c r="AY67" s="514">
        <v>1</v>
      </c>
      <c r="AZ67" s="512"/>
      <c r="BA67" s="512"/>
      <c r="BB67" s="512"/>
      <c r="BC67" s="528">
        <v>43462</v>
      </c>
      <c r="BD67" s="517">
        <v>2</v>
      </c>
      <c r="BE67" s="534">
        <v>43531</v>
      </c>
      <c r="BF67" s="518">
        <v>1</v>
      </c>
      <c r="BG67" s="534"/>
      <c r="BH67" s="517"/>
      <c r="BI67" s="534"/>
      <c r="BJ67" s="514"/>
    </row>
    <row r="68" s="403" customFormat="1" ht="14.25" spans="1:62">
      <c r="A68" s="277" t="s">
        <v>344</v>
      </c>
      <c r="B68" s="438"/>
      <c r="C68" s="274" t="s">
        <v>335</v>
      </c>
      <c r="D68" s="436">
        <v>5</v>
      </c>
      <c r="E68" s="436">
        <v>1</v>
      </c>
      <c r="F68" s="437">
        <v>1</v>
      </c>
      <c r="G68" s="437">
        <v>1</v>
      </c>
      <c r="H68" s="437">
        <v>2</v>
      </c>
      <c r="I68" s="465">
        <v>0</v>
      </c>
      <c r="K68" s="462">
        <v>842</v>
      </c>
      <c r="L68" s="461">
        <v>130.52</v>
      </c>
      <c r="M68" s="461">
        <v>125.36</v>
      </c>
      <c r="N68" s="461">
        <v>255.88</v>
      </c>
      <c r="O68" s="464">
        <v>568.82</v>
      </c>
      <c r="P68" s="461">
        <v>3.2</v>
      </c>
      <c r="Q68" s="477">
        <v>3</v>
      </c>
      <c r="R68" s="478">
        <v>43388</v>
      </c>
      <c r="S68" s="478">
        <v>43396</v>
      </c>
      <c r="T68" s="478">
        <v>43539</v>
      </c>
      <c r="V68" s="478">
        <v>43572</v>
      </c>
      <c r="W68" s="478">
        <v>43620</v>
      </c>
      <c r="X68" s="479">
        <v>233</v>
      </c>
      <c r="Z68" s="493">
        <v>18</v>
      </c>
      <c r="AA68" s="436">
        <v>2</v>
      </c>
      <c r="AB68" s="493">
        <v>86</v>
      </c>
      <c r="AC68" s="436">
        <v>2</v>
      </c>
      <c r="AD68" s="493">
        <v>81.7</v>
      </c>
      <c r="AE68" s="493">
        <v>39.5</v>
      </c>
      <c r="AF68" s="493">
        <v>42.5</v>
      </c>
      <c r="AG68" s="493">
        <v>50</v>
      </c>
      <c r="AH68" s="493">
        <v>48.3</v>
      </c>
      <c r="AI68" s="436">
        <v>3</v>
      </c>
      <c r="AJ68" s="436">
        <v>1</v>
      </c>
      <c r="AK68" s="461">
        <v>9.9</v>
      </c>
      <c r="AL68" s="461">
        <v>19.2</v>
      </c>
      <c r="AM68" s="461">
        <v>0.8</v>
      </c>
      <c r="AO68" s="517">
        <v>0</v>
      </c>
      <c r="AP68" s="517">
        <v>1</v>
      </c>
      <c r="AQ68" s="517">
        <v>2</v>
      </c>
      <c r="AR68" s="514">
        <v>0</v>
      </c>
      <c r="AS68" s="514">
        <v>1</v>
      </c>
      <c r="AT68" s="512">
        <v>1</v>
      </c>
      <c r="AW68" s="514">
        <v>2</v>
      </c>
      <c r="AX68" s="516">
        <v>0</v>
      </c>
      <c r="AY68" s="514">
        <v>1</v>
      </c>
      <c r="AZ68" s="512">
        <v>0</v>
      </c>
      <c r="BA68" s="512">
        <v>1</v>
      </c>
      <c r="BB68" s="512" t="s">
        <v>347</v>
      </c>
      <c r="BC68" s="528">
        <v>43463</v>
      </c>
      <c r="BD68" s="517">
        <v>2</v>
      </c>
      <c r="BE68" s="534">
        <v>43520</v>
      </c>
      <c r="BF68" s="518">
        <v>2</v>
      </c>
      <c r="BG68" s="534">
        <v>43610</v>
      </c>
      <c r="BH68" s="517">
        <v>1</v>
      </c>
      <c r="BI68" s="534">
        <v>43584</v>
      </c>
      <c r="BJ68" s="514">
        <v>1</v>
      </c>
    </row>
    <row r="69" s="403" customFormat="1" ht="14.25" spans="1:62">
      <c r="A69" s="277" t="s">
        <v>344</v>
      </c>
      <c r="B69" s="438"/>
      <c r="C69" s="274" t="s">
        <v>275</v>
      </c>
      <c r="D69" s="436">
        <v>5</v>
      </c>
      <c r="E69" s="436">
        <v>1</v>
      </c>
      <c r="F69" s="437">
        <v>1</v>
      </c>
      <c r="G69" s="437">
        <v>1</v>
      </c>
      <c r="H69" s="437">
        <v>1</v>
      </c>
      <c r="I69" s="465">
        <v>0</v>
      </c>
      <c r="K69" s="462">
        <v>799</v>
      </c>
      <c r="L69" s="461">
        <v>104.38</v>
      </c>
      <c r="M69" s="461">
        <v>101.57</v>
      </c>
      <c r="N69" s="461">
        <v>205.95</v>
      </c>
      <c r="O69" s="464">
        <v>549.22746</v>
      </c>
      <c r="P69" s="461">
        <v>3.74331047770161</v>
      </c>
      <c r="Q69" s="477">
        <v>3</v>
      </c>
      <c r="R69" s="478">
        <v>43382</v>
      </c>
      <c r="S69" s="478">
        <v>43389</v>
      </c>
      <c r="T69" s="478">
        <v>43530</v>
      </c>
      <c r="V69" s="478">
        <v>43574</v>
      </c>
      <c r="W69" s="478">
        <v>43624</v>
      </c>
      <c r="X69" s="479">
        <v>211</v>
      </c>
      <c r="Z69" s="493">
        <v>15</v>
      </c>
      <c r="AA69" s="436">
        <v>3</v>
      </c>
      <c r="AB69" s="493">
        <v>98</v>
      </c>
      <c r="AC69" s="436">
        <v>3</v>
      </c>
      <c r="AD69" s="493">
        <v>110.54719375</v>
      </c>
      <c r="AE69" s="493">
        <v>45.85</v>
      </c>
      <c r="AF69" s="493">
        <v>30.25</v>
      </c>
      <c r="AG69" s="493">
        <v>41.85</v>
      </c>
      <c r="AH69" s="493">
        <v>41.4754987844275</v>
      </c>
      <c r="AI69" s="436">
        <v>3</v>
      </c>
      <c r="AJ69" s="436">
        <v>3</v>
      </c>
      <c r="AK69" s="461">
        <v>9.5</v>
      </c>
      <c r="AL69" s="461">
        <v>14.9</v>
      </c>
      <c r="AM69" s="461">
        <v>3</v>
      </c>
      <c r="AO69" s="514">
        <v>1</v>
      </c>
      <c r="AP69" s="514">
        <v>5</v>
      </c>
      <c r="AQ69" s="514">
        <v>1</v>
      </c>
      <c r="AR69" s="514">
        <v>1</v>
      </c>
      <c r="AS69" s="514"/>
      <c r="AT69" s="512">
        <v>0</v>
      </c>
      <c r="AW69" s="514">
        <v>2</v>
      </c>
      <c r="AX69" s="516"/>
      <c r="AY69" s="514"/>
      <c r="AZ69" s="512"/>
      <c r="BA69" s="512"/>
      <c r="BB69" s="512"/>
      <c r="BC69" s="528">
        <v>43483</v>
      </c>
      <c r="BD69" s="517">
        <v>2</v>
      </c>
      <c r="BE69" s="534">
        <v>43558</v>
      </c>
      <c r="BF69" s="518">
        <v>2</v>
      </c>
      <c r="BG69" s="534"/>
      <c r="BH69" s="517">
        <v>1</v>
      </c>
      <c r="BI69" s="534"/>
      <c r="BJ69" s="514">
        <v>1</v>
      </c>
    </row>
    <row r="70" s="403" customFormat="1" ht="14.25" spans="1:62">
      <c r="A70" s="277" t="s">
        <v>344</v>
      </c>
      <c r="B70" s="438"/>
      <c r="C70" s="274" t="s">
        <v>355</v>
      </c>
      <c r="D70" s="436">
        <v>5</v>
      </c>
      <c r="E70" s="436">
        <v>1</v>
      </c>
      <c r="F70" s="437">
        <v>1</v>
      </c>
      <c r="G70" s="437">
        <v>1</v>
      </c>
      <c r="H70" s="437">
        <v>3</v>
      </c>
      <c r="I70" s="461">
        <v>3.7</v>
      </c>
      <c r="K70" s="462">
        <v>770</v>
      </c>
      <c r="L70" s="461">
        <v>133.4</v>
      </c>
      <c r="M70" s="461">
        <v>127.3</v>
      </c>
      <c r="N70" s="461">
        <v>260.7</v>
      </c>
      <c r="O70" s="464">
        <v>565.72</v>
      </c>
      <c r="P70" s="461">
        <v>5.68</v>
      </c>
      <c r="Q70" s="477">
        <v>3</v>
      </c>
      <c r="R70" s="478">
        <v>43396</v>
      </c>
      <c r="S70" s="478">
        <v>43403</v>
      </c>
      <c r="T70" s="478">
        <v>43544</v>
      </c>
      <c r="V70" s="478">
        <v>43577</v>
      </c>
      <c r="W70" s="478">
        <v>43621</v>
      </c>
      <c r="X70" s="479">
        <v>225</v>
      </c>
      <c r="Z70" s="493">
        <v>20.45</v>
      </c>
      <c r="AA70" s="436">
        <v>3</v>
      </c>
      <c r="AB70" s="493">
        <v>90.85</v>
      </c>
      <c r="AC70" s="436">
        <v>4</v>
      </c>
      <c r="AD70" s="493">
        <v>132.95</v>
      </c>
      <c r="AE70" s="493">
        <v>41.05</v>
      </c>
      <c r="AF70" s="493">
        <v>36.75</v>
      </c>
      <c r="AG70" s="493">
        <v>39.1</v>
      </c>
      <c r="AH70" s="493">
        <f>AE70*100/AD70</f>
        <v>30.8762692741632</v>
      </c>
      <c r="AI70" s="436">
        <v>1</v>
      </c>
      <c r="AJ70" s="436">
        <v>3</v>
      </c>
      <c r="AK70" s="461">
        <v>8.8</v>
      </c>
      <c r="AL70" s="461">
        <v>17.1</v>
      </c>
      <c r="AM70" s="461">
        <v>2.2</v>
      </c>
      <c r="AO70" s="514"/>
      <c r="AP70" s="514"/>
      <c r="AQ70" s="514" t="s">
        <v>356</v>
      </c>
      <c r="AR70" s="514"/>
      <c r="AS70" s="514"/>
      <c r="AT70" s="512"/>
      <c r="AW70" s="514"/>
      <c r="AX70" s="516"/>
      <c r="AY70" s="514"/>
      <c r="AZ70" s="512">
        <v>17.5</v>
      </c>
      <c r="BA70" s="512">
        <v>3</v>
      </c>
      <c r="BB70" s="512"/>
      <c r="BC70" s="528"/>
      <c r="BD70" s="517" t="s">
        <v>320</v>
      </c>
      <c r="BE70" s="534"/>
      <c r="BF70" s="518" t="s">
        <v>356</v>
      </c>
      <c r="BG70" s="534"/>
      <c r="BH70" s="517"/>
      <c r="BI70" s="534"/>
      <c r="BJ70" s="514"/>
    </row>
    <row r="71" s="404" customFormat="1" ht="14.25" spans="1:62">
      <c r="A71" s="277" t="s">
        <v>344</v>
      </c>
      <c r="B71" s="442"/>
      <c r="C71" s="443" t="s">
        <v>104</v>
      </c>
      <c r="D71" s="444"/>
      <c r="E71" s="444"/>
      <c r="F71" s="445"/>
      <c r="G71" s="445"/>
      <c r="H71" s="445"/>
      <c r="I71" s="466"/>
      <c r="K71" s="467"/>
      <c r="L71" s="466"/>
      <c r="M71" s="466"/>
      <c r="N71" s="466"/>
      <c r="O71" s="537">
        <f>AVERAGE(O60:O70)</f>
        <v>576.177532792221</v>
      </c>
      <c r="P71" s="537">
        <v>4.32232448225105</v>
      </c>
      <c r="Q71" s="480">
        <v>3</v>
      </c>
      <c r="R71" s="481"/>
      <c r="S71" s="481"/>
      <c r="T71" s="481"/>
      <c r="V71" s="481"/>
      <c r="W71" s="481"/>
      <c r="X71" s="482">
        <f>AVERAGE(X60:X70)</f>
        <v>229.818181818182</v>
      </c>
      <c r="Z71" s="482">
        <f>AVERAGE(Z60:Z70)</f>
        <v>18.8154545454545</v>
      </c>
      <c r="AA71" s="444"/>
      <c r="AB71" s="482">
        <f>AVERAGE(AB60:AB70)</f>
        <v>91.85</v>
      </c>
      <c r="AC71" s="444"/>
      <c r="AD71" s="482">
        <f>AVERAGE(AD60:AD70)</f>
        <v>113.985108522727</v>
      </c>
      <c r="AE71" s="482">
        <f>AVERAGE(AE60:AE70)</f>
        <v>43.8366363636364</v>
      </c>
      <c r="AF71" s="482">
        <f>AVERAGE(AF60:AF70)</f>
        <v>36.2272727272727</v>
      </c>
      <c r="AG71" s="482">
        <f>AVERAGE(AG60:AG70)</f>
        <v>43.901916687915</v>
      </c>
      <c r="AH71" s="482">
        <f>AVERAGE(AH60:AH70)</f>
        <v>39.9634516859334</v>
      </c>
      <c r="AI71" s="444"/>
      <c r="AJ71" s="444"/>
      <c r="AK71" s="466">
        <f t="shared" ref="AK71:AM71" si="21">AVERAGE(AK60:AK70)</f>
        <v>9.31363636363636</v>
      </c>
      <c r="AL71" s="466">
        <f t="shared" si="21"/>
        <v>18.72</v>
      </c>
      <c r="AM71" s="466">
        <f t="shared" si="21"/>
        <v>2.145</v>
      </c>
      <c r="AO71" s="514"/>
      <c r="AP71" s="514"/>
      <c r="AQ71" s="514"/>
      <c r="AR71" s="514"/>
      <c r="AS71" s="514"/>
      <c r="AT71" s="512"/>
      <c r="AW71" s="514"/>
      <c r="AX71" s="516"/>
      <c r="AY71" s="514"/>
      <c r="AZ71" s="512"/>
      <c r="BA71" s="512"/>
      <c r="BB71" s="512"/>
      <c r="BC71" s="528"/>
      <c r="BD71" s="517"/>
      <c r="BE71" s="534"/>
      <c r="BF71" s="518"/>
      <c r="BG71" s="534"/>
      <c r="BH71" s="517"/>
      <c r="BI71" s="534"/>
      <c r="BJ71" s="514"/>
    </row>
    <row r="72" s="401" customFormat="1" ht="18" customHeight="1" spans="1:253">
      <c r="A72" s="275" t="s">
        <v>317</v>
      </c>
      <c r="B72" s="418" t="s">
        <v>364</v>
      </c>
      <c r="C72" s="264" t="s">
        <v>319</v>
      </c>
      <c r="D72" s="257">
        <v>5</v>
      </c>
      <c r="E72" s="257">
        <v>1</v>
      </c>
      <c r="F72" s="257">
        <v>1</v>
      </c>
      <c r="G72" s="257">
        <v>1</v>
      </c>
      <c r="H72" s="264"/>
      <c r="I72" s="257">
        <v>1</v>
      </c>
      <c r="J72" s="450">
        <v>41.5</v>
      </c>
      <c r="K72" s="382">
        <v>783</v>
      </c>
      <c r="L72" s="382">
        <v>12</v>
      </c>
      <c r="M72" s="382">
        <v>12.18</v>
      </c>
      <c r="N72" s="382">
        <v>11.75</v>
      </c>
      <c r="O72" s="382">
        <v>604.91</v>
      </c>
      <c r="P72" s="382">
        <v>2.28</v>
      </c>
      <c r="Q72" s="257">
        <v>10</v>
      </c>
      <c r="R72" s="313">
        <v>42657</v>
      </c>
      <c r="S72" s="313">
        <v>42663</v>
      </c>
      <c r="T72" s="313"/>
      <c r="U72" s="313">
        <v>42844</v>
      </c>
      <c r="V72" s="313">
        <v>42847</v>
      </c>
      <c r="W72" s="313">
        <v>42890</v>
      </c>
      <c r="X72" s="257">
        <f>W72-R72</f>
        <v>233</v>
      </c>
      <c r="Y72" s="472">
        <f t="shared" ref="Y72:Y81" si="22">W72-S72</f>
        <v>227</v>
      </c>
      <c r="Z72" s="347">
        <v>18</v>
      </c>
      <c r="AA72" s="257">
        <v>3</v>
      </c>
      <c r="AB72" s="353">
        <v>87</v>
      </c>
      <c r="AC72" s="257">
        <v>2</v>
      </c>
      <c r="AD72" s="353">
        <v>130.35</v>
      </c>
      <c r="AE72" s="353">
        <v>45.63</v>
      </c>
      <c r="AF72" s="353">
        <v>33.2</v>
      </c>
      <c r="AG72" s="353"/>
      <c r="AH72" s="495">
        <f t="shared" ref="AH72:AH82" si="23">AE72/AD72*100</f>
        <v>35.005753739931</v>
      </c>
      <c r="AI72" s="264">
        <v>3</v>
      </c>
      <c r="AO72" s="507"/>
      <c r="AP72" s="264"/>
      <c r="AQ72" s="254"/>
      <c r="AR72" s="254"/>
      <c r="AS72" s="264"/>
      <c r="AU72" s="264"/>
      <c r="AV72" s="264"/>
      <c r="AX72" s="264"/>
      <c r="AY72" s="264"/>
      <c r="AZ72" s="264"/>
      <c r="BA72" s="264"/>
      <c r="BC72" s="473"/>
      <c r="BD72" s="264"/>
      <c r="BE72" s="473"/>
      <c r="BF72" s="264"/>
      <c r="BG72" s="473"/>
      <c r="BH72" s="264"/>
      <c r="BI72" s="473"/>
      <c r="BJ72" s="264"/>
      <c r="IP72" s="413"/>
      <c r="IQ72" s="413"/>
      <c r="IR72" s="413"/>
      <c r="IS72" s="413"/>
    </row>
    <row r="73" s="401" customFormat="1" ht="18" customHeight="1" spans="1:253">
      <c r="A73" s="275" t="s">
        <v>317</v>
      </c>
      <c r="B73" s="419"/>
      <c r="C73" s="264" t="s">
        <v>321</v>
      </c>
      <c r="D73" s="266">
        <v>5</v>
      </c>
      <c r="E73" s="266">
        <v>1</v>
      </c>
      <c r="F73" s="266">
        <v>1</v>
      </c>
      <c r="G73" s="266">
        <v>1</v>
      </c>
      <c r="H73" s="266"/>
      <c r="I73" s="266">
        <v>1</v>
      </c>
      <c r="J73" s="451">
        <v>46.4</v>
      </c>
      <c r="K73" s="380"/>
      <c r="L73" s="290">
        <v>10.83</v>
      </c>
      <c r="M73" s="290">
        <v>10.42</v>
      </c>
      <c r="N73" s="290">
        <v>10.71</v>
      </c>
      <c r="O73" s="290">
        <v>532.67</v>
      </c>
      <c r="P73" s="290">
        <v>10.78</v>
      </c>
      <c r="Q73" s="266">
        <v>2</v>
      </c>
      <c r="R73" s="313">
        <v>42684</v>
      </c>
      <c r="S73" s="313">
        <v>42694</v>
      </c>
      <c r="T73" s="313">
        <v>42824</v>
      </c>
      <c r="U73" s="313">
        <v>42843</v>
      </c>
      <c r="V73" s="313">
        <v>42845</v>
      </c>
      <c r="W73" s="313">
        <v>42887</v>
      </c>
      <c r="X73" s="257">
        <f>W73-R73</f>
        <v>203</v>
      </c>
      <c r="Y73" s="472">
        <f t="shared" si="22"/>
        <v>193</v>
      </c>
      <c r="Z73" s="348">
        <v>19.5</v>
      </c>
      <c r="AA73" s="266">
        <v>1</v>
      </c>
      <c r="AB73" s="341">
        <v>77.6</v>
      </c>
      <c r="AC73" s="266">
        <v>1</v>
      </c>
      <c r="AD73" s="341">
        <v>109.33</v>
      </c>
      <c r="AE73" s="341">
        <v>33.17</v>
      </c>
      <c r="AF73" s="341">
        <v>38.4</v>
      </c>
      <c r="AG73" s="341"/>
      <c r="AH73" s="495">
        <f t="shared" si="23"/>
        <v>30.3393396140126</v>
      </c>
      <c r="AI73" s="264">
        <v>1</v>
      </c>
      <c r="AO73" s="257">
        <v>0.2</v>
      </c>
      <c r="AP73" s="257">
        <v>3</v>
      </c>
      <c r="AQ73" s="257">
        <v>1</v>
      </c>
      <c r="AR73" s="254"/>
      <c r="AS73" s="264"/>
      <c r="AU73" s="264"/>
      <c r="AV73" s="264"/>
      <c r="AX73" s="257">
        <v>10</v>
      </c>
      <c r="AY73" s="264"/>
      <c r="AZ73" s="264"/>
      <c r="BA73" s="264"/>
      <c r="BC73" s="473">
        <v>42756</v>
      </c>
      <c r="BD73" s="264" t="s">
        <v>356</v>
      </c>
      <c r="BE73" s="473">
        <v>42796</v>
      </c>
      <c r="BF73" s="264" t="s">
        <v>356</v>
      </c>
      <c r="BG73" s="473"/>
      <c r="BH73" s="264"/>
      <c r="BI73" s="473"/>
      <c r="BJ73" s="264"/>
      <c r="IP73" s="413"/>
      <c r="IQ73" s="413"/>
      <c r="IR73" s="413"/>
      <c r="IS73" s="413"/>
    </row>
    <row r="74" s="401" customFormat="1" ht="18" customHeight="1" spans="1:253">
      <c r="A74" s="275" t="s">
        <v>317</v>
      </c>
      <c r="B74" s="419"/>
      <c r="C74" s="264" t="s">
        <v>322</v>
      </c>
      <c r="D74" s="257">
        <v>5</v>
      </c>
      <c r="E74" s="257">
        <v>1</v>
      </c>
      <c r="F74" s="257">
        <v>1</v>
      </c>
      <c r="G74" s="266">
        <v>1</v>
      </c>
      <c r="H74" s="264"/>
      <c r="I74" s="257">
        <v>1</v>
      </c>
      <c r="J74" s="451">
        <v>43.6</v>
      </c>
      <c r="K74" s="380"/>
      <c r="L74" s="290">
        <v>9.52</v>
      </c>
      <c r="M74" s="290">
        <v>8.46</v>
      </c>
      <c r="N74" s="290">
        <v>9.52</v>
      </c>
      <c r="O74" s="290">
        <v>458.47</v>
      </c>
      <c r="P74" s="290">
        <v>-2.45</v>
      </c>
      <c r="Q74" s="471">
        <v>11</v>
      </c>
      <c r="R74" s="313">
        <v>42679</v>
      </c>
      <c r="S74" s="313">
        <v>42690</v>
      </c>
      <c r="T74" s="313"/>
      <c r="U74" s="313">
        <v>42845</v>
      </c>
      <c r="V74" s="313">
        <v>42847</v>
      </c>
      <c r="W74" s="313">
        <v>42888</v>
      </c>
      <c r="X74" s="257">
        <v>209</v>
      </c>
      <c r="Y74" s="472">
        <f t="shared" si="22"/>
        <v>198</v>
      </c>
      <c r="Z74" s="347">
        <v>18</v>
      </c>
      <c r="AA74" s="257">
        <v>3</v>
      </c>
      <c r="AB74" s="341">
        <v>86.7</v>
      </c>
      <c r="AC74" s="257">
        <v>3</v>
      </c>
      <c r="AD74" s="341">
        <v>113.78</v>
      </c>
      <c r="AE74" s="341">
        <v>36</v>
      </c>
      <c r="AF74" s="341">
        <v>33.1</v>
      </c>
      <c r="AG74" s="341"/>
      <c r="AH74" s="495">
        <f t="shared" si="23"/>
        <v>31.6400070311127</v>
      </c>
      <c r="AI74" s="264">
        <v>1</v>
      </c>
      <c r="AO74" s="257">
        <v>0.1</v>
      </c>
      <c r="AP74" s="257">
        <v>0.1</v>
      </c>
      <c r="AQ74" s="257">
        <v>1.5</v>
      </c>
      <c r="AR74" s="254"/>
      <c r="AS74" s="264"/>
      <c r="AU74" s="264"/>
      <c r="AV74" s="264"/>
      <c r="AX74" s="264"/>
      <c r="AY74" s="264"/>
      <c r="AZ74" s="264"/>
      <c r="BA74" s="264"/>
      <c r="BC74" s="473"/>
      <c r="BD74" s="264"/>
      <c r="BE74" s="473"/>
      <c r="BF74" s="264"/>
      <c r="BG74" s="473"/>
      <c r="BH74" s="264"/>
      <c r="BI74" s="473"/>
      <c r="BJ74" s="264"/>
      <c r="IP74" s="413"/>
      <c r="IQ74" s="413"/>
      <c r="IR74" s="413"/>
      <c r="IS74" s="413"/>
    </row>
    <row r="75" s="401" customFormat="1" ht="18" customHeight="1" spans="1:253">
      <c r="A75" s="275" t="s">
        <v>317</v>
      </c>
      <c r="B75" s="419"/>
      <c r="C75" s="264" t="s">
        <v>323</v>
      </c>
      <c r="D75" s="257">
        <v>4</v>
      </c>
      <c r="E75" s="257">
        <v>1</v>
      </c>
      <c r="F75" s="257">
        <v>1</v>
      </c>
      <c r="G75" s="257">
        <v>1</v>
      </c>
      <c r="H75" s="264"/>
      <c r="I75" s="257">
        <v>1</v>
      </c>
      <c r="J75" s="450">
        <v>41</v>
      </c>
      <c r="K75" s="382">
        <v>785</v>
      </c>
      <c r="L75" s="382">
        <v>10.97</v>
      </c>
      <c r="M75" s="382">
        <v>11.08</v>
      </c>
      <c r="N75" s="382">
        <v>11.01</v>
      </c>
      <c r="O75" s="382">
        <v>551</v>
      </c>
      <c r="P75" s="382">
        <v>-1.41</v>
      </c>
      <c r="Q75" s="257">
        <v>13</v>
      </c>
      <c r="R75" s="313">
        <v>42662</v>
      </c>
      <c r="S75" s="313">
        <v>42669</v>
      </c>
      <c r="T75" s="313">
        <v>42811</v>
      </c>
      <c r="U75" s="313">
        <v>42844</v>
      </c>
      <c r="V75" s="313">
        <v>42847</v>
      </c>
      <c r="W75" s="313">
        <v>42886</v>
      </c>
      <c r="X75" s="257">
        <v>224</v>
      </c>
      <c r="Y75" s="472">
        <f t="shared" si="22"/>
        <v>217</v>
      </c>
      <c r="Z75" s="347">
        <v>15</v>
      </c>
      <c r="AA75" s="257">
        <v>3</v>
      </c>
      <c r="AB75" s="353">
        <v>84</v>
      </c>
      <c r="AC75" s="257">
        <v>2</v>
      </c>
      <c r="AD75" s="353">
        <v>107.7</v>
      </c>
      <c r="AE75" s="353">
        <v>44.8</v>
      </c>
      <c r="AF75" s="353">
        <v>32.4</v>
      </c>
      <c r="AG75" s="353"/>
      <c r="AH75" s="495">
        <f t="shared" si="23"/>
        <v>41.5970287836583</v>
      </c>
      <c r="AI75" s="264">
        <v>3</v>
      </c>
      <c r="AO75" s="257"/>
      <c r="AP75" s="257"/>
      <c r="AQ75" s="254"/>
      <c r="AR75" s="254"/>
      <c r="AS75" s="264"/>
      <c r="AU75" s="264"/>
      <c r="AV75" s="264"/>
      <c r="AX75" s="264"/>
      <c r="AY75" s="264"/>
      <c r="AZ75" s="264"/>
      <c r="BA75" s="264"/>
      <c r="BC75" s="473"/>
      <c r="BD75" s="264"/>
      <c r="BE75" s="473"/>
      <c r="BF75" s="264"/>
      <c r="BG75" s="473"/>
      <c r="BH75" s="264"/>
      <c r="BI75" s="473"/>
      <c r="BJ75" s="264"/>
      <c r="IP75" s="413"/>
      <c r="IQ75" s="413"/>
      <c r="IR75" s="413"/>
      <c r="IS75" s="413"/>
    </row>
    <row r="76" s="401" customFormat="1" ht="18" customHeight="1" spans="1:253">
      <c r="A76" s="275" t="s">
        <v>317</v>
      </c>
      <c r="B76" s="419"/>
      <c r="C76" s="264" t="s">
        <v>324</v>
      </c>
      <c r="D76" s="266">
        <v>4</v>
      </c>
      <c r="E76" s="266">
        <v>1</v>
      </c>
      <c r="F76" s="266">
        <v>1</v>
      </c>
      <c r="G76" s="266">
        <v>3</v>
      </c>
      <c r="H76" s="264"/>
      <c r="I76" s="266">
        <v>1</v>
      </c>
      <c r="J76" s="451">
        <v>38.17</v>
      </c>
      <c r="K76" s="290">
        <v>813</v>
      </c>
      <c r="L76" s="290">
        <v>10</v>
      </c>
      <c r="M76" s="290">
        <v>10.15</v>
      </c>
      <c r="N76" s="290">
        <v>10.6</v>
      </c>
      <c r="O76" s="290">
        <v>506.17</v>
      </c>
      <c r="P76" s="290">
        <v>5.49</v>
      </c>
      <c r="Q76" s="266">
        <v>2</v>
      </c>
      <c r="R76" s="313">
        <v>42659</v>
      </c>
      <c r="S76" s="313">
        <v>42665</v>
      </c>
      <c r="T76" s="313">
        <v>42821</v>
      </c>
      <c r="U76" s="313">
        <v>42845</v>
      </c>
      <c r="V76" s="313">
        <v>42849</v>
      </c>
      <c r="W76" s="313">
        <v>42888</v>
      </c>
      <c r="X76" s="266">
        <v>229</v>
      </c>
      <c r="Y76" s="472">
        <f t="shared" si="22"/>
        <v>223</v>
      </c>
      <c r="Z76" s="348">
        <v>18</v>
      </c>
      <c r="AA76" s="266">
        <v>3</v>
      </c>
      <c r="AB76" s="341">
        <v>83.33</v>
      </c>
      <c r="AC76" s="266">
        <v>2</v>
      </c>
      <c r="AD76" s="341">
        <v>66.58</v>
      </c>
      <c r="AE76" s="341">
        <v>34.35</v>
      </c>
      <c r="AF76" s="341">
        <v>41.67</v>
      </c>
      <c r="AG76" s="341"/>
      <c r="AH76" s="495">
        <f t="shared" si="23"/>
        <v>51.5920696905978</v>
      </c>
      <c r="AI76" s="264">
        <v>3</v>
      </c>
      <c r="AO76" s="507"/>
      <c r="AP76" s="257">
        <v>1</v>
      </c>
      <c r="AQ76" s="257">
        <v>2</v>
      </c>
      <c r="AR76" s="257">
        <v>5</v>
      </c>
      <c r="AS76" s="257">
        <v>2</v>
      </c>
      <c r="AU76" s="257">
        <v>3</v>
      </c>
      <c r="AV76" s="257">
        <v>3</v>
      </c>
      <c r="AX76" s="257">
        <v>3</v>
      </c>
      <c r="AY76" s="257">
        <v>1</v>
      </c>
      <c r="AZ76" s="264"/>
      <c r="BA76" s="264"/>
      <c r="BC76" s="313">
        <v>42766</v>
      </c>
      <c r="BD76" s="257">
        <v>2</v>
      </c>
      <c r="BE76" s="313">
        <v>42802</v>
      </c>
      <c r="BF76" s="257">
        <v>2</v>
      </c>
      <c r="BG76" s="473"/>
      <c r="BH76" s="257">
        <v>1</v>
      </c>
      <c r="BI76" s="257"/>
      <c r="BJ76" s="257">
        <v>1</v>
      </c>
      <c r="IP76" s="413"/>
      <c r="IQ76" s="413"/>
      <c r="IR76" s="413"/>
      <c r="IS76" s="413"/>
    </row>
    <row r="77" s="401" customFormat="1" ht="18" customHeight="1" spans="1:253">
      <c r="A77" s="275" t="s">
        <v>317</v>
      </c>
      <c r="B77" s="419"/>
      <c r="C77" s="264" t="s">
        <v>325</v>
      </c>
      <c r="D77" s="266">
        <v>5</v>
      </c>
      <c r="E77" s="266">
        <v>1</v>
      </c>
      <c r="F77" s="266">
        <v>1</v>
      </c>
      <c r="G77" s="266">
        <v>1</v>
      </c>
      <c r="H77" s="264"/>
      <c r="I77" s="266">
        <v>1</v>
      </c>
      <c r="J77" s="451">
        <v>39.2</v>
      </c>
      <c r="K77" s="380"/>
      <c r="L77" s="290">
        <v>11.39</v>
      </c>
      <c r="M77" s="290">
        <v>11.35</v>
      </c>
      <c r="N77" s="290">
        <v>11.46</v>
      </c>
      <c r="O77" s="290">
        <v>569.94</v>
      </c>
      <c r="P77" s="290">
        <v>5.85</v>
      </c>
      <c r="Q77" s="266">
        <v>5</v>
      </c>
      <c r="R77" s="313">
        <v>42680</v>
      </c>
      <c r="S77" s="313">
        <v>42692</v>
      </c>
      <c r="T77" s="313">
        <v>42806</v>
      </c>
      <c r="U77" s="313">
        <v>42849</v>
      </c>
      <c r="V77" s="313">
        <v>42852</v>
      </c>
      <c r="W77" s="313">
        <v>42892</v>
      </c>
      <c r="X77" s="472">
        <f t="shared" ref="X77:X80" si="24">W77-R77</f>
        <v>212</v>
      </c>
      <c r="Y77" s="472">
        <f t="shared" si="22"/>
        <v>200</v>
      </c>
      <c r="Z77" s="348">
        <v>21.82</v>
      </c>
      <c r="AA77" s="266">
        <v>3</v>
      </c>
      <c r="AB77" s="341">
        <v>86</v>
      </c>
      <c r="AC77" s="266">
        <v>3</v>
      </c>
      <c r="AD77" s="341">
        <v>109.63</v>
      </c>
      <c r="AE77" s="341">
        <v>40.66</v>
      </c>
      <c r="AF77" s="341">
        <v>34.3</v>
      </c>
      <c r="AG77" s="341"/>
      <c r="AH77" s="495">
        <f t="shared" si="23"/>
        <v>37.0883882149047</v>
      </c>
      <c r="AI77" s="264">
        <v>1</v>
      </c>
      <c r="AO77" s="266">
        <v>2</v>
      </c>
      <c r="AP77" s="266">
        <v>2</v>
      </c>
      <c r="AQ77" s="266">
        <v>2</v>
      </c>
      <c r="AR77" s="254"/>
      <c r="AS77" s="264"/>
      <c r="AU77" s="264"/>
      <c r="AV77" s="264"/>
      <c r="AX77" s="266">
        <v>90</v>
      </c>
      <c r="AY77" s="266">
        <v>4</v>
      </c>
      <c r="AZ77" s="264"/>
      <c r="BA77" s="264"/>
      <c r="BC77" s="313">
        <v>42756</v>
      </c>
      <c r="BD77" s="266">
        <v>2</v>
      </c>
      <c r="BE77" s="313">
        <v>42801</v>
      </c>
      <c r="BF77" s="266">
        <v>2</v>
      </c>
      <c r="BG77" s="313">
        <v>42875</v>
      </c>
      <c r="BH77" s="266">
        <v>2</v>
      </c>
      <c r="BI77" s="266"/>
      <c r="BJ77" s="266">
        <v>1</v>
      </c>
      <c r="IP77" s="413"/>
      <c r="IQ77" s="413"/>
      <c r="IR77" s="413"/>
      <c r="IS77" s="413"/>
    </row>
    <row r="78" s="400" customFormat="1" ht="18" customHeight="1" spans="1:249">
      <c r="A78" s="275" t="s">
        <v>317</v>
      </c>
      <c r="B78" s="419"/>
      <c r="C78" s="264" t="s">
        <v>327</v>
      </c>
      <c r="D78" s="266">
        <v>5</v>
      </c>
      <c r="E78" s="266">
        <v>1</v>
      </c>
      <c r="F78" s="266">
        <v>1</v>
      </c>
      <c r="G78" s="266">
        <v>1</v>
      </c>
      <c r="H78" s="264"/>
      <c r="I78" s="266">
        <v>3</v>
      </c>
      <c r="J78" s="451">
        <v>41</v>
      </c>
      <c r="K78" s="290">
        <v>796.5</v>
      </c>
      <c r="L78" s="290">
        <v>11.77</v>
      </c>
      <c r="M78" s="290">
        <v>11.16</v>
      </c>
      <c r="N78" s="290">
        <v>12.13</v>
      </c>
      <c r="O78" s="290">
        <v>584.55</v>
      </c>
      <c r="P78" s="290">
        <v>9.03</v>
      </c>
      <c r="Q78" s="266">
        <v>7</v>
      </c>
      <c r="R78" s="313">
        <v>42680</v>
      </c>
      <c r="S78" s="313">
        <v>42689</v>
      </c>
      <c r="T78" s="473"/>
      <c r="U78" s="473">
        <v>42849</v>
      </c>
      <c r="V78" s="313">
        <v>42851</v>
      </c>
      <c r="W78" s="313">
        <v>42890</v>
      </c>
      <c r="X78" s="266">
        <v>210</v>
      </c>
      <c r="Y78" s="472">
        <f t="shared" si="22"/>
        <v>201</v>
      </c>
      <c r="Z78" s="348">
        <v>19.17</v>
      </c>
      <c r="AA78" s="266">
        <v>3</v>
      </c>
      <c r="AB78" s="341">
        <v>77</v>
      </c>
      <c r="AC78" s="266">
        <v>4</v>
      </c>
      <c r="AD78" s="341">
        <v>92.91</v>
      </c>
      <c r="AE78" s="341">
        <v>44.22</v>
      </c>
      <c r="AF78" s="341">
        <v>33.5</v>
      </c>
      <c r="AG78" s="341"/>
      <c r="AH78" s="495">
        <f t="shared" si="23"/>
        <v>47.5944462382951</v>
      </c>
      <c r="AI78" s="264">
        <v>1</v>
      </c>
      <c r="AO78" s="507"/>
      <c r="AP78" s="266" t="s">
        <v>326</v>
      </c>
      <c r="AQ78" s="266">
        <v>2</v>
      </c>
      <c r="AR78" s="254"/>
      <c r="AS78" s="266">
        <v>2</v>
      </c>
      <c r="AU78" s="264"/>
      <c r="AV78" s="264"/>
      <c r="AX78" s="264"/>
      <c r="AY78" s="264"/>
      <c r="AZ78" s="264"/>
      <c r="BA78" s="264"/>
      <c r="BC78" s="313">
        <v>42773</v>
      </c>
      <c r="BD78" s="266">
        <v>3</v>
      </c>
      <c r="BE78" s="473"/>
      <c r="BF78" s="264"/>
      <c r="BG78" s="473"/>
      <c r="BH78" s="264"/>
      <c r="BI78" s="473"/>
      <c r="BJ78" s="264"/>
      <c r="BM78" s="401"/>
      <c r="BN78" s="401"/>
      <c r="BO78" s="401"/>
      <c r="BP78" s="401"/>
      <c r="BQ78" s="401"/>
      <c r="BR78" s="401"/>
      <c r="BS78" s="401"/>
      <c r="BT78" s="401"/>
      <c r="BU78" s="401"/>
      <c r="BV78" s="401"/>
      <c r="BW78" s="401"/>
      <c r="BX78" s="401"/>
      <c r="BY78" s="401"/>
      <c r="BZ78" s="401"/>
      <c r="CA78" s="401"/>
      <c r="CB78" s="401"/>
      <c r="CC78" s="401"/>
      <c r="CD78" s="401"/>
      <c r="CE78" s="401"/>
      <c r="CF78" s="401"/>
      <c r="CG78" s="401"/>
      <c r="CH78" s="401"/>
      <c r="CI78" s="401"/>
      <c r="CJ78" s="401"/>
      <c r="CK78" s="401"/>
      <c r="CL78" s="401"/>
      <c r="CM78" s="401"/>
      <c r="CN78" s="401"/>
      <c r="CO78" s="401"/>
      <c r="CP78" s="401"/>
      <c r="CQ78" s="401"/>
      <c r="CR78" s="401"/>
      <c r="CS78" s="401"/>
      <c r="CT78" s="401"/>
      <c r="CU78" s="401"/>
      <c r="CV78" s="401"/>
      <c r="CW78" s="401"/>
      <c r="CX78" s="401"/>
      <c r="CY78" s="401"/>
      <c r="CZ78" s="401"/>
      <c r="DA78" s="401"/>
      <c r="DB78" s="401"/>
      <c r="DC78" s="401"/>
      <c r="DD78" s="401"/>
      <c r="DE78" s="401"/>
      <c r="DF78" s="401"/>
      <c r="DG78" s="401"/>
      <c r="DH78" s="401"/>
      <c r="DI78" s="401"/>
      <c r="DJ78" s="401"/>
      <c r="DK78" s="401"/>
      <c r="DL78" s="401"/>
      <c r="DM78" s="401"/>
      <c r="DN78" s="401"/>
      <c r="DO78" s="401"/>
      <c r="DP78" s="401"/>
      <c r="DQ78" s="401"/>
      <c r="DR78" s="401"/>
      <c r="DS78" s="401"/>
      <c r="DT78" s="401"/>
      <c r="DU78" s="401"/>
      <c r="DV78" s="401"/>
      <c r="DW78" s="401"/>
      <c r="DX78" s="401"/>
      <c r="DY78" s="401"/>
      <c r="DZ78" s="401"/>
      <c r="EA78" s="401"/>
      <c r="EB78" s="401"/>
      <c r="EC78" s="401"/>
      <c r="ED78" s="401"/>
      <c r="EE78" s="401"/>
      <c r="EF78" s="401"/>
      <c r="EG78" s="401"/>
      <c r="EH78" s="401"/>
      <c r="EI78" s="401"/>
      <c r="EJ78" s="401"/>
      <c r="EK78" s="401"/>
      <c r="EL78" s="401"/>
      <c r="EM78" s="401"/>
      <c r="EN78" s="401"/>
      <c r="EO78" s="401"/>
      <c r="EP78" s="401"/>
      <c r="EQ78" s="401"/>
      <c r="ER78" s="401"/>
      <c r="ES78" s="401"/>
      <c r="ET78" s="401"/>
      <c r="EU78" s="401"/>
      <c r="EV78" s="401"/>
      <c r="EW78" s="401"/>
      <c r="EX78" s="401"/>
      <c r="EY78" s="401"/>
      <c r="EZ78" s="401"/>
      <c r="FA78" s="401"/>
      <c r="FB78" s="401"/>
      <c r="FC78" s="401"/>
      <c r="FD78" s="401"/>
      <c r="FE78" s="401"/>
      <c r="FF78" s="401"/>
      <c r="FG78" s="401"/>
      <c r="FH78" s="401"/>
      <c r="FI78" s="401"/>
      <c r="FJ78" s="401"/>
      <c r="FK78" s="401"/>
      <c r="FL78" s="401"/>
      <c r="FM78" s="401"/>
      <c r="FN78" s="401"/>
      <c r="FO78" s="401"/>
      <c r="FP78" s="401"/>
      <c r="FQ78" s="401"/>
      <c r="FR78" s="401"/>
      <c r="FS78" s="401"/>
      <c r="FT78" s="401"/>
      <c r="FU78" s="401"/>
      <c r="FV78" s="401"/>
      <c r="FW78" s="401"/>
      <c r="FX78" s="401"/>
      <c r="FY78" s="401"/>
      <c r="FZ78" s="401"/>
      <c r="GA78" s="401"/>
      <c r="GB78" s="401"/>
      <c r="GC78" s="401"/>
      <c r="GD78" s="401"/>
      <c r="GE78" s="401"/>
      <c r="GF78" s="401"/>
      <c r="GG78" s="401"/>
      <c r="GH78" s="401"/>
      <c r="GI78" s="401"/>
      <c r="GJ78" s="401"/>
      <c r="GK78" s="401"/>
      <c r="GL78" s="401"/>
      <c r="GM78" s="401"/>
      <c r="GN78" s="401"/>
      <c r="GO78" s="401"/>
      <c r="GP78" s="401"/>
      <c r="GQ78" s="401"/>
      <c r="GR78" s="401"/>
      <c r="GS78" s="401"/>
      <c r="GT78" s="401"/>
      <c r="GU78" s="401"/>
      <c r="GV78" s="401"/>
      <c r="GW78" s="401"/>
      <c r="GX78" s="401"/>
      <c r="GY78" s="401"/>
      <c r="GZ78" s="401"/>
      <c r="HA78" s="401"/>
      <c r="HB78" s="401"/>
      <c r="HC78" s="401"/>
      <c r="HD78" s="401"/>
      <c r="HE78" s="401"/>
      <c r="HF78" s="401"/>
      <c r="HG78" s="401"/>
      <c r="HH78" s="401"/>
      <c r="HI78" s="401"/>
      <c r="HJ78" s="401"/>
      <c r="HK78" s="401"/>
      <c r="HL78" s="401"/>
      <c r="HM78" s="401"/>
      <c r="HN78" s="401"/>
      <c r="HO78" s="401"/>
      <c r="HP78" s="401"/>
      <c r="HQ78" s="401"/>
      <c r="HR78" s="401"/>
      <c r="HS78" s="401"/>
      <c r="HT78" s="401"/>
      <c r="HU78" s="401"/>
      <c r="HV78" s="401"/>
      <c r="HW78" s="401"/>
      <c r="HX78" s="401"/>
      <c r="HY78" s="401"/>
      <c r="HZ78" s="401"/>
      <c r="IA78" s="401"/>
      <c r="IB78" s="401"/>
      <c r="IC78" s="401"/>
      <c r="ID78" s="401"/>
      <c r="IE78" s="401"/>
      <c r="IF78" s="401"/>
      <c r="IG78" s="401"/>
      <c r="IH78" s="401"/>
      <c r="II78" s="401"/>
      <c r="IJ78" s="401"/>
      <c r="IK78" s="401"/>
      <c r="IL78" s="401"/>
      <c r="IM78" s="401"/>
      <c r="IN78" s="401"/>
      <c r="IO78" s="401"/>
    </row>
    <row r="79" s="401" customFormat="1" ht="18" customHeight="1" spans="1:253">
      <c r="A79" s="275" t="s">
        <v>317</v>
      </c>
      <c r="B79" s="419"/>
      <c r="C79" s="264" t="s">
        <v>328</v>
      </c>
      <c r="D79" s="257">
        <v>5</v>
      </c>
      <c r="E79" s="257">
        <v>1</v>
      </c>
      <c r="F79" s="257">
        <v>3</v>
      </c>
      <c r="G79" s="257">
        <v>1</v>
      </c>
      <c r="H79" s="264"/>
      <c r="I79" s="257">
        <v>1</v>
      </c>
      <c r="J79" s="450">
        <v>45.9</v>
      </c>
      <c r="K79" s="380"/>
      <c r="L79" s="382">
        <v>11.95</v>
      </c>
      <c r="M79" s="382">
        <v>12.45</v>
      </c>
      <c r="N79" s="382">
        <v>12.03</v>
      </c>
      <c r="O79" s="382">
        <v>605.99</v>
      </c>
      <c r="P79" s="382">
        <v>2.9</v>
      </c>
      <c r="Q79" s="257">
        <v>6</v>
      </c>
      <c r="R79" s="313">
        <v>42661</v>
      </c>
      <c r="S79" s="313">
        <v>42667</v>
      </c>
      <c r="T79" s="473"/>
      <c r="U79" s="473">
        <v>42841</v>
      </c>
      <c r="V79" s="313">
        <v>42844</v>
      </c>
      <c r="W79" s="313">
        <v>42886</v>
      </c>
      <c r="X79" s="472">
        <f t="shared" si="24"/>
        <v>225</v>
      </c>
      <c r="Y79" s="472">
        <f t="shared" si="22"/>
        <v>219</v>
      </c>
      <c r="Z79" s="347">
        <v>13</v>
      </c>
      <c r="AA79" s="257">
        <v>1</v>
      </c>
      <c r="AB79" s="353">
        <v>93</v>
      </c>
      <c r="AC79" s="257">
        <v>3</v>
      </c>
      <c r="AD79" s="353">
        <v>118.1</v>
      </c>
      <c r="AE79" s="353">
        <v>52.25</v>
      </c>
      <c r="AF79" s="353">
        <v>34.7</v>
      </c>
      <c r="AG79" s="353"/>
      <c r="AH79" s="495">
        <f t="shared" si="23"/>
        <v>44.2421676545301</v>
      </c>
      <c r="AI79" s="264">
        <v>1</v>
      </c>
      <c r="AO79" s="257">
        <v>1</v>
      </c>
      <c r="AP79" s="257">
        <v>3</v>
      </c>
      <c r="AQ79" s="257">
        <v>1</v>
      </c>
      <c r="AR79" s="254"/>
      <c r="AS79" s="257">
        <v>1</v>
      </c>
      <c r="AU79" s="264"/>
      <c r="AV79" s="264"/>
      <c r="AX79" s="264"/>
      <c r="AY79" s="257">
        <v>1</v>
      </c>
      <c r="AZ79" s="264"/>
      <c r="BA79" s="264"/>
      <c r="BC79" s="313">
        <v>43100</v>
      </c>
      <c r="BD79" s="266">
        <v>1</v>
      </c>
      <c r="BE79" s="313">
        <v>42814</v>
      </c>
      <c r="BF79" s="266">
        <v>2</v>
      </c>
      <c r="BG79" s="473"/>
      <c r="BH79" s="264"/>
      <c r="BI79" s="473"/>
      <c r="BJ79" s="264"/>
      <c r="IP79" s="413"/>
      <c r="IQ79" s="413"/>
      <c r="IR79" s="413"/>
      <c r="IS79" s="413"/>
    </row>
    <row r="80" s="401" customFormat="1" ht="18" customHeight="1" spans="1:253">
      <c r="A80" s="275" t="s">
        <v>317</v>
      </c>
      <c r="B80" s="419"/>
      <c r="C80" s="264" t="s">
        <v>329</v>
      </c>
      <c r="D80" s="257">
        <v>5</v>
      </c>
      <c r="E80" s="257">
        <v>1</v>
      </c>
      <c r="F80" s="257">
        <v>1</v>
      </c>
      <c r="G80" s="257">
        <v>1</v>
      </c>
      <c r="H80" s="257">
        <v>2</v>
      </c>
      <c r="I80" s="257">
        <v>1</v>
      </c>
      <c r="J80" s="450">
        <v>42.77</v>
      </c>
      <c r="K80" s="380"/>
      <c r="L80" s="382">
        <v>12.76</v>
      </c>
      <c r="M80" s="382">
        <v>11.93</v>
      </c>
      <c r="N80" s="382">
        <v>12.19</v>
      </c>
      <c r="O80" s="382">
        <v>614.67</v>
      </c>
      <c r="P80" s="382">
        <v>-2.97</v>
      </c>
      <c r="Q80" s="257">
        <v>12</v>
      </c>
      <c r="R80" s="313">
        <v>42657</v>
      </c>
      <c r="S80" s="313">
        <v>42661</v>
      </c>
      <c r="T80" s="313">
        <v>42809</v>
      </c>
      <c r="U80" s="313">
        <v>42842</v>
      </c>
      <c r="V80" s="313">
        <v>42846</v>
      </c>
      <c r="W80" s="313">
        <v>42882</v>
      </c>
      <c r="X80" s="472">
        <f t="shared" si="24"/>
        <v>225</v>
      </c>
      <c r="Y80" s="472">
        <f t="shared" si="22"/>
        <v>221</v>
      </c>
      <c r="Z80" s="347">
        <v>14.46</v>
      </c>
      <c r="AA80" s="257">
        <v>1</v>
      </c>
      <c r="AB80" s="353">
        <v>89.63</v>
      </c>
      <c r="AC80" s="257">
        <v>3</v>
      </c>
      <c r="AD80" s="353">
        <v>98.57</v>
      </c>
      <c r="AE80" s="353">
        <v>44.5</v>
      </c>
      <c r="AF80" s="353">
        <v>35.8</v>
      </c>
      <c r="AG80" s="353"/>
      <c r="AH80" s="495">
        <f t="shared" si="23"/>
        <v>45.1455818200264</v>
      </c>
      <c r="AI80" s="264">
        <v>1</v>
      </c>
      <c r="AO80" s="507"/>
      <c r="AP80" s="264"/>
      <c r="AQ80" s="257">
        <v>2</v>
      </c>
      <c r="AR80" s="254"/>
      <c r="AS80" s="264"/>
      <c r="AU80" s="264"/>
      <c r="AV80" s="264"/>
      <c r="AX80" s="264"/>
      <c r="AY80" s="264"/>
      <c r="AZ80" s="257">
        <v>25</v>
      </c>
      <c r="BA80" s="257">
        <v>2</v>
      </c>
      <c r="BC80" s="473"/>
      <c r="BD80" s="264"/>
      <c r="BE80" s="473"/>
      <c r="BF80" s="264"/>
      <c r="BG80" s="473"/>
      <c r="BH80" s="264"/>
      <c r="BI80" s="473"/>
      <c r="BJ80" s="264"/>
      <c r="IP80" s="413"/>
      <c r="IQ80" s="413"/>
      <c r="IR80" s="413"/>
      <c r="IS80" s="413"/>
    </row>
    <row r="81" s="401" customFormat="1" ht="18" customHeight="1" spans="1:253">
      <c r="A81" s="275" t="s">
        <v>317</v>
      </c>
      <c r="B81" s="419"/>
      <c r="C81" s="264" t="s">
        <v>330</v>
      </c>
      <c r="D81" s="257">
        <v>5</v>
      </c>
      <c r="E81" s="257">
        <v>1</v>
      </c>
      <c r="F81" s="257">
        <v>1</v>
      </c>
      <c r="G81" s="257">
        <v>1</v>
      </c>
      <c r="H81" s="257"/>
      <c r="I81" s="257">
        <v>1</v>
      </c>
      <c r="J81" s="451">
        <v>44.7</v>
      </c>
      <c r="K81" s="290">
        <v>834.7</v>
      </c>
      <c r="L81" s="382">
        <v>10.605</v>
      </c>
      <c r="M81" s="382">
        <v>11.535</v>
      </c>
      <c r="N81" s="382">
        <v>10.01</v>
      </c>
      <c r="O81" s="382">
        <v>535.57</v>
      </c>
      <c r="P81" s="382">
        <v>1.4</v>
      </c>
      <c r="Q81" s="257">
        <v>10</v>
      </c>
      <c r="R81" s="313">
        <v>42654</v>
      </c>
      <c r="S81" s="313">
        <v>42661</v>
      </c>
      <c r="T81" s="313">
        <v>42808</v>
      </c>
      <c r="U81" s="313">
        <v>42840</v>
      </c>
      <c r="V81" s="313">
        <v>42842</v>
      </c>
      <c r="W81" s="313">
        <v>42882</v>
      </c>
      <c r="X81" s="257">
        <v>228</v>
      </c>
      <c r="Y81" s="472">
        <f t="shared" si="22"/>
        <v>221</v>
      </c>
      <c r="Z81" s="347">
        <v>15.3</v>
      </c>
      <c r="AA81" s="257">
        <v>3</v>
      </c>
      <c r="AB81" s="353">
        <v>87</v>
      </c>
      <c r="AC81" s="257">
        <v>4</v>
      </c>
      <c r="AD81" s="353">
        <v>71.7</v>
      </c>
      <c r="AE81" s="353">
        <v>32.5</v>
      </c>
      <c r="AF81" s="353">
        <v>32.5</v>
      </c>
      <c r="AG81" s="353"/>
      <c r="AH81" s="495">
        <f t="shared" si="23"/>
        <v>45.3277545327755</v>
      </c>
      <c r="AI81" s="257">
        <v>3</v>
      </c>
      <c r="AO81" s="507"/>
      <c r="AP81" s="257">
        <v>1</v>
      </c>
      <c r="AQ81" s="257">
        <v>2</v>
      </c>
      <c r="AR81" s="254"/>
      <c r="AS81" s="257">
        <v>2</v>
      </c>
      <c r="AU81" s="264"/>
      <c r="AV81" s="257">
        <v>1</v>
      </c>
      <c r="AX81" s="257">
        <v>8</v>
      </c>
      <c r="AY81" s="257">
        <v>3</v>
      </c>
      <c r="AZ81" s="264"/>
      <c r="BA81" s="264"/>
      <c r="BC81" s="313">
        <v>43084</v>
      </c>
      <c r="BD81" s="257" t="s">
        <v>75</v>
      </c>
      <c r="BE81" s="313">
        <v>42776</v>
      </c>
      <c r="BF81" s="257">
        <v>2</v>
      </c>
      <c r="BG81" s="473"/>
      <c r="BH81" s="264">
        <v>1</v>
      </c>
      <c r="BI81" s="473"/>
      <c r="BJ81" s="264">
        <v>1</v>
      </c>
      <c r="IP81" s="413"/>
      <c r="IQ81" s="413"/>
      <c r="IR81" s="413"/>
      <c r="IS81" s="413"/>
    </row>
    <row r="82" s="400" customFormat="1" ht="18" customHeight="1" spans="1:249">
      <c r="A82" s="275" t="s">
        <v>317</v>
      </c>
      <c r="B82" s="420"/>
      <c r="C82" s="271" t="s">
        <v>90</v>
      </c>
      <c r="D82" s="421">
        <v>5</v>
      </c>
      <c r="E82" s="271">
        <v>1</v>
      </c>
      <c r="F82" s="271">
        <v>1</v>
      </c>
      <c r="G82" s="402" t="s">
        <v>108</v>
      </c>
      <c r="H82" s="271"/>
      <c r="I82" s="271">
        <v>1</v>
      </c>
      <c r="J82" s="452">
        <f t="shared" ref="J82:O82" si="25">AVERAGE(J72:J81)</f>
        <v>42.424</v>
      </c>
      <c r="K82" s="453">
        <f t="shared" si="25"/>
        <v>802.44</v>
      </c>
      <c r="L82" s="453">
        <f t="shared" si="25"/>
        <v>11.1795</v>
      </c>
      <c r="M82" s="453">
        <f t="shared" si="25"/>
        <v>11.0715</v>
      </c>
      <c r="N82" s="453">
        <f t="shared" si="25"/>
        <v>11.141</v>
      </c>
      <c r="O82" s="454">
        <f t="shared" si="25"/>
        <v>556.394</v>
      </c>
      <c r="P82" s="453">
        <f>(O82/540.62-1)*100</f>
        <v>2.9177610891199</v>
      </c>
      <c r="Q82" s="271">
        <v>9</v>
      </c>
      <c r="R82" s="474"/>
      <c r="S82" s="474"/>
      <c r="T82" s="474"/>
      <c r="U82" s="474"/>
      <c r="V82" s="474"/>
      <c r="W82" s="474"/>
      <c r="X82" s="350">
        <f t="shared" ref="X82:Z82" si="26">AVERAGE(X72:X81)</f>
        <v>219.8</v>
      </c>
      <c r="Y82" s="350">
        <f t="shared" si="26"/>
        <v>212</v>
      </c>
      <c r="Z82" s="350">
        <f t="shared" si="26"/>
        <v>17.225</v>
      </c>
      <c r="AA82" s="350"/>
      <c r="AB82" s="350">
        <f t="shared" ref="AB82:AF82" si="27">AVERAGE(AB72:AB81)</f>
        <v>85.126</v>
      </c>
      <c r="AC82" s="350"/>
      <c r="AD82" s="350">
        <f t="shared" si="27"/>
        <v>101.865</v>
      </c>
      <c r="AE82" s="350">
        <f t="shared" si="27"/>
        <v>40.808</v>
      </c>
      <c r="AF82" s="350">
        <f t="shared" si="27"/>
        <v>34.957</v>
      </c>
      <c r="AG82" s="350"/>
      <c r="AH82" s="422">
        <f t="shared" si="23"/>
        <v>40.0608648701713</v>
      </c>
      <c r="AI82" s="496"/>
      <c r="AO82" s="507"/>
      <c r="AP82" s="264"/>
      <c r="AQ82" s="257">
        <v>3</v>
      </c>
      <c r="AR82" s="254"/>
      <c r="AS82" s="266">
        <v>3</v>
      </c>
      <c r="AU82" s="264"/>
      <c r="AV82" s="264"/>
      <c r="AX82" s="264"/>
      <c r="AY82" s="264"/>
      <c r="AZ82" s="264"/>
      <c r="BA82" s="264"/>
      <c r="BC82" s="473"/>
      <c r="BD82" s="257"/>
      <c r="BE82" s="257"/>
      <c r="BF82" s="257"/>
      <c r="BG82" s="473"/>
      <c r="BH82" s="264"/>
      <c r="BI82" s="473"/>
      <c r="BJ82" s="264"/>
      <c r="BM82" s="536"/>
      <c r="BN82" s="536"/>
      <c r="BO82" s="536"/>
      <c r="BP82" s="536"/>
      <c r="BQ82" s="536"/>
      <c r="BR82" s="536"/>
      <c r="BS82" s="536"/>
      <c r="BT82" s="536"/>
      <c r="BU82" s="536"/>
      <c r="BV82" s="536"/>
      <c r="BW82" s="536"/>
      <c r="BX82" s="536"/>
      <c r="BY82" s="536"/>
      <c r="BZ82" s="536"/>
      <c r="CA82" s="536"/>
      <c r="CB82" s="536"/>
      <c r="CC82" s="536"/>
      <c r="CD82" s="536"/>
      <c r="CE82" s="536"/>
      <c r="CF82" s="536"/>
      <c r="CG82" s="536"/>
      <c r="CH82" s="536"/>
      <c r="CI82" s="536"/>
      <c r="CJ82" s="536"/>
      <c r="CK82" s="536"/>
      <c r="CL82" s="536"/>
      <c r="CM82" s="536"/>
      <c r="CN82" s="536"/>
      <c r="CO82" s="536"/>
      <c r="CP82" s="536"/>
      <c r="CQ82" s="536"/>
      <c r="CR82" s="536"/>
      <c r="CS82" s="536"/>
      <c r="CT82" s="536"/>
      <c r="CU82" s="536"/>
      <c r="CV82" s="536"/>
      <c r="CW82" s="536"/>
      <c r="CX82" s="536"/>
      <c r="CY82" s="536"/>
      <c r="CZ82" s="536"/>
      <c r="DA82" s="536"/>
      <c r="DB82" s="536"/>
      <c r="DC82" s="536"/>
      <c r="DD82" s="536"/>
      <c r="DE82" s="536"/>
      <c r="DF82" s="536"/>
      <c r="DG82" s="536"/>
      <c r="DH82" s="536"/>
      <c r="DI82" s="536"/>
      <c r="DJ82" s="536"/>
      <c r="DK82" s="536"/>
      <c r="DL82" s="536"/>
      <c r="DM82" s="536"/>
      <c r="DN82" s="536"/>
      <c r="DO82" s="536"/>
      <c r="DP82" s="536"/>
      <c r="DQ82" s="536"/>
      <c r="DR82" s="536"/>
      <c r="DS82" s="536"/>
      <c r="DT82" s="536"/>
      <c r="DU82" s="536"/>
      <c r="DV82" s="536"/>
      <c r="DW82" s="536"/>
      <c r="DX82" s="536"/>
      <c r="DY82" s="536"/>
      <c r="DZ82" s="536"/>
      <c r="EA82" s="536"/>
      <c r="EB82" s="536"/>
      <c r="EC82" s="536"/>
      <c r="ED82" s="536"/>
      <c r="EE82" s="536"/>
      <c r="EF82" s="536"/>
      <c r="EG82" s="536"/>
      <c r="EH82" s="536"/>
      <c r="EI82" s="536"/>
      <c r="EJ82" s="536"/>
      <c r="EK82" s="536"/>
      <c r="EL82" s="536"/>
      <c r="EM82" s="536"/>
      <c r="EN82" s="536"/>
      <c r="EO82" s="536"/>
      <c r="EP82" s="536"/>
      <c r="EQ82" s="536"/>
      <c r="ER82" s="536"/>
      <c r="ES82" s="536"/>
      <c r="ET82" s="536"/>
      <c r="EU82" s="536"/>
      <c r="EV82" s="536"/>
      <c r="EW82" s="536"/>
      <c r="EX82" s="536"/>
      <c r="EY82" s="536"/>
      <c r="EZ82" s="536"/>
      <c r="FA82" s="536"/>
      <c r="FB82" s="536"/>
      <c r="FC82" s="536"/>
      <c r="FD82" s="536"/>
      <c r="FE82" s="536"/>
      <c r="FF82" s="536"/>
      <c r="FG82" s="536"/>
      <c r="FH82" s="536"/>
      <c r="FI82" s="536"/>
      <c r="FJ82" s="536"/>
      <c r="FK82" s="536"/>
      <c r="FL82" s="536"/>
      <c r="FM82" s="536"/>
      <c r="FN82" s="536"/>
      <c r="FO82" s="536"/>
      <c r="FP82" s="536"/>
      <c r="FQ82" s="536"/>
      <c r="FR82" s="536"/>
      <c r="FS82" s="536"/>
      <c r="FT82" s="536"/>
      <c r="FU82" s="536"/>
      <c r="FV82" s="536"/>
      <c r="FW82" s="536"/>
      <c r="FX82" s="536"/>
      <c r="FY82" s="536"/>
      <c r="FZ82" s="536"/>
      <c r="GA82" s="536"/>
      <c r="GB82" s="536"/>
      <c r="GC82" s="536"/>
      <c r="GD82" s="536"/>
      <c r="GE82" s="536"/>
      <c r="GF82" s="536"/>
      <c r="GG82" s="536"/>
      <c r="GH82" s="536"/>
      <c r="GI82" s="536"/>
      <c r="GJ82" s="536"/>
      <c r="GK82" s="536"/>
      <c r="GL82" s="536"/>
      <c r="GM82" s="536"/>
      <c r="GN82" s="536"/>
      <c r="GO82" s="536"/>
      <c r="GP82" s="536"/>
      <c r="GQ82" s="536"/>
      <c r="GR82" s="536"/>
      <c r="GS82" s="536"/>
      <c r="GT82" s="536"/>
      <c r="GU82" s="536"/>
      <c r="GV82" s="536"/>
      <c r="GW82" s="536"/>
      <c r="GX82" s="536"/>
      <c r="GY82" s="536"/>
      <c r="GZ82" s="536"/>
      <c r="HA82" s="536"/>
      <c r="HB82" s="536"/>
      <c r="HC82" s="536"/>
      <c r="HD82" s="536"/>
      <c r="HE82" s="536"/>
      <c r="HF82" s="536"/>
      <c r="HG82" s="536"/>
      <c r="HH82" s="536"/>
      <c r="HI82" s="536"/>
      <c r="HJ82" s="536"/>
      <c r="HK82" s="536"/>
      <c r="HL82" s="536"/>
      <c r="HM82" s="536"/>
      <c r="HN82" s="536"/>
      <c r="HO82" s="536"/>
      <c r="HP82" s="536"/>
      <c r="HQ82" s="536"/>
      <c r="HR82" s="536"/>
      <c r="HS82" s="536"/>
      <c r="HT82" s="536"/>
      <c r="HU82" s="536"/>
      <c r="HV82" s="536"/>
      <c r="HW82" s="536"/>
      <c r="HX82" s="536"/>
      <c r="HY82" s="536"/>
      <c r="HZ82" s="536"/>
      <c r="IA82" s="536"/>
      <c r="IB82" s="536"/>
      <c r="IC82" s="536"/>
      <c r="ID82" s="536"/>
      <c r="IE82" s="536"/>
      <c r="IF82" s="536"/>
      <c r="IG82" s="536"/>
      <c r="IH82" s="536"/>
      <c r="II82" s="536"/>
      <c r="IJ82" s="536"/>
      <c r="IK82" s="536"/>
      <c r="IL82" s="536"/>
      <c r="IM82" s="536"/>
      <c r="IN82" s="536"/>
      <c r="IO82" s="536"/>
    </row>
    <row r="83" s="254" customFormat="1" ht="16.35" customHeight="1" spans="1:63">
      <c r="A83" s="254" t="s">
        <v>331</v>
      </c>
      <c r="B83" s="423" t="s">
        <v>365</v>
      </c>
      <c r="C83" s="424" t="s">
        <v>333</v>
      </c>
      <c r="D83" s="425">
        <v>5</v>
      </c>
      <c r="E83" s="425">
        <v>1</v>
      </c>
      <c r="F83" s="425">
        <v>3</v>
      </c>
      <c r="G83" s="425">
        <v>3</v>
      </c>
      <c r="H83" s="429"/>
      <c r="I83" s="425" t="s">
        <v>94</v>
      </c>
      <c r="J83" s="425">
        <v>1</v>
      </c>
      <c r="L83" s="425">
        <v>11.4</v>
      </c>
      <c r="M83" s="425">
        <v>11.35</v>
      </c>
      <c r="N83" s="425">
        <v>10.95</v>
      </c>
      <c r="O83" s="455">
        <v>561.41</v>
      </c>
      <c r="P83" s="455">
        <v>3.06</v>
      </c>
      <c r="Q83" s="425">
        <v>8</v>
      </c>
      <c r="R83" s="313">
        <v>43396</v>
      </c>
      <c r="S83" s="313">
        <v>43402</v>
      </c>
      <c r="T83" s="313"/>
      <c r="U83" s="313"/>
      <c r="V83" s="313">
        <v>43210</v>
      </c>
      <c r="W83" s="313">
        <v>43249</v>
      </c>
      <c r="X83" s="425">
        <v>218</v>
      </c>
      <c r="Y83" s="425">
        <v>212</v>
      </c>
      <c r="Z83" s="483">
        <v>14</v>
      </c>
      <c r="AA83" s="430">
        <v>3</v>
      </c>
      <c r="AB83" s="425">
        <v>89.7</v>
      </c>
      <c r="AC83" s="425">
        <v>2</v>
      </c>
      <c r="AD83" s="484">
        <v>134.2</v>
      </c>
      <c r="AE83" s="484">
        <v>52.1</v>
      </c>
      <c r="AF83" s="485">
        <v>29.3</v>
      </c>
      <c r="AG83" s="497">
        <v>44.1</v>
      </c>
      <c r="AH83" s="484">
        <v>38.8</v>
      </c>
      <c r="AI83" s="425">
        <v>1</v>
      </c>
      <c r="AJ83" s="425">
        <v>3</v>
      </c>
      <c r="AK83" s="486">
        <v>8.5</v>
      </c>
      <c r="AL83" s="499"/>
      <c r="AM83" s="499"/>
      <c r="AN83" s="499">
        <f t="shared" ref="AN83:AN92" si="28">AE83/Z83</f>
        <v>3.72142857142857</v>
      </c>
      <c r="AO83" s="425" t="s">
        <v>326</v>
      </c>
      <c r="AP83" s="425">
        <v>4</v>
      </c>
      <c r="AQ83" s="425" t="s">
        <v>94</v>
      </c>
      <c r="AR83" s="425" t="s">
        <v>94</v>
      </c>
      <c r="AS83" s="425" t="s">
        <v>94</v>
      </c>
      <c r="AT83" s="429"/>
      <c r="AU83" s="429"/>
      <c r="AV83" s="429"/>
      <c r="AX83" s="429"/>
      <c r="AY83" s="429"/>
      <c r="AZ83" s="425" t="s">
        <v>94</v>
      </c>
      <c r="BA83" s="425" t="s">
        <v>94</v>
      </c>
      <c r="BC83" s="456"/>
      <c r="BD83" s="456"/>
      <c r="BE83" s="525"/>
      <c r="BF83" s="425" t="s">
        <v>94</v>
      </c>
      <c r="BG83" s="429"/>
      <c r="BH83" s="429"/>
      <c r="BI83" s="429"/>
      <c r="BJ83" s="429"/>
      <c r="BK83" s="425">
        <v>0.38</v>
      </c>
    </row>
    <row r="84" s="254" customFormat="1" ht="16.35" customHeight="1" spans="1:63">
      <c r="A84" s="254" t="s">
        <v>331</v>
      </c>
      <c r="B84" s="426"/>
      <c r="C84" s="427" t="s">
        <v>334</v>
      </c>
      <c r="D84" s="425">
        <v>5</v>
      </c>
      <c r="E84" s="425">
        <v>1</v>
      </c>
      <c r="F84" s="425">
        <v>1</v>
      </c>
      <c r="G84" s="428">
        <v>1</v>
      </c>
      <c r="H84" s="428">
        <v>2</v>
      </c>
      <c r="I84" s="429"/>
      <c r="J84" s="456">
        <v>1</v>
      </c>
      <c r="L84" s="428">
        <v>9.32</v>
      </c>
      <c r="M84" s="428">
        <v>8.72</v>
      </c>
      <c r="N84" s="428">
        <v>8.84</v>
      </c>
      <c r="O84" s="457">
        <v>448.29</v>
      </c>
      <c r="P84" s="457">
        <v>-3.29</v>
      </c>
      <c r="Q84" s="475">
        <v>11</v>
      </c>
      <c r="R84" s="313">
        <v>43397</v>
      </c>
      <c r="S84" s="313">
        <v>43406</v>
      </c>
      <c r="T84" s="313"/>
      <c r="U84" s="313">
        <v>43210</v>
      </c>
      <c r="V84" s="313">
        <v>43212</v>
      </c>
      <c r="W84" s="313">
        <v>43254</v>
      </c>
      <c r="X84" s="430">
        <v>222</v>
      </c>
      <c r="Y84" s="425">
        <v>213</v>
      </c>
      <c r="Z84" s="486">
        <v>18</v>
      </c>
      <c r="AA84" s="425">
        <v>3</v>
      </c>
      <c r="AB84" s="428">
        <v>88.7</v>
      </c>
      <c r="AC84" s="425">
        <v>3</v>
      </c>
      <c r="AD84" s="487">
        <v>132.89</v>
      </c>
      <c r="AE84" s="487">
        <v>41.33</v>
      </c>
      <c r="AF84" s="487">
        <v>32.7</v>
      </c>
      <c r="AG84" s="487">
        <v>38.3</v>
      </c>
      <c r="AH84" s="497">
        <f>AE84/AD84*100</f>
        <v>31.1009105275039</v>
      </c>
      <c r="AI84" s="425">
        <v>1</v>
      </c>
      <c r="AJ84" s="425">
        <v>3</v>
      </c>
      <c r="AK84" s="499">
        <v>7.71</v>
      </c>
      <c r="AL84" s="490">
        <v>18.6</v>
      </c>
      <c r="AM84" s="490">
        <v>5.6</v>
      </c>
      <c r="AN84" s="499">
        <f t="shared" si="28"/>
        <v>2.29611111111111</v>
      </c>
      <c r="AO84" s="425">
        <v>0.1</v>
      </c>
      <c r="AP84" s="425">
        <v>3</v>
      </c>
      <c r="AQ84" s="429"/>
      <c r="AR84" s="429"/>
      <c r="AS84" s="429"/>
      <c r="AT84" s="429"/>
      <c r="AU84" s="429"/>
      <c r="AV84" s="429"/>
      <c r="AX84" s="429"/>
      <c r="AY84" s="429"/>
      <c r="AZ84" s="425"/>
      <c r="BA84" s="430"/>
      <c r="BC84" s="425"/>
      <c r="BD84" s="425"/>
      <c r="BE84" s="430"/>
      <c r="BF84" s="425"/>
      <c r="BG84" s="429"/>
      <c r="BH84" s="429"/>
      <c r="BI84" s="429"/>
      <c r="BJ84" s="429"/>
      <c r="BK84" s="429"/>
    </row>
    <row r="85" s="254" customFormat="1" ht="16.35" customHeight="1" spans="1:63">
      <c r="A85" s="254" t="s">
        <v>331</v>
      </c>
      <c r="B85" s="426"/>
      <c r="C85" s="427" t="s">
        <v>335</v>
      </c>
      <c r="D85" s="430" t="s">
        <v>95</v>
      </c>
      <c r="E85" s="430" t="s">
        <v>336</v>
      </c>
      <c r="F85" s="430" t="s">
        <v>336</v>
      </c>
      <c r="G85" s="430">
        <v>1</v>
      </c>
      <c r="H85" s="429"/>
      <c r="I85" s="429"/>
      <c r="J85" s="430">
        <v>1</v>
      </c>
      <c r="L85" s="430">
        <v>9.87</v>
      </c>
      <c r="M85" s="430">
        <v>9.88</v>
      </c>
      <c r="N85" s="430">
        <v>10.11</v>
      </c>
      <c r="O85" s="458">
        <v>497.6</v>
      </c>
      <c r="P85" s="458">
        <v>-0.88</v>
      </c>
      <c r="Q85" s="430">
        <v>10</v>
      </c>
      <c r="R85" s="313">
        <v>43396</v>
      </c>
      <c r="S85" s="313">
        <v>43406</v>
      </c>
      <c r="T85" s="313"/>
      <c r="U85" s="313"/>
      <c r="V85" s="313">
        <v>43209</v>
      </c>
      <c r="W85" s="313">
        <v>43255</v>
      </c>
      <c r="X85" s="430">
        <v>224</v>
      </c>
      <c r="Y85" s="430">
        <v>214</v>
      </c>
      <c r="Z85" s="483">
        <v>18</v>
      </c>
      <c r="AA85" s="430">
        <v>3</v>
      </c>
      <c r="AB85" s="488">
        <v>75</v>
      </c>
      <c r="AC85" s="425">
        <v>2</v>
      </c>
      <c r="AD85" s="489">
        <v>100.8</v>
      </c>
      <c r="AE85" s="489">
        <v>43.5</v>
      </c>
      <c r="AF85" s="489">
        <v>31</v>
      </c>
      <c r="AG85" s="489">
        <v>41.2</v>
      </c>
      <c r="AH85" s="484">
        <v>43.2</v>
      </c>
      <c r="AI85" s="430">
        <v>1</v>
      </c>
      <c r="AJ85" s="430">
        <v>3</v>
      </c>
      <c r="AK85" s="483">
        <v>7.4</v>
      </c>
      <c r="AL85" s="498"/>
      <c r="AM85" s="498"/>
      <c r="AN85" s="499">
        <f t="shared" si="28"/>
        <v>2.41666666666667</v>
      </c>
      <c r="AO85" s="430">
        <v>0.5</v>
      </c>
      <c r="AP85" s="430">
        <v>1</v>
      </c>
      <c r="AQ85" s="430">
        <v>1</v>
      </c>
      <c r="AR85" s="430">
        <v>1</v>
      </c>
      <c r="AS85" s="430">
        <v>2</v>
      </c>
      <c r="AT85" s="429"/>
      <c r="AU85" s="429"/>
      <c r="AV85" s="425">
        <v>2</v>
      </c>
      <c r="AX85" s="425">
        <v>0</v>
      </c>
      <c r="AY85" s="425">
        <v>0</v>
      </c>
      <c r="AZ85" s="425">
        <v>0</v>
      </c>
      <c r="BA85" s="425">
        <v>1</v>
      </c>
      <c r="BC85" s="525">
        <v>43141</v>
      </c>
      <c r="BD85" s="430">
        <v>1</v>
      </c>
      <c r="BE85" s="525">
        <v>43197</v>
      </c>
      <c r="BF85" s="430">
        <v>1</v>
      </c>
      <c r="BG85" s="429"/>
      <c r="BH85" s="425">
        <v>1</v>
      </c>
      <c r="BI85" s="456"/>
      <c r="BJ85" s="425">
        <v>1</v>
      </c>
      <c r="BK85" s="425">
        <v>0</v>
      </c>
    </row>
    <row r="86" s="254" customFormat="1" ht="16.35" customHeight="1" spans="1:63">
      <c r="A86" s="254" t="s">
        <v>331</v>
      </c>
      <c r="B86" s="426"/>
      <c r="C86" s="427" t="s">
        <v>337</v>
      </c>
      <c r="D86" s="430">
        <v>5</v>
      </c>
      <c r="E86" s="430">
        <v>1</v>
      </c>
      <c r="F86" s="430">
        <v>1</v>
      </c>
      <c r="G86" s="430">
        <v>1</v>
      </c>
      <c r="H86" s="429"/>
      <c r="I86" s="429"/>
      <c r="J86" s="430">
        <v>1</v>
      </c>
      <c r="L86" s="430">
        <v>12.43</v>
      </c>
      <c r="M86" s="430">
        <v>12.38</v>
      </c>
      <c r="N86" s="430">
        <v>12.73</v>
      </c>
      <c r="O86" s="458">
        <v>632.01</v>
      </c>
      <c r="P86" s="458">
        <v>4.98</v>
      </c>
      <c r="Q86" s="430">
        <v>6</v>
      </c>
      <c r="R86" s="313">
        <v>43400</v>
      </c>
      <c r="S86" s="313">
        <v>43410</v>
      </c>
      <c r="T86" s="313"/>
      <c r="U86" s="313"/>
      <c r="V86" s="313">
        <v>43213</v>
      </c>
      <c r="W86" s="313">
        <v>43258</v>
      </c>
      <c r="X86" s="430">
        <v>223</v>
      </c>
      <c r="Y86" s="430">
        <v>213</v>
      </c>
      <c r="Z86" s="490">
        <v>22.4</v>
      </c>
      <c r="AA86" s="425">
        <v>3</v>
      </c>
      <c r="AB86" s="430">
        <v>84</v>
      </c>
      <c r="AC86" s="430">
        <v>2</v>
      </c>
      <c r="AD86" s="487">
        <v>132.7</v>
      </c>
      <c r="AE86" s="487">
        <v>45.1</v>
      </c>
      <c r="AF86" s="489">
        <v>33</v>
      </c>
      <c r="AG86" s="489">
        <v>42.9</v>
      </c>
      <c r="AH86" s="487">
        <v>34</v>
      </c>
      <c r="AI86" s="430">
        <v>3</v>
      </c>
      <c r="AJ86" s="430">
        <v>3</v>
      </c>
      <c r="AK86" s="483">
        <v>8</v>
      </c>
      <c r="AL86" s="498"/>
      <c r="AM86" s="498"/>
      <c r="AN86" s="499">
        <f t="shared" si="28"/>
        <v>2.01339285714286</v>
      </c>
      <c r="AO86" s="430">
        <v>2.1</v>
      </c>
      <c r="AP86" s="430">
        <v>3</v>
      </c>
      <c r="AQ86" s="430">
        <v>1</v>
      </c>
      <c r="AR86" s="429"/>
      <c r="AS86" s="429"/>
      <c r="AT86" s="429"/>
      <c r="AU86" s="429"/>
      <c r="AV86" s="429"/>
      <c r="AX86" s="430">
        <v>15</v>
      </c>
      <c r="AY86" s="456"/>
      <c r="AZ86" s="429"/>
      <c r="BA86" s="429"/>
      <c r="BC86" s="525">
        <v>43128</v>
      </c>
      <c r="BD86" s="430">
        <v>2</v>
      </c>
      <c r="BE86" s="525">
        <v>43168</v>
      </c>
      <c r="BF86" s="430" t="s">
        <v>356</v>
      </c>
      <c r="BG86" s="429"/>
      <c r="BH86" s="429"/>
      <c r="BI86" s="429"/>
      <c r="BJ86" s="429"/>
      <c r="BK86" s="429"/>
    </row>
    <row r="87" s="254" customFormat="1" ht="16.35" customHeight="1" spans="1:63">
      <c r="A87" s="254" t="s">
        <v>331</v>
      </c>
      <c r="B87" s="426"/>
      <c r="C87" s="431" t="s">
        <v>339</v>
      </c>
      <c r="D87" s="430">
        <v>5</v>
      </c>
      <c r="E87" s="430">
        <v>1</v>
      </c>
      <c r="F87" s="430">
        <v>1</v>
      </c>
      <c r="G87" s="430">
        <v>1</v>
      </c>
      <c r="H87" s="429"/>
      <c r="I87" s="430">
        <v>0.25</v>
      </c>
      <c r="J87" s="430">
        <v>1</v>
      </c>
      <c r="L87" s="430">
        <v>11</v>
      </c>
      <c r="M87" s="430">
        <v>11.13</v>
      </c>
      <c r="N87" s="430">
        <v>11.45</v>
      </c>
      <c r="O87" s="458">
        <v>559.7</v>
      </c>
      <c r="P87" s="458">
        <v>6.9</v>
      </c>
      <c r="Q87" s="430">
        <v>3</v>
      </c>
      <c r="R87" s="313">
        <v>43404</v>
      </c>
      <c r="S87" s="313">
        <v>43419</v>
      </c>
      <c r="T87" s="313"/>
      <c r="U87" s="313"/>
      <c r="V87" s="313">
        <v>43208</v>
      </c>
      <c r="W87" s="313">
        <v>43251</v>
      </c>
      <c r="X87" s="430">
        <v>212</v>
      </c>
      <c r="Y87" s="430">
        <v>197</v>
      </c>
      <c r="Z87" s="486">
        <v>25.8</v>
      </c>
      <c r="AA87" s="425">
        <v>3</v>
      </c>
      <c r="AB87" s="430">
        <v>75.7</v>
      </c>
      <c r="AC87" s="425">
        <v>1</v>
      </c>
      <c r="AD87" s="484">
        <v>114.7</v>
      </c>
      <c r="AE87" s="484">
        <v>37.2</v>
      </c>
      <c r="AF87" s="489">
        <v>35.4</v>
      </c>
      <c r="AG87" s="489">
        <v>46.3</v>
      </c>
      <c r="AH87" s="484">
        <v>32.4</v>
      </c>
      <c r="AI87" s="430">
        <v>1</v>
      </c>
      <c r="AJ87" s="430">
        <v>3</v>
      </c>
      <c r="AK87" s="483">
        <v>8</v>
      </c>
      <c r="AL87" s="499"/>
      <c r="AM87" s="499"/>
      <c r="AN87" s="499">
        <f t="shared" si="28"/>
        <v>1.44186046511628</v>
      </c>
      <c r="AO87" s="430">
        <v>1</v>
      </c>
      <c r="AP87" s="430">
        <v>1</v>
      </c>
      <c r="AQ87" s="429"/>
      <c r="AR87" s="429"/>
      <c r="AS87" s="429"/>
      <c r="AT87" s="429"/>
      <c r="AU87" s="429"/>
      <c r="AV87" s="429"/>
      <c r="AX87" s="429"/>
      <c r="AY87" s="429"/>
      <c r="AZ87" s="429"/>
      <c r="BA87" s="429"/>
      <c r="BC87" s="525">
        <v>43117</v>
      </c>
      <c r="BD87" s="425">
        <v>2</v>
      </c>
      <c r="BE87" s="525"/>
      <c r="BF87" s="425"/>
      <c r="BG87" s="429"/>
      <c r="BH87" s="429"/>
      <c r="BI87" s="429"/>
      <c r="BJ87" s="429"/>
      <c r="BK87" s="429"/>
    </row>
    <row r="88" s="254" customFormat="1" ht="16.35" customHeight="1" spans="1:63">
      <c r="A88" s="254" t="s">
        <v>331</v>
      </c>
      <c r="B88" s="426"/>
      <c r="C88" s="427" t="s">
        <v>340</v>
      </c>
      <c r="D88" s="430">
        <v>5</v>
      </c>
      <c r="E88" s="430">
        <v>1</v>
      </c>
      <c r="F88" s="430">
        <v>1</v>
      </c>
      <c r="G88" s="430">
        <v>3</v>
      </c>
      <c r="H88" s="429"/>
      <c r="I88" s="429"/>
      <c r="J88" s="430">
        <v>1</v>
      </c>
      <c r="L88" s="430">
        <v>11.78</v>
      </c>
      <c r="M88" s="430">
        <v>11.62</v>
      </c>
      <c r="N88" s="430">
        <v>12</v>
      </c>
      <c r="O88" s="458">
        <v>582.75</v>
      </c>
      <c r="P88" s="458">
        <v>5.92</v>
      </c>
      <c r="Q88" s="430">
        <v>1</v>
      </c>
      <c r="R88" s="313">
        <v>43399</v>
      </c>
      <c r="S88" s="313">
        <v>43405</v>
      </c>
      <c r="T88" s="313"/>
      <c r="U88" s="313"/>
      <c r="V88" s="313">
        <v>43211</v>
      </c>
      <c r="W88" s="313">
        <v>43256</v>
      </c>
      <c r="X88" s="430">
        <v>222</v>
      </c>
      <c r="Y88" s="430">
        <v>216</v>
      </c>
      <c r="Z88" s="483">
        <v>19.8</v>
      </c>
      <c r="AA88" s="430">
        <v>3</v>
      </c>
      <c r="AB88" s="430">
        <v>83.2</v>
      </c>
      <c r="AC88" s="430">
        <v>2</v>
      </c>
      <c r="AD88" s="489">
        <v>95.6</v>
      </c>
      <c r="AE88" s="489">
        <v>43.6</v>
      </c>
      <c r="AF88" s="489">
        <v>36.6</v>
      </c>
      <c r="AG88" s="489">
        <v>41.5</v>
      </c>
      <c r="AH88" s="489">
        <v>45.61</v>
      </c>
      <c r="AI88" s="430">
        <v>3</v>
      </c>
      <c r="AJ88" s="430">
        <v>1</v>
      </c>
      <c r="AK88" s="483">
        <v>8.2</v>
      </c>
      <c r="AL88" s="498"/>
      <c r="AM88" s="498"/>
      <c r="AN88" s="499">
        <f t="shared" si="28"/>
        <v>2.2020202020202</v>
      </c>
      <c r="AO88" s="430">
        <v>8</v>
      </c>
      <c r="AP88" s="430">
        <v>3</v>
      </c>
      <c r="AQ88" s="430">
        <v>2</v>
      </c>
      <c r="AR88" s="456"/>
      <c r="AS88" s="456"/>
      <c r="AT88" s="456"/>
      <c r="AU88" s="456"/>
      <c r="AV88" s="456"/>
      <c r="AX88" s="430">
        <v>15</v>
      </c>
      <c r="AY88" s="430">
        <v>15</v>
      </c>
      <c r="AZ88" s="456"/>
      <c r="BA88" s="456"/>
      <c r="BC88" s="525">
        <v>43148</v>
      </c>
      <c r="BD88" s="430">
        <v>2</v>
      </c>
      <c r="BE88" s="525">
        <v>43193</v>
      </c>
      <c r="BF88" s="430">
        <v>2</v>
      </c>
      <c r="BG88" s="456"/>
      <c r="BH88" s="456"/>
      <c r="BI88" s="456"/>
      <c r="BJ88" s="456"/>
      <c r="BK88" s="456"/>
    </row>
    <row r="89" s="254" customFormat="1" ht="16.35" customHeight="1" spans="1:63">
      <c r="A89" s="254" t="s">
        <v>331</v>
      </c>
      <c r="B89" s="426"/>
      <c r="C89" s="427" t="s">
        <v>341</v>
      </c>
      <c r="D89" s="430">
        <v>5</v>
      </c>
      <c r="E89" s="430">
        <v>1</v>
      </c>
      <c r="F89" s="430">
        <v>1</v>
      </c>
      <c r="G89" s="430">
        <v>1</v>
      </c>
      <c r="H89" s="429"/>
      <c r="I89" s="429"/>
      <c r="J89" s="430">
        <v>1</v>
      </c>
      <c r="L89" s="430">
        <v>12.05</v>
      </c>
      <c r="M89" s="430">
        <v>12.06</v>
      </c>
      <c r="N89" s="430">
        <v>12.04</v>
      </c>
      <c r="O89" s="458">
        <v>602.56</v>
      </c>
      <c r="P89" s="458">
        <v>4.1</v>
      </c>
      <c r="Q89" s="430">
        <v>4</v>
      </c>
      <c r="R89" s="313">
        <v>43401</v>
      </c>
      <c r="S89" s="313">
        <v>43412</v>
      </c>
      <c r="T89" s="313"/>
      <c r="U89" s="313"/>
      <c r="V89" s="313">
        <v>43215</v>
      </c>
      <c r="W89" s="313">
        <v>43257</v>
      </c>
      <c r="X89" s="430">
        <v>221</v>
      </c>
      <c r="Y89" s="430">
        <v>210</v>
      </c>
      <c r="Z89" s="483">
        <v>21.36</v>
      </c>
      <c r="AA89" s="430">
        <v>1</v>
      </c>
      <c r="AB89" s="430">
        <v>78.5</v>
      </c>
      <c r="AC89" s="430">
        <v>3</v>
      </c>
      <c r="AD89" s="489">
        <v>128.61</v>
      </c>
      <c r="AE89" s="489">
        <v>41.22</v>
      </c>
      <c r="AF89" s="489">
        <v>36.6</v>
      </c>
      <c r="AG89" s="489">
        <v>44.65</v>
      </c>
      <c r="AH89" s="484">
        <v>32.05</v>
      </c>
      <c r="AI89" s="430">
        <v>1</v>
      </c>
      <c r="AJ89" s="416"/>
      <c r="AK89" s="483">
        <v>8.2</v>
      </c>
      <c r="AL89" s="498"/>
      <c r="AM89" s="498"/>
      <c r="AN89" s="499">
        <f t="shared" si="28"/>
        <v>1.92977528089888</v>
      </c>
      <c r="AO89" s="430">
        <v>0</v>
      </c>
      <c r="AP89" s="456"/>
      <c r="AQ89" s="508">
        <v>2</v>
      </c>
      <c r="AR89" s="508"/>
      <c r="AS89" s="508">
        <v>2</v>
      </c>
      <c r="AT89" s="456"/>
      <c r="AU89" s="456"/>
      <c r="AV89" s="456"/>
      <c r="AX89" s="456"/>
      <c r="AY89" s="456"/>
      <c r="AZ89" s="456"/>
      <c r="BA89" s="456"/>
      <c r="BC89" s="525">
        <v>43109</v>
      </c>
      <c r="BD89" s="508">
        <v>2</v>
      </c>
      <c r="BE89" s="456"/>
      <c r="BF89" s="456"/>
      <c r="BG89" s="456"/>
      <c r="BH89" s="456"/>
      <c r="BI89" s="456"/>
      <c r="BJ89" s="456"/>
      <c r="BK89" s="456"/>
    </row>
    <row r="90" s="254" customFormat="1" ht="16.35" customHeight="1" spans="1:63">
      <c r="A90" s="254" t="s">
        <v>331</v>
      </c>
      <c r="B90" s="426"/>
      <c r="C90" s="431" t="s">
        <v>275</v>
      </c>
      <c r="D90" s="425">
        <v>5</v>
      </c>
      <c r="E90" s="425">
        <v>1</v>
      </c>
      <c r="F90" s="425">
        <v>1</v>
      </c>
      <c r="G90" s="425">
        <v>3</v>
      </c>
      <c r="H90" s="429"/>
      <c r="I90" s="425">
        <v>1</v>
      </c>
      <c r="J90" s="425">
        <v>5</v>
      </c>
      <c r="L90" s="425">
        <v>11</v>
      </c>
      <c r="M90" s="425">
        <v>11.2</v>
      </c>
      <c r="N90" s="425">
        <v>11.4</v>
      </c>
      <c r="O90" s="455">
        <v>561.12</v>
      </c>
      <c r="P90" s="455">
        <v>6.02</v>
      </c>
      <c r="Q90" s="425">
        <v>5</v>
      </c>
      <c r="R90" s="313">
        <v>43394</v>
      </c>
      <c r="S90" s="313">
        <v>43400</v>
      </c>
      <c r="T90" s="313"/>
      <c r="U90" s="313"/>
      <c r="V90" s="313">
        <v>43212</v>
      </c>
      <c r="W90" s="313">
        <v>43255</v>
      </c>
      <c r="X90" s="425">
        <v>226</v>
      </c>
      <c r="Y90" s="425">
        <v>220</v>
      </c>
      <c r="Z90" s="486">
        <v>20.78</v>
      </c>
      <c r="AA90" s="425">
        <v>3</v>
      </c>
      <c r="AB90" s="425">
        <v>79</v>
      </c>
      <c r="AC90" s="425">
        <v>3</v>
      </c>
      <c r="AD90" s="484">
        <v>105.9</v>
      </c>
      <c r="AE90" s="484">
        <v>42.9</v>
      </c>
      <c r="AF90" s="484">
        <v>32</v>
      </c>
      <c r="AG90" s="484">
        <v>42.9</v>
      </c>
      <c r="AH90" s="484">
        <v>40.5</v>
      </c>
      <c r="AI90" s="425">
        <v>1</v>
      </c>
      <c r="AJ90" s="425">
        <v>5</v>
      </c>
      <c r="AK90" s="486">
        <v>8.4</v>
      </c>
      <c r="AL90" s="499"/>
      <c r="AM90" s="499"/>
      <c r="AN90" s="499">
        <f t="shared" si="28"/>
        <v>2.06448508180943</v>
      </c>
      <c r="AO90" s="425">
        <v>1</v>
      </c>
      <c r="AP90" s="425">
        <v>2</v>
      </c>
      <c r="AQ90" s="456"/>
      <c r="AR90" s="425"/>
      <c r="AS90" s="425"/>
      <c r="AT90" s="456"/>
      <c r="AU90" s="456"/>
      <c r="AV90" s="456"/>
      <c r="AX90" s="456"/>
      <c r="AY90" s="456"/>
      <c r="AZ90" s="425">
        <v>63</v>
      </c>
      <c r="BA90" s="425">
        <v>5</v>
      </c>
      <c r="BC90" s="525">
        <v>43133</v>
      </c>
      <c r="BD90" s="425">
        <v>2</v>
      </c>
      <c r="BE90" s="525">
        <v>43198</v>
      </c>
      <c r="BF90" s="425">
        <v>2</v>
      </c>
      <c r="BG90" s="456"/>
      <c r="BH90" s="456"/>
      <c r="BI90" s="456"/>
      <c r="BJ90" s="456"/>
      <c r="BK90" s="456"/>
    </row>
    <row r="91" s="254" customFormat="1" ht="16.35" customHeight="1" spans="1:63">
      <c r="A91" s="254" t="s">
        <v>331</v>
      </c>
      <c r="B91" s="426"/>
      <c r="C91" s="427" t="s">
        <v>342</v>
      </c>
      <c r="D91" s="430">
        <v>5</v>
      </c>
      <c r="E91" s="430">
        <v>1</v>
      </c>
      <c r="F91" s="430">
        <v>1</v>
      </c>
      <c r="G91" s="430">
        <v>1</v>
      </c>
      <c r="H91" s="429"/>
      <c r="I91" s="430">
        <v>4</v>
      </c>
      <c r="J91" s="430">
        <v>1</v>
      </c>
      <c r="L91" s="428">
        <v>9.97</v>
      </c>
      <c r="M91" s="428">
        <v>9.12</v>
      </c>
      <c r="N91" s="428">
        <v>9.13</v>
      </c>
      <c r="O91" s="457">
        <v>470.47</v>
      </c>
      <c r="P91" s="457">
        <v>3.07</v>
      </c>
      <c r="Q91" s="428">
        <v>7</v>
      </c>
      <c r="R91" s="313">
        <v>43399</v>
      </c>
      <c r="S91" s="313">
        <v>43409</v>
      </c>
      <c r="T91" s="313"/>
      <c r="U91" s="313"/>
      <c r="V91" s="313">
        <v>43206</v>
      </c>
      <c r="W91" s="313">
        <v>43248</v>
      </c>
      <c r="X91" s="428">
        <v>214</v>
      </c>
      <c r="Y91" s="428">
        <v>204</v>
      </c>
      <c r="Z91" s="490">
        <v>24.1</v>
      </c>
      <c r="AA91" s="425">
        <v>3</v>
      </c>
      <c r="AB91" s="428">
        <v>80.4</v>
      </c>
      <c r="AC91" s="430">
        <v>2</v>
      </c>
      <c r="AD91" s="487">
        <v>115.2</v>
      </c>
      <c r="AE91" s="487">
        <v>40.8</v>
      </c>
      <c r="AF91" s="487">
        <v>31.2</v>
      </c>
      <c r="AG91" s="487">
        <v>45</v>
      </c>
      <c r="AH91" s="487">
        <v>35.4</v>
      </c>
      <c r="AI91" s="430">
        <v>1</v>
      </c>
      <c r="AJ91" s="430">
        <v>1</v>
      </c>
      <c r="AK91" s="490">
        <v>8.4</v>
      </c>
      <c r="AL91" s="499"/>
      <c r="AM91" s="499"/>
      <c r="AN91" s="499">
        <f t="shared" si="28"/>
        <v>1.69294605809129</v>
      </c>
      <c r="AO91" s="430">
        <v>1</v>
      </c>
      <c r="AP91" s="430">
        <v>2</v>
      </c>
      <c r="AQ91" s="430">
        <v>5</v>
      </c>
      <c r="AR91" s="456"/>
      <c r="AS91" s="430">
        <v>2</v>
      </c>
      <c r="AT91" s="456"/>
      <c r="AU91" s="456"/>
      <c r="AV91" s="456"/>
      <c r="AX91" s="456"/>
      <c r="AY91" s="456"/>
      <c r="AZ91" s="428">
        <v>65</v>
      </c>
      <c r="BA91" s="425">
        <v>5</v>
      </c>
      <c r="BC91" s="525">
        <v>43464</v>
      </c>
      <c r="BD91" s="430">
        <v>2</v>
      </c>
      <c r="BE91" s="525">
        <v>43170</v>
      </c>
      <c r="BF91" s="430">
        <v>2</v>
      </c>
      <c r="BG91" s="456"/>
      <c r="BH91" s="456"/>
      <c r="BI91" s="456"/>
      <c r="BJ91" s="456"/>
      <c r="BK91" s="430">
        <v>1</v>
      </c>
    </row>
    <row r="92" s="254" customFormat="1" ht="16.35" customHeight="1" spans="1:63">
      <c r="A92" s="254" t="s">
        <v>331</v>
      </c>
      <c r="B92" s="426"/>
      <c r="C92" s="427" t="s">
        <v>343</v>
      </c>
      <c r="D92" s="430">
        <v>5</v>
      </c>
      <c r="E92" s="430">
        <v>1</v>
      </c>
      <c r="F92" s="430">
        <v>1</v>
      </c>
      <c r="G92" s="430">
        <v>1</v>
      </c>
      <c r="H92" s="429">
        <v>3</v>
      </c>
      <c r="I92" s="429"/>
      <c r="J92" s="430">
        <v>1</v>
      </c>
      <c r="L92" s="428">
        <v>8.01</v>
      </c>
      <c r="M92" s="428">
        <v>8.115</v>
      </c>
      <c r="N92" s="428">
        <v>8.97</v>
      </c>
      <c r="O92" s="457">
        <v>418.25</v>
      </c>
      <c r="P92" s="457">
        <v>1.21</v>
      </c>
      <c r="Q92" s="428">
        <v>10</v>
      </c>
      <c r="R92" s="313">
        <v>43396</v>
      </c>
      <c r="S92" s="313">
        <v>43405</v>
      </c>
      <c r="T92" s="313"/>
      <c r="U92" s="313"/>
      <c r="V92" s="313">
        <v>43209</v>
      </c>
      <c r="W92" s="313">
        <v>43250</v>
      </c>
      <c r="X92" s="430">
        <v>219</v>
      </c>
      <c r="Y92" s="430">
        <v>210</v>
      </c>
      <c r="Z92" s="490">
        <v>16.3</v>
      </c>
      <c r="AA92" s="425" t="s">
        <v>338</v>
      </c>
      <c r="AB92" s="430">
        <v>84</v>
      </c>
      <c r="AC92" s="430">
        <v>3</v>
      </c>
      <c r="AD92" s="484">
        <v>128.5</v>
      </c>
      <c r="AE92" s="487">
        <v>40.8</v>
      </c>
      <c r="AF92" s="487">
        <v>26.9</v>
      </c>
      <c r="AG92" s="487">
        <v>35.6</v>
      </c>
      <c r="AH92" s="487">
        <v>31.8</v>
      </c>
      <c r="AI92" s="430">
        <v>3</v>
      </c>
      <c r="AJ92" s="430">
        <v>3</v>
      </c>
      <c r="AK92" s="490">
        <v>8.42</v>
      </c>
      <c r="AL92" s="490">
        <v>15.08</v>
      </c>
      <c r="AM92" s="490">
        <v>3.17333333333333</v>
      </c>
      <c r="AN92" s="499">
        <f t="shared" si="28"/>
        <v>2.50306748466258</v>
      </c>
      <c r="AO92" s="456"/>
      <c r="AP92" s="430">
        <v>3</v>
      </c>
      <c r="AQ92" s="430">
        <v>5</v>
      </c>
      <c r="AR92" s="456"/>
      <c r="AS92" s="428">
        <v>2</v>
      </c>
      <c r="AT92" s="456"/>
      <c r="AU92" s="456"/>
      <c r="AV92" s="456"/>
      <c r="AX92" s="456"/>
      <c r="AY92" s="456"/>
      <c r="AZ92" s="428">
        <v>93</v>
      </c>
      <c r="BA92" s="425">
        <v>5</v>
      </c>
      <c r="BC92" s="456"/>
      <c r="BD92" s="456"/>
      <c r="BE92" s="456"/>
      <c r="BF92" s="430"/>
      <c r="BG92" s="456"/>
      <c r="BH92" s="456"/>
      <c r="BI92" s="456"/>
      <c r="BJ92" s="456"/>
      <c r="BK92" s="456"/>
    </row>
    <row r="93" s="402" customFormat="1" ht="16.35" customHeight="1" spans="1:63">
      <c r="A93" s="254" t="s">
        <v>331</v>
      </c>
      <c r="B93" s="432"/>
      <c r="C93" s="271" t="s">
        <v>104</v>
      </c>
      <c r="D93" s="433">
        <v>5</v>
      </c>
      <c r="E93" s="433">
        <v>1</v>
      </c>
      <c r="F93" s="433">
        <v>1</v>
      </c>
      <c r="G93" s="433">
        <v>1</v>
      </c>
      <c r="H93" s="434"/>
      <c r="I93" s="434"/>
      <c r="J93" s="433">
        <v>1</v>
      </c>
      <c r="K93" s="459"/>
      <c r="L93" s="459"/>
      <c r="M93" s="459"/>
      <c r="N93" s="459"/>
      <c r="O93" s="460">
        <f>AVERAGE(O83:O92)</f>
        <v>533.416</v>
      </c>
      <c r="P93" s="460">
        <f>(O93/516.39-1)*100</f>
        <v>3.29712039350105</v>
      </c>
      <c r="Q93" s="459">
        <v>6</v>
      </c>
      <c r="R93" s="476" t="s">
        <v>66</v>
      </c>
      <c r="S93" s="476" t="s">
        <v>66</v>
      </c>
      <c r="T93" s="476"/>
      <c r="U93" s="476" t="s">
        <v>66</v>
      </c>
      <c r="V93" s="476" t="s">
        <v>66</v>
      </c>
      <c r="W93" s="476" t="s">
        <v>66</v>
      </c>
      <c r="X93" s="433">
        <f t="shared" ref="X93:Z93" si="29">AVERAGE(X83:X92)</f>
        <v>220.1</v>
      </c>
      <c r="Y93" s="433">
        <f t="shared" si="29"/>
        <v>210.9</v>
      </c>
      <c r="Z93" s="491">
        <f t="shared" si="29"/>
        <v>20.054</v>
      </c>
      <c r="AA93" s="433">
        <v>3</v>
      </c>
      <c r="AB93" s="433">
        <f t="shared" ref="AB93:AG93" si="30">AVERAGE(AB83:AB92)</f>
        <v>81.82</v>
      </c>
      <c r="AC93" s="433">
        <v>2</v>
      </c>
      <c r="AD93" s="492">
        <f t="shared" si="30"/>
        <v>118.91</v>
      </c>
      <c r="AE93" s="492">
        <f t="shared" si="30"/>
        <v>42.855</v>
      </c>
      <c r="AF93" s="492">
        <f t="shared" si="30"/>
        <v>32.47</v>
      </c>
      <c r="AG93" s="492">
        <f t="shared" si="30"/>
        <v>42.245</v>
      </c>
      <c r="AH93" s="492">
        <f>AE93/AD93*100</f>
        <v>36.0398620805651</v>
      </c>
      <c r="AI93" s="433">
        <v>1</v>
      </c>
      <c r="AJ93" s="433">
        <v>3</v>
      </c>
      <c r="AK93" s="491">
        <f t="shared" ref="AK93:AN93" si="31">AVERAGE(AK83:AK92)</f>
        <v>8.123</v>
      </c>
      <c r="AL93" s="491">
        <f t="shared" si="31"/>
        <v>16.84</v>
      </c>
      <c r="AM93" s="491">
        <f t="shared" si="31"/>
        <v>4.38666666666666</v>
      </c>
      <c r="AN93" s="491">
        <f t="shared" si="31"/>
        <v>2.22817537789479</v>
      </c>
      <c r="AO93" s="509"/>
      <c r="AP93" s="433"/>
      <c r="AQ93" s="433"/>
      <c r="AR93" s="509"/>
      <c r="AS93" s="459"/>
      <c r="AT93" s="509"/>
      <c r="AU93" s="509"/>
      <c r="AV93" s="509"/>
      <c r="AX93" s="509"/>
      <c r="AY93" s="509"/>
      <c r="AZ93" s="459"/>
      <c r="BA93" s="526"/>
      <c r="BC93" s="509"/>
      <c r="BD93" s="509"/>
      <c r="BE93" s="509"/>
      <c r="BF93" s="433"/>
      <c r="BG93" s="509"/>
      <c r="BH93" s="509"/>
      <c r="BI93" s="509"/>
      <c r="BJ93" s="509"/>
      <c r="BK93" s="509"/>
    </row>
    <row r="94" s="403" customFormat="1" ht="14.25" spans="1:62">
      <c r="A94" s="277" t="s">
        <v>344</v>
      </c>
      <c r="B94" s="435" t="s">
        <v>366</v>
      </c>
      <c r="C94" s="274" t="s">
        <v>346</v>
      </c>
      <c r="D94" s="436">
        <v>5</v>
      </c>
      <c r="E94" s="436">
        <v>1</v>
      </c>
      <c r="F94" s="437">
        <v>1</v>
      </c>
      <c r="G94" s="437">
        <v>1</v>
      </c>
      <c r="H94" s="437">
        <v>1</v>
      </c>
      <c r="I94" s="461"/>
      <c r="J94" s="462"/>
      <c r="K94" s="437"/>
      <c r="L94" s="461">
        <v>121.41</v>
      </c>
      <c r="M94" s="461">
        <v>120.612</v>
      </c>
      <c r="N94" s="461">
        <f>SUM(L94:M94)</f>
        <v>242.022</v>
      </c>
      <c r="O94" s="464">
        <v>534.532033112583</v>
      </c>
      <c r="P94" s="461">
        <v>4.58128078817735</v>
      </c>
      <c r="Q94" s="477">
        <v>3</v>
      </c>
      <c r="R94" s="478">
        <v>43391</v>
      </c>
      <c r="S94" s="478">
        <v>43399</v>
      </c>
      <c r="T94" s="478" t="s">
        <v>360</v>
      </c>
      <c r="V94" s="478">
        <v>43575</v>
      </c>
      <c r="W94" s="478">
        <v>43624</v>
      </c>
      <c r="X94" s="479">
        <v>232</v>
      </c>
      <c r="Z94" s="493">
        <v>18</v>
      </c>
      <c r="AA94" s="436">
        <v>2</v>
      </c>
      <c r="AB94" s="493">
        <v>97</v>
      </c>
      <c r="AC94" s="436">
        <v>5</v>
      </c>
      <c r="AD94" s="493">
        <v>121.7275</v>
      </c>
      <c r="AE94" s="493">
        <v>42.69325</v>
      </c>
      <c r="AF94" s="493">
        <v>33.8</v>
      </c>
      <c r="AG94" s="493">
        <v>45.7695038510202</v>
      </c>
      <c r="AH94" s="493">
        <v>35.0740181786232</v>
      </c>
      <c r="AI94" s="436">
        <v>3</v>
      </c>
      <c r="AJ94" s="436">
        <v>3</v>
      </c>
      <c r="AK94" s="461">
        <v>8.63</v>
      </c>
      <c r="AL94" s="461">
        <v>16.4</v>
      </c>
      <c r="AM94" s="461">
        <v>3.8</v>
      </c>
      <c r="AO94" s="514"/>
      <c r="AP94" s="514"/>
      <c r="AQ94" s="514"/>
      <c r="AR94" s="514"/>
      <c r="AS94" s="514"/>
      <c r="AT94" s="512"/>
      <c r="AW94" s="514"/>
      <c r="AX94" s="516"/>
      <c r="AY94" s="514"/>
      <c r="AZ94" s="512">
        <v>10</v>
      </c>
      <c r="BA94" s="512">
        <v>2</v>
      </c>
      <c r="BB94" s="512" t="s">
        <v>347</v>
      </c>
      <c r="BC94" s="528"/>
      <c r="BD94" s="517"/>
      <c r="BE94" s="534"/>
      <c r="BF94" s="518"/>
      <c r="BG94" s="534"/>
      <c r="BH94" s="517"/>
      <c r="BI94" s="534"/>
      <c r="BJ94" s="514"/>
    </row>
    <row r="95" s="403" customFormat="1" ht="14.25" spans="1:62">
      <c r="A95" s="277" t="s">
        <v>344</v>
      </c>
      <c r="B95" s="438"/>
      <c r="C95" s="439" t="s">
        <v>337</v>
      </c>
      <c r="D95" s="436">
        <v>5</v>
      </c>
      <c r="E95" s="436">
        <v>1</v>
      </c>
      <c r="F95" s="437">
        <v>1</v>
      </c>
      <c r="G95" s="437">
        <v>1</v>
      </c>
      <c r="H95" s="437">
        <v>1</v>
      </c>
      <c r="I95" s="461"/>
      <c r="J95" s="462">
        <v>780</v>
      </c>
      <c r="K95" s="437"/>
      <c r="L95" s="461">
        <v>139.78</v>
      </c>
      <c r="M95" s="461">
        <v>153.55</v>
      </c>
      <c r="N95" s="461">
        <v>293.33</v>
      </c>
      <c r="O95" s="464">
        <v>651.88</v>
      </c>
      <c r="P95" s="461">
        <v>5.84</v>
      </c>
      <c r="Q95" s="477">
        <v>2</v>
      </c>
      <c r="R95" s="478">
        <v>43394</v>
      </c>
      <c r="S95" s="478">
        <v>43404</v>
      </c>
      <c r="T95" s="478"/>
      <c r="V95" s="478">
        <v>43580</v>
      </c>
      <c r="W95" s="478">
        <v>43626</v>
      </c>
      <c r="X95" s="479">
        <v>233</v>
      </c>
      <c r="Z95" s="493">
        <v>22.05</v>
      </c>
      <c r="AA95" s="436">
        <v>2</v>
      </c>
      <c r="AB95" s="493">
        <v>94</v>
      </c>
      <c r="AC95" s="436">
        <v>3</v>
      </c>
      <c r="AD95" s="493">
        <v>127.65</v>
      </c>
      <c r="AE95" s="493">
        <v>47.1</v>
      </c>
      <c r="AF95" s="493">
        <v>34.3</v>
      </c>
      <c r="AG95" s="493">
        <v>42.6</v>
      </c>
      <c r="AH95" s="493">
        <v>36.9</v>
      </c>
      <c r="AI95" s="436">
        <v>3</v>
      </c>
      <c r="AJ95" s="436">
        <v>3</v>
      </c>
      <c r="AK95" s="461">
        <v>8.3</v>
      </c>
      <c r="AL95" s="461">
        <v>15.8</v>
      </c>
      <c r="AM95" s="461">
        <v>2</v>
      </c>
      <c r="AO95" s="514">
        <v>0</v>
      </c>
      <c r="AP95" s="517">
        <v>2</v>
      </c>
      <c r="AQ95" s="517">
        <v>1</v>
      </c>
      <c r="AR95" s="514"/>
      <c r="AS95" s="514"/>
      <c r="AT95" s="512"/>
      <c r="AW95" s="514"/>
      <c r="AX95" s="516">
        <v>0</v>
      </c>
      <c r="AY95" s="514"/>
      <c r="AZ95" s="512">
        <v>35</v>
      </c>
      <c r="BA95" s="512">
        <v>3</v>
      </c>
      <c r="BB95" s="512" t="s">
        <v>347</v>
      </c>
      <c r="BC95" s="528">
        <v>43463</v>
      </c>
      <c r="BD95" s="517" t="s">
        <v>320</v>
      </c>
      <c r="BE95" s="534">
        <v>43507</v>
      </c>
      <c r="BF95" s="518" t="s">
        <v>320</v>
      </c>
      <c r="BG95" s="534"/>
      <c r="BH95" s="517"/>
      <c r="BI95" s="534"/>
      <c r="BJ95" s="514"/>
    </row>
    <row r="96" s="403" customFormat="1" ht="14.25" spans="1:62">
      <c r="A96" s="277" t="s">
        <v>344</v>
      </c>
      <c r="B96" s="438"/>
      <c r="C96" s="274" t="s">
        <v>348</v>
      </c>
      <c r="D96" s="436">
        <v>5</v>
      </c>
      <c r="E96" s="436">
        <v>1</v>
      </c>
      <c r="F96" s="437">
        <v>1</v>
      </c>
      <c r="G96" s="437">
        <v>3</v>
      </c>
      <c r="H96" s="437">
        <v>3</v>
      </c>
      <c r="I96" s="465">
        <v>0</v>
      </c>
      <c r="J96" s="462">
        <v>857</v>
      </c>
      <c r="K96" s="437">
        <v>0</v>
      </c>
      <c r="L96" s="461">
        <v>139.96</v>
      </c>
      <c r="M96" s="461">
        <v>140.31</v>
      </c>
      <c r="N96" s="461">
        <v>280.27</v>
      </c>
      <c r="O96" s="464">
        <v>623.04</v>
      </c>
      <c r="P96" s="461">
        <v>8.81</v>
      </c>
      <c r="Q96" s="477">
        <v>2</v>
      </c>
      <c r="R96" s="478">
        <v>43388</v>
      </c>
      <c r="S96" s="478">
        <v>43396</v>
      </c>
      <c r="T96" s="478">
        <v>43539</v>
      </c>
      <c r="V96" s="478">
        <v>43573</v>
      </c>
      <c r="W96" s="478">
        <v>43619</v>
      </c>
      <c r="X96" s="479">
        <v>224</v>
      </c>
      <c r="Z96" s="493">
        <v>16</v>
      </c>
      <c r="AA96" s="436">
        <v>2</v>
      </c>
      <c r="AB96" s="493">
        <v>89</v>
      </c>
      <c r="AC96" s="436">
        <v>1</v>
      </c>
      <c r="AD96" s="493">
        <v>110.6</v>
      </c>
      <c r="AE96" s="493">
        <v>44.1</v>
      </c>
      <c r="AF96" s="493">
        <v>35.2</v>
      </c>
      <c r="AG96" s="493">
        <v>42.6</v>
      </c>
      <c r="AH96" s="493">
        <v>39.9</v>
      </c>
      <c r="AI96" s="436">
        <v>3</v>
      </c>
      <c r="AJ96" s="436">
        <v>1</v>
      </c>
      <c r="AK96" s="461">
        <v>8.5</v>
      </c>
      <c r="AL96" s="461">
        <v>16.7</v>
      </c>
      <c r="AM96" s="461">
        <v>0.9</v>
      </c>
      <c r="AO96" s="517">
        <v>0</v>
      </c>
      <c r="AP96" s="517">
        <v>1</v>
      </c>
      <c r="AQ96" s="517">
        <v>2</v>
      </c>
      <c r="AR96" s="514">
        <v>0</v>
      </c>
      <c r="AS96" s="514">
        <v>1</v>
      </c>
      <c r="AT96" s="512">
        <v>1</v>
      </c>
      <c r="AW96" s="514">
        <v>2</v>
      </c>
      <c r="AX96" s="516">
        <v>0</v>
      </c>
      <c r="AY96" s="514">
        <v>1</v>
      </c>
      <c r="AZ96" s="512">
        <v>0</v>
      </c>
      <c r="BA96" s="512">
        <v>1</v>
      </c>
      <c r="BB96" s="512" t="s">
        <v>347</v>
      </c>
      <c r="BC96" s="528">
        <v>43463</v>
      </c>
      <c r="BD96" s="517">
        <v>2</v>
      </c>
      <c r="BE96" s="534">
        <v>43520</v>
      </c>
      <c r="BF96" s="518">
        <v>2</v>
      </c>
      <c r="BG96" s="534">
        <v>43610</v>
      </c>
      <c r="BH96" s="517">
        <v>1</v>
      </c>
      <c r="BI96" s="534">
        <v>43584</v>
      </c>
      <c r="BJ96" s="514">
        <v>1</v>
      </c>
    </row>
    <row r="97" s="403" customFormat="1" ht="14.25" spans="1:62">
      <c r="A97" s="277" t="s">
        <v>344</v>
      </c>
      <c r="B97" s="438"/>
      <c r="C97" s="274" t="s">
        <v>272</v>
      </c>
      <c r="D97" s="436">
        <v>5</v>
      </c>
      <c r="E97" s="436">
        <v>1</v>
      </c>
      <c r="F97" s="437">
        <v>1</v>
      </c>
      <c r="G97" s="437">
        <v>1</v>
      </c>
      <c r="H97" s="437">
        <v>1</v>
      </c>
      <c r="I97" s="461">
        <v>1</v>
      </c>
      <c r="J97" s="462"/>
      <c r="K97" s="437">
        <v>0</v>
      </c>
      <c r="L97" s="461">
        <v>136.2</v>
      </c>
      <c r="M97" s="461">
        <v>134.3</v>
      </c>
      <c r="N97" s="461">
        <v>270.5</v>
      </c>
      <c r="O97" s="464">
        <v>683.114962121212</v>
      </c>
      <c r="P97" s="461">
        <v>4.92629945694336</v>
      </c>
      <c r="Q97" s="477">
        <v>1</v>
      </c>
      <c r="R97" s="478">
        <v>43386</v>
      </c>
      <c r="S97" s="478">
        <v>43396</v>
      </c>
      <c r="T97" s="478">
        <v>43541</v>
      </c>
      <c r="V97" s="478">
        <v>43576</v>
      </c>
      <c r="W97" s="478">
        <v>43624</v>
      </c>
      <c r="X97" s="479">
        <v>238</v>
      </c>
      <c r="Z97" s="493">
        <v>16.2</v>
      </c>
      <c r="AA97" s="436">
        <v>1</v>
      </c>
      <c r="AB97" s="493">
        <v>79</v>
      </c>
      <c r="AC97" s="436">
        <v>2</v>
      </c>
      <c r="AD97" s="493">
        <v>106.2</v>
      </c>
      <c r="AE97" s="493">
        <v>45.8</v>
      </c>
      <c r="AF97" s="493">
        <v>46.8</v>
      </c>
      <c r="AG97" s="493">
        <v>48.6</v>
      </c>
      <c r="AH97" s="493">
        <v>43.1</v>
      </c>
      <c r="AI97" s="436">
        <v>1</v>
      </c>
      <c r="AJ97" s="441">
        <v>1</v>
      </c>
      <c r="AK97" s="461">
        <v>9.9</v>
      </c>
      <c r="AL97" s="461">
        <v>21</v>
      </c>
      <c r="AM97" s="461">
        <v>1</v>
      </c>
      <c r="AO97" s="514">
        <v>0</v>
      </c>
      <c r="AP97" s="514">
        <v>1</v>
      </c>
      <c r="AQ97" s="514">
        <v>1</v>
      </c>
      <c r="AR97" s="514">
        <v>0</v>
      </c>
      <c r="AS97" s="514">
        <v>2</v>
      </c>
      <c r="AT97" s="512">
        <v>1</v>
      </c>
      <c r="AW97" s="514">
        <v>2</v>
      </c>
      <c r="AX97" s="516">
        <v>0</v>
      </c>
      <c r="AY97" s="514">
        <v>1</v>
      </c>
      <c r="AZ97" s="512">
        <v>11.5</v>
      </c>
      <c r="BA97" s="512">
        <v>3</v>
      </c>
      <c r="BB97" s="512" t="s">
        <v>347</v>
      </c>
      <c r="BC97" s="528">
        <v>43487</v>
      </c>
      <c r="BD97" s="517">
        <v>1</v>
      </c>
      <c r="BE97" s="534">
        <v>43565</v>
      </c>
      <c r="BF97" s="518">
        <v>2</v>
      </c>
      <c r="BG97" s="534">
        <v>43560</v>
      </c>
      <c r="BH97" s="517">
        <v>2</v>
      </c>
      <c r="BI97" s="534">
        <v>43626</v>
      </c>
      <c r="BJ97" s="514" t="s">
        <v>87</v>
      </c>
    </row>
    <row r="98" s="403" customFormat="1" ht="14.25" spans="1:62">
      <c r="A98" s="277" t="s">
        <v>344</v>
      </c>
      <c r="B98" s="438"/>
      <c r="C98" s="274" t="s">
        <v>349</v>
      </c>
      <c r="D98" s="436">
        <v>5</v>
      </c>
      <c r="E98" s="436">
        <v>1</v>
      </c>
      <c r="F98" s="440">
        <v>3</v>
      </c>
      <c r="G98" s="440">
        <v>1</v>
      </c>
      <c r="H98" s="440">
        <v>1</v>
      </c>
      <c r="I98" s="461">
        <v>0.1</v>
      </c>
      <c r="J98" s="462"/>
      <c r="K98" s="437">
        <v>0</v>
      </c>
      <c r="L98" s="461">
        <v>137.69</v>
      </c>
      <c r="M98" s="461">
        <v>140.31</v>
      </c>
      <c r="N98" s="461">
        <v>278</v>
      </c>
      <c r="O98" s="464">
        <v>617.78</v>
      </c>
      <c r="P98" s="461">
        <v>4.69</v>
      </c>
      <c r="Q98" s="477">
        <v>2</v>
      </c>
      <c r="R98" s="478">
        <v>43384</v>
      </c>
      <c r="S98" s="478">
        <v>43389</v>
      </c>
      <c r="T98" s="478">
        <v>43534</v>
      </c>
      <c r="V98" s="478">
        <v>43571</v>
      </c>
      <c r="W98" s="478">
        <v>43621</v>
      </c>
      <c r="X98" s="479">
        <v>237</v>
      </c>
      <c r="Z98" s="493">
        <v>14.9</v>
      </c>
      <c r="AA98" s="436">
        <v>2</v>
      </c>
      <c r="AB98" s="493">
        <v>92.5</v>
      </c>
      <c r="AC98" s="436">
        <v>3</v>
      </c>
      <c r="AD98" s="493">
        <v>119</v>
      </c>
      <c r="AE98" s="493">
        <v>45</v>
      </c>
      <c r="AF98" s="493">
        <v>35.9</v>
      </c>
      <c r="AG98" s="493">
        <v>41</v>
      </c>
      <c r="AH98" s="493">
        <v>37.9</v>
      </c>
      <c r="AI98" s="436">
        <v>1</v>
      </c>
      <c r="AJ98" s="441">
        <v>1</v>
      </c>
      <c r="AK98" s="461">
        <v>9.1</v>
      </c>
      <c r="AL98" s="461">
        <v>16.6</v>
      </c>
      <c r="AM98" s="461">
        <v>2.5</v>
      </c>
      <c r="AO98" s="514">
        <v>0</v>
      </c>
      <c r="AP98" s="514">
        <v>1</v>
      </c>
      <c r="AQ98" s="514">
        <v>2</v>
      </c>
      <c r="AR98" s="514">
        <v>0</v>
      </c>
      <c r="AS98" s="514">
        <v>1</v>
      </c>
      <c r="AT98" s="512">
        <v>0</v>
      </c>
      <c r="AW98" s="514"/>
      <c r="AX98" s="516">
        <v>0</v>
      </c>
      <c r="AY98" s="514">
        <v>0</v>
      </c>
      <c r="AZ98" s="512">
        <v>0</v>
      </c>
      <c r="BA98" s="512">
        <v>0</v>
      </c>
      <c r="BB98" s="512" t="s">
        <v>347</v>
      </c>
      <c r="BC98" s="528">
        <v>43485</v>
      </c>
      <c r="BD98" s="517">
        <v>2</v>
      </c>
      <c r="BE98" s="534">
        <v>43558</v>
      </c>
      <c r="BF98" s="518">
        <v>2</v>
      </c>
      <c r="BG98" s="534"/>
      <c r="BH98" s="517">
        <v>1</v>
      </c>
      <c r="BI98" s="534"/>
      <c r="BJ98" s="514">
        <v>1</v>
      </c>
    </row>
    <row r="99" s="403" customFormat="1" ht="14.25" spans="1:62">
      <c r="A99" s="277" t="s">
        <v>344</v>
      </c>
      <c r="B99" s="438"/>
      <c r="C99" s="274" t="s">
        <v>350</v>
      </c>
      <c r="D99" s="441">
        <v>5</v>
      </c>
      <c r="E99" s="441">
        <v>1</v>
      </c>
      <c r="F99" s="437">
        <v>1</v>
      </c>
      <c r="G99" s="437">
        <v>1</v>
      </c>
      <c r="H99" s="437">
        <v>1</v>
      </c>
      <c r="I99" s="461">
        <v>5</v>
      </c>
      <c r="J99" s="462">
        <v>769</v>
      </c>
      <c r="K99" s="437">
        <v>0</v>
      </c>
      <c r="L99" s="461">
        <v>153.14</v>
      </c>
      <c r="M99" s="461">
        <v>150.34</v>
      </c>
      <c r="N99" s="461">
        <v>303.48</v>
      </c>
      <c r="O99" s="464">
        <v>505.82529</v>
      </c>
      <c r="P99" s="461">
        <v>4.91688583755084</v>
      </c>
      <c r="Q99" s="477">
        <v>1</v>
      </c>
      <c r="R99" s="478" t="s">
        <v>351</v>
      </c>
      <c r="S99" s="478" t="s">
        <v>125</v>
      </c>
      <c r="T99" s="478" t="s">
        <v>367</v>
      </c>
      <c r="V99" s="478" t="s">
        <v>201</v>
      </c>
      <c r="W99" s="478" t="s">
        <v>368</v>
      </c>
      <c r="X99" s="441">
        <v>224</v>
      </c>
      <c r="Z99" s="493">
        <v>19.17</v>
      </c>
      <c r="AA99" s="441">
        <v>1</v>
      </c>
      <c r="AB99" s="441">
        <v>91.3</v>
      </c>
      <c r="AC99" s="441">
        <v>2</v>
      </c>
      <c r="AD99" s="493">
        <v>173.25</v>
      </c>
      <c r="AE99" s="493">
        <v>51.83</v>
      </c>
      <c r="AF99" s="493">
        <v>33.2</v>
      </c>
      <c r="AG99" s="493">
        <v>46.45</v>
      </c>
      <c r="AH99" s="493">
        <v>29.9163059163059</v>
      </c>
      <c r="AI99" s="441">
        <v>1</v>
      </c>
      <c r="AJ99" s="441">
        <v>1</v>
      </c>
      <c r="AK99" s="461">
        <v>8</v>
      </c>
      <c r="AL99" s="461">
        <v>17.1</v>
      </c>
      <c r="AM99" s="461">
        <v>2.7</v>
      </c>
      <c r="AO99" s="517">
        <v>0</v>
      </c>
      <c r="AP99" s="517">
        <v>1</v>
      </c>
      <c r="AQ99" s="517">
        <v>2</v>
      </c>
      <c r="AR99" s="514">
        <v>20</v>
      </c>
      <c r="AS99" s="514">
        <v>2</v>
      </c>
      <c r="AT99" s="512">
        <v>0</v>
      </c>
      <c r="AW99" s="514">
        <v>2</v>
      </c>
      <c r="AX99" s="516">
        <v>0</v>
      </c>
      <c r="AY99" s="514">
        <v>0</v>
      </c>
      <c r="AZ99" s="512">
        <v>0</v>
      </c>
      <c r="BA99" s="512">
        <v>1</v>
      </c>
      <c r="BB99" s="512" t="s">
        <v>347</v>
      </c>
      <c r="BC99" s="528">
        <v>43495</v>
      </c>
      <c r="BD99" s="517">
        <v>2</v>
      </c>
      <c r="BE99" s="534">
        <v>43522</v>
      </c>
      <c r="BF99" s="518">
        <v>1</v>
      </c>
      <c r="BG99" s="534" t="s">
        <v>369</v>
      </c>
      <c r="BH99" s="517" t="s">
        <v>114</v>
      </c>
      <c r="BI99" s="534" t="s">
        <v>138</v>
      </c>
      <c r="BJ99" s="514">
        <v>0</v>
      </c>
    </row>
    <row r="100" s="403" customFormat="1" ht="14.25" spans="1:62">
      <c r="A100" s="277" t="s">
        <v>344</v>
      </c>
      <c r="B100" s="438"/>
      <c r="C100" s="439" t="s">
        <v>353</v>
      </c>
      <c r="D100" s="441">
        <v>5</v>
      </c>
      <c r="E100" s="441">
        <v>1</v>
      </c>
      <c r="F100" s="437">
        <v>1</v>
      </c>
      <c r="G100" s="437">
        <v>1</v>
      </c>
      <c r="H100" s="437">
        <v>1</v>
      </c>
      <c r="I100" s="465">
        <v>0</v>
      </c>
      <c r="J100" s="462"/>
      <c r="K100" s="437"/>
      <c r="L100" s="461">
        <v>72.08</v>
      </c>
      <c r="M100" s="461">
        <v>71.1</v>
      </c>
      <c r="N100" s="461">
        <v>143.18</v>
      </c>
      <c r="O100" s="464">
        <v>568.2</v>
      </c>
      <c r="P100" s="461">
        <v>12.93</v>
      </c>
      <c r="Q100" s="477">
        <v>2</v>
      </c>
      <c r="R100" s="478">
        <v>43390</v>
      </c>
      <c r="S100" s="478">
        <v>43401</v>
      </c>
      <c r="T100" s="478">
        <v>43550</v>
      </c>
      <c r="V100" s="478">
        <v>43579</v>
      </c>
      <c r="W100" s="478" t="s">
        <v>352</v>
      </c>
      <c r="X100" s="479">
        <v>231</v>
      </c>
      <c r="Z100" s="493">
        <v>24.67</v>
      </c>
      <c r="AA100" s="441">
        <v>3</v>
      </c>
      <c r="AB100" s="441">
        <v>89.3</v>
      </c>
      <c r="AC100" s="441">
        <v>2</v>
      </c>
      <c r="AD100" s="493">
        <v>130.3</v>
      </c>
      <c r="AE100" s="493">
        <v>48</v>
      </c>
      <c r="AF100" s="493">
        <v>30.7</v>
      </c>
      <c r="AG100" s="493">
        <v>39</v>
      </c>
      <c r="AH100" s="493">
        <v>36.83</v>
      </c>
      <c r="AI100" s="441">
        <v>1</v>
      </c>
      <c r="AJ100" s="441">
        <v>1</v>
      </c>
      <c r="AK100" s="461">
        <v>7.9</v>
      </c>
      <c r="AL100" s="461">
        <v>15.4</v>
      </c>
      <c r="AM100" s="461">
        <v>2.8</v>
      </c>
      <c r="AO100" s="517">
        <v>0.2</v>
      </c>
      <c r="AP100" s="517">
        <v>2</v>
      </c>
      <c r="AQ100" s="514"/>
      <c r="AR100" s="514"/>
      <c r="AS100" s="514"/>
      <c r="AT100" s="512"/>
      <c r="AW100" s="514"/>
      <c r="AX100" s="516"/>
      <c r="AY100" s="514"/>
      <c r="AZ100" s="512"/>
      <c r="BA100" s="512"/>
      <c r="BB100" s="512"/>
      <c r="BC100" s="528">
        <v>43464</v>
      </c>
      <c r="BD100" s="517" t="s">
        <v>89</v>
      </c>
      <c r="BE100" s="534"/>
      <c r="BF100" s="518"/>
      <c r="BG100" s="534"/>
      <c r="BH100" s="517"/>
      <c r="BI100" s="534"/>
      <c r="BJ100" s="514"/>
    </row>
    <row r="101" s="403" customFormat="1" ht="14.25" spans="1:62">
      <c r="A101" s="277" t="s">
        <v>344</v>
      </c>
      <c r="B101" s="438"/>
      <c r="C101" s="274" t="s">
        <v>354</v>
      </c>
      <c r="D101" s="436">
        <v>3</v>
      </c>
      <c r="E101" s="436">
        <v>1</v>
      </c>
      <c r="F101" s="437">
        <v>1</v>
      </c>
      <c r="G101" s="437">
        <v>3</v>
      </c>
      <c r="H101" s="437">
        <v>2</v>
      </c>
      <c r="I101" s="461"/>
      <c r="J101" s="462">
        <v>757</v>
      </c>
      <c r="K101" s="437"/>
      <c r="L101" s="461">
        <v>127.8</v>
      </c>
      <c r="M101" s="461">
        <v>125.6</v>
      </c>
      <c r="N101" s="461">
        <v>253.4</v>
      </c>
      <c r="O101" s="464">
        <v>563.1</v>
      </c>
      <c r="P101" s="461">
        <v>5.57</v>
      </c>
      <c r="Q101" s="477">
        <v>2</v>
      </c>
      <c r="R101" s="478">
        <v>43388</v>
      </c>
      <c r="S101" s="478">
        <v>43395</v>
      </c>
      <c r="T101" s="478">
        <v>43540</v>
      </c>
      <c r="V101" s="478">
        <v>43573</v>
      </c>
      <c r="W101" s="478">
        <v>43622</v>
      </c>
      <c r="X101" s="479">
        <v>236</v>
      </c>
      <c r="Z101" s="493">
        <v>21.6</v>
      </c>
      <c r="AA101" s="436">
        <v>3</v>
      </c>
      <c r="AB101" s="493">
        <v>85</v>
      </c>
      <c r="AC101" s="436">
        <v>3</v>
      </c>
      <c r="AD101" s="493">
        <v>95.25</v>
      </c>
      <c r="AE101" s="493">
        <v>42.3</v>
      </c>
      <c r="AF101" s="493">
        <v>32.6</v>
      </c>
      <c r="AG101" s="493">
        <v>43.2</v>
      </c>
      <c r="AH101" s="493">
        <v>44.4094488188976</v>
      </c>
      <c r="AI101" s="436">
        <v>1</v>
      </c>
      <c r="AJ101" s="436">
        <v>3</v>
      </c>
      <c r="AK101" s="461">
        <v>7.9</v>
      </c>
      <c r="AL101" s="461"/>
      <c r="AM101" s="461"/>
      <c r="AO101" s="514">
        <v>1</v>
      </c>
      <c r="AP101" s="514">
        <v>2</v>
      </c>
      <c r="AQ101" s="514">
        <v>2</v>
      </c>
      <c r="AR101" s="514"/>
      <c r="AS101" s="514">
        <v>1</v>
      </c>
      <c r="AT101" s="512"/>
      <c r="AW101" s="514"/>
      <c r="AX101" s="516">
        <v>2</v>
      </c>
      <c r="AY101" s="514">
        <v>1</v>
      </c>
      <c r="AZ101" s="512"/>
      <c r="BA101" s="512"/>
      <c r="BB101" s="512"/>
      <c r="BC101" s="528">
        <v>43462</v>
      </c>
      <c r="BD101" s="517">
        <v>2</v>
      </c>
      <c r="BE101" s="534">
        <v>43531</v>
      </c>
      <c r="BF101" s="518">
        <v>1</v>
      </c>
      <c r="BG101" s="534"/>
      <c r="BH101" s="517"/>
      <c r="BI101" s="534"/>
      <c r="BJ101" s="514"/>
    </row>
    <row r="102" s="403" customFormat="1" ht="14.25" spans="1:62">
      <c r="A102" s="277" t="s">
        <v>344</v>
      </c>
      <c r="B102" s="438"/>
      <c r="C102" s="274" t="s">
        <v>335</v>
      </c>
      <c r="D102" s="436">
        <v>5</v>
      </c>
      <c r="E102" s="436">
        <v>1</v>
      </c>
      <c r="F102" s="437">
        <v>1</v>
      </c>
      <c r="G102" s="437">
        <v>3</v>
      </c>
      <c r="H102" s="437">
        <v>3</v>
      </c>
      <c r="I102" s="465">
        <v>0</v>
      </c>
      <c r="J102" s="462">
        <v>856</v>
      </c>
      <c r="K102" s="437">
        <v>0</v>
      </c>
      <c r="L102" s="461">
        <v>135.21</v>
      </c>
      <c r="M102" s="461">
        <v>132.47</v>
      </c>
      <c r="N102" s="461">
        <v>267.68</v>
      </c>
      <c r="O102" s="464">
        <v>595.05</v>
      </c>
      <c r="P102" s="461">
        <v>7.96</v>
      </c>
      <c r="Q102" s="477">
        <v>1</v>
      </c>
      <c r="R102" s="478">
        <v>43388</v>
      </c>
      <c r="S102" s="478">
        <v>43396</v>
      </c>
      <c r="T102" s="478">
        <v>43539</v>
      </c>
      <c r="V102" s="478">
        <v>43573</v>
      </c>
      <c r="W102" s="478">
        <v>43619</v>
      </c>
      <c r="X102" s="479">
        <v>232</v>
      </c>
      <c r="Z102" s="493">
        <v>18</v>
      </c>
      <c r="AA102" s="436">
        <v>2</v>
      </c>
      <c r="AB102" s="493">
        <v>87</v>
      </c>
      <c r="AC102" s="436">
        <v>1</v>
      </c>
      <c r="AD102" s="493">
        <v>116.1</v>
      </c>
      <c r="AE102" s="493">
        <v>42.3</v>
      </c>
      <c r="AF102" s="493">
        <v>32.3</v>
      </c>
      <c r="AG102" s="493">
        <v>41.5</v>
      </c>
      <c r="AH102" s="493">
        <v>36.4</v>
      </c>
      <c r="AI102" s="436">
        <v>3</v>
      </c>
      <c r="AJ102" s="436">
        <v>1</v>
      </c>
      <c r="AK102" s="461">
        <v>8.1</v>
      </c>
      <c r="AL102" s="461">
        <v>16.1</v>
      </c>
      <c r="AM102" s="461">
        <v>0.9</v>
      </c>
      <c r="AO102" s="517">
        <v>0</v>
      </c>
      <c r="AP102" s="517">
        <v>1</v>
      </c>
      <c r="AQ102" s="517">
        <v>2</v>
      </c>
      <c r="AR102" s="514">
        <v>0</v>
      </c>
      <c r="AS102" s="514">
        <v>1</v>
      </c>
      <c r="AT102" s="512">
        <v>1</v>
      </c>
      <c r="AW102" s="514">
        <v>2</v>
      </c>
      <c r="AX102" s="516">
        <v>0</v>
      </c>
      <c r="AY102" s="514">
        <v>1</v>
      </c>
      <c r="AZ102" s="512">
        <v>0</v>
      </c>
      <c r="BA102" s="512">
        <v>1</v>
      </c>
      <c r="BB102" s="512" t="s">
        <v>347</v>
      </c>
      <c r="BC102" s="528">
        <v>43463</v>
      </c>
      <c r="BD102" s="517">
        <v>2</v>
      </c>
      <c r="BE102" s="534">
        <v>43520</v>
      </c>
      <c r="BF102" s="518">
        <v>2</v>
      </c>
      <c r="BG102" s="534">
        <v>43610</v>
      </c>
      <c r="BH102" s="517">
        <v>1</v>
      </c>
      <c r="BI102" s="534">
        <v>43584</v>
      </c>
      <c r="BJ102" s="514">
        <v>1</v>
      </c>
    </row>
    <row r="103" s="403" customFormat="1" ht="14.25" spans="1:62">
      <c r="A103" s="277" t="s">
        <v>344</v>
      </c>
      <c r="B103" s="438"/>
      <c r="C103" s="274" t="s">
        <v>275</v>
      </c>
      <c r="D103" s="436">
        <v>5</v>
      </c>
      <c r="E103" s="436">
        <v>1</v>
      </c>
      <c r="F103" s="437">
        <v>1</v>
      </c>
      <c r="G103" s="437">
        <v>1</v>
      </c>
      <c r="H103" s="437">
        <v>1</v>
      </c>
      <c r="I103" s="465">
        <v>0</v>
      </c>
      <c r="J103" s="462">
        <v>807</v>
      </c>
      <c r="K103" s="437">
        <v>0</v>
      </c>
      <c r="L103" s="461">
        <v>103.48</v>
      </c>
      <c r="M103" s="461">
        <v>105.19</v>
      </c>
      <c r="N103" s="461">
        <v>208.67</v>
      </c>
      <c r="O103" s="464">
        <v>556.481156</v>
      </c>
      <c r="P103" s="461">
        <v>5.11345762263654</v>
      </c>
      <c r="Q103" s="477">
        <v>1</v>
      </c>
      <c r="R103" s="478">
        <v>43382</v>
      </c>
      <c r="S103" s="478">
        <v>43389</v>
      </c>
      <c r="T103" s="478">
        <v>43530</v>
      </c>
      <c r="V103" s="478">
        <v>43578</v>
      </c>
      <c r="W103" s="478">
        <v>43623</v>
      </c>
      <c r="X103" s="479">
        <v>210</v>
      </c>
      <c r="Z103" s="493">
        <v>15</v>
      </c>
      <c r="AA103" s="436">
        <v>3</v>
      </c>
      <c r="AB103" s="493">
        <v>96.5</v>
      </c>
      <c r="AC103" s="436">
        <v>3</v>
      </c>
      <c r="AD103" s="493">
        <v>117.839475</v>
      </c>
      <c r="AE103" s="493">
        <v>46</v>
      </c>
      <c r="AF103" s="493">
        <v>31.15</v>
      </c>
      <c r="AG103" s="493">
        <v>40.95</v>
      </c>
      <c r="AH103" s="493">
        <v>39.0361549047974</v>
      </c>
      <c r="AI103" s="436">
        <v>1</v>
      </c>
      <c r="AJ103" s="436">
        <v>1</v>
      </c>
      <c r="AK103" s="461">
        <v>8.4</v>
      </c>
      <c r="AL103" s="461">
        <v>13.8</v>
      </c>
      <c r="AM103" s="461">
        <v>2.6</v>
      </c>
      <c r="AO103" s="514">
        <v>0</v>
      </c>
      <c r="AP103" s="514"/>
      <c r="AQ103" s="514">
        <v>1</v>
      </c>
      <c r="AR103" s="514">
        <v>1</v>
      </c>
      <c r="AS103" s="514"/>
      <c r="AT103" s="512">
        <v>0</v>
      </c>
      <c r="AW103" s="514">
        <v>1</v>
      </c>
      <c r="AX103" s="516"/>
      <c r="AY103" s="514"/>
      <c r="AZ103" s="512"/>
      <c r="BA103" s="512"/>
      <c r="BB103" s="512"/>
      <c r="BC103" s="528">
        <v>43483</v>
      </c>
      <c r="BD103" s="517">
        <v>2</v>
      </c>
      <c r="BE103" s="534">
        <v>43558</v>
      </c>
      <c r="BF103" s="518">
        <v>2</v>
      </c>
      <c r="BG103" s="534"/>
      <c r="BH103" s="517">
        <v>1</v>
      </c>
      <c r="BI103" s="534"/>
      <c r="BJ103" s="514">
        <v>1</v>
      </c>
    </row>
    <row r="104" s="403" customFormat="1" ht="14.25" spans="1:62">
      <c r="A104" s="277" t="s">
        <v>344</v>
      </c>
      <c r="B104" s="438"/>
      <c r="C104" s="274" t="s">
        <v>355</v>
      </c>
      <c r="D104" s="436">
        <v>5</v>
      </c>
      <c r="E104" s="436">
        <v>1</v>
      </c>
      <c r="F104" s="437">
        <v>1</v>
      </c>
      <c r="G104" s="437">
        <v>1</v>
      </c>
      <c r="H104" s="437">
        <v>3</v>
      </c>
      <c r="I104" s="461">
        <v>0.9</v>
      </c>
      <c r="J104" s="462">
        <v>790</v>
      </c>
      <c r="K104" s="437"/>
      <c r="L104" s="461">
        <v>134.5</v>
      </c>
      <c r="M104" s="461">
        <v>131.1</v>
      </c>
      <c r="N104" s="461">
        <v>265.6</v>
      </c>
      <c r="O104" s="464">
        <v>576.35</v>
      </c>
      <c r="P104" s="461">
        <v>7.66</v>
      </c>
      <c r="Q104" s="477">
        <v>1</v>
      </c>
      <c r="R104" s="478">
        <v>43396</v>
      </c>
      <c r="S104" s="478">
        <v>43402</v>
      </c>
      <c r="T104" s="478">
        <v>43548</v>
      </c>
      <c r="V104" s="478">
        <v>43578</v>
      </c>
      <c r="W104" s="478">
        <v>43620</v>
      </c>
      <c r="X104" s="479">
        <v>224</v>
      </c>
      <c r="Z104" s="493">
        <v>21</v>
      </c>
      <c r="AA104" s="436">
        <v>3</v>
      </c>
      <c r="AB104" s="493">
        <v>86.8</v>
      </c>
      <c r="AC104" s="436">
        <v>3</v>
      </c>
      <c r="AD104" s="493">
        <v>135.9</v>
      </c>
      <c r="AE104" s="493">
        <v>42.4</v>
      </c>
      <c r="AF104" s="493">
        <v>37.6</v>
      </c>
      <c r="AG104" s="493">
        <v>38.25</v>
      </c>
      <c r="AH104" s="493">
        <f>AE104*100/AD104</f>
        <v>31.1994113318617</v>
      </c>
      <c r="AI104" s="436">
        <v>1</v>
      </c>
      <c r="AJ104" s="436">
        <v>3</v>
      </c>
      <c r="AK104" s="461">
        <v>8.3</v>
      </c>
      <c r="AL104" s="461">
        <v>15.9</v>
      </c>
      <c r="AM104" s="461">
        <v>2.3</v>
      </c>
      <c r="AO104" s="514">
        <v>0.2</v>
      </c>
      <c r="AP104" s="514">
        <v>0.2</v>
      </c>
      <c r="AQ104" s="514" t="s">
        <v>356</v>
      </c>
      <c r="AR104" s="514"/>
      <c r="AS104" s="514"/>
      <c r="AT104" s="512"/>
      <c r="AW104" s="514"/>
      <c r="AX104" s="516"/>
      <c r="AY104" s="514"/>
      <c r="AZ104" s="512"/>
      <c r="BA104" s="512"/>
      <c r="BB104" s="512"/>
      <c r="BC104" s="528"/>
      <c r="BD104" s="517" t="s">
        <v>320</v>
      </c>
      <c r="BE104" s="534"/>
      <c r="BF104" s="518" t="s">
        <v>356</v>
      </c>
      <c r="BG104" s="534"/>
      <c r="BH104" s="517"/>
      <c r="BI104" s="534"/>
      <c r="BJ104" s="514"/>
    </row>
    <row r="105" s="404" customFormat="1" ht="14.25" spans="1:62">
      <c r="A105" s="277" t="s">
        <v>344</v>
      </c>
      <c r="B105" s="442"/>
      <c r="C105" s="443" t="s">
        <v>104</v>
      </c>
      <c r="D105" s="444"/>
      <c r="E105" s="444"/>
      <c r="F105" s="445"/>
      <c r="G105" s="445"/>
      <c r="H105" s="445"/>
      <c r="I105" s="466"/>
      <c r="J105" s="467">
        <f>AVERAGE(J94:J104)</f>
        <v>802.285714285714</v>
      </c>
      <c r="K105" s="445"/>
      <c r="L105" s="466"/>
      <c r="M105" s="466"/>
      <c r="N105" s="466"/>
      <c r="O105" s="537">
        <f>AVERAGE(O94:O104)</f>
        <v>588.668494657618</v>
      </c>
      <c r="P105" s="537">
        <v>6.58392980813467</v>
      </c>
      <c r="Q105" s="480">
        <v>2</v>
      </c>
      <c r="R105" s="481"/>
      <c r="S105" s="481"/>
      <c r="T105" s="481"/>
      <c r="V105" s="481"/>
      <c r="W105" s="481"/>
      <c r="X105" s="482">
        <f>AVERAGE(X94:X104)</f>
        <v>229.181818181818</v>
      </c>
      <c r="Z105" s="482">
        <f>AVERAGE(Z94:Z104)</f>
        <v>18.7809090909091</v>
      </c>
      <c r="AA105" s="444"/>
      <c r="AB105" s="482">
        <f>AVERAGE(AB94:AB104)</f>
        <v>89.7636363636364</v>
      </c>
      <c r="AC105" s="444"/>
      <c r="AD105" s="482">
        <f>AVERAGE(AD94:AD104)</f>
        <v>123.074270454545</v>
      </c>
      <c r="AE105" s="482">
        <f>AVERAGE(AE94:AE104)</f>
        <v>45.2293863636364</v>
      </c>
      <c r="AF105" s="482">
        <f>AVERAGE(AF94:AF104)</f>
        <v>34.8681818181818</v>
      </c>
      <c r="AG105" s="482">
        <f>AVERAGE(AG94:AG104)</f>
        <v>42.7199548955473</v>
      </c>
      <c r="AH105" s="482">
        <f>AVERAGE(AH94:AH104)</f>
        <v>37.3332126500442</v>
      </c>
      <c r="AI105" s="444"/>
      <c r="AJ105" s="444"/>
      <c r="AK105" s="466">
        <f t="shared" ref="AK105:AM105" si="32">AVERAGE(AK94:AK104)</f>
        <v>8.45727272727273</v>
      </c>
      <c r="AL105" s="466">
        <f t="shared" si="32"/>
        <v>16.48</v>
      </c>
      <c r="AM105" s="466">
        <f t="shared" si="32"/>
        <v>2.15</v>
      </c>
      <c r="AO105" s="514"/>
      <c r="AP105" s="514"/>
      <c r="AQ105" s="514"/>
      <c r="AR105" s="514"/>
      <c r="AS105" s="514"/>
      <c r="AT105" s="512"/>
      <c r="AW105" s="514"/>
      <c r="AX105" s="516"/>
      <c r="AY105" s="514"/>
      <c r="AZ105" s="512"/>
      <c r="BA105" s="512"/>
      <c r="BB105" s="512"/>
      <c r="BC105" s="528"/>
      <c r="BD105" s="517"/>
      <c r="BE105" s="534"/>
      <c r="BF105" s="518"/>
      <c r="BG105" s="534"/>
      <c r="BH105" s="517"/>
      <c r="BI105" s="534"/>
      <c r="BJ105" s="514"/>
    </row>
    <row r="106" customHeight="1" spans="18:20">
      <c r="R106" s="401"/>
      <c r="S106" s="401"/>
      <c r="T106" s="401"/>
    </row>
    <row r="131" customFormat="1" customHeight="1"/>
    <row r="132" customFormat="1" customHeight="1"/>
    <row r="133" customFormat="1" customHeight="1"/>
    <row r="134" customFormat="1" customHeight="1"/>
    <row r="135" customFormat="1" customHeight="1"/>
    <row r="136" customFormat="1" customHeight="1"/>
    <row r="137" customFormat="1" customHeight="1"/>
    <row r="138" customFormat="1" customHeight="1"/>
    <row r="139" customFormat="1" customHeight="1"/>
    <row r="140" customFormat="1" customHeight="1"/>
    <row r="141" customFormat="1" customHeight="1"/>
    <row r="142" customFormat="1" customHeight="1"/>
    <row r="143" customFormat="1" customHeight="1"/>
    <row r="144" customFormat="1" customHeight="1"/>
    <row r="145" customFormat="1" customHeight="1"/>
    <row r="146" customFormat="1" customHeight="1"/>
    <row r="147" customFormat="1" customHeight="1"/>
    <row r="148" customFormat="1" customHeight="1"/>
    <row r="149" customFormat="1" customHeight="1"/>
    <row r="150" customFormat="1" customHeight="1"/>
    <row r="151" customFormat="1" customHeight="1"/>
    <row r="152" customFormat="1" customHeight="1"/>
    <row r="153" customFormat="1" customHeight="1"/>
    <row r="154" customFormat="1" customHeight="1"/>
    <row r="155" customFormat="1" customHeight="1"/>
    <row r="156" customFormat="1" customHeight="1"/>
    <row r="157" customFormat="1" customHeight="1"/>
    <row r="158" customFormat="1" customHeight="1"/>
    <row r="159" customFormat="1" customHeight="1"/>
    <row r="160" customFormat="1" customHeight="1"/>
    <row r="161" customFormat="1" customHeight="1"/>
    <row r="162" customFormat="1" customHeight="1"/>
    <row r="163" customFormat="1" customHeight="1"/>
    <row r="164" customFormat="1" customHeight="1"/>
    <row r="165" customFormat="1" customHeight="1"/>
    <row r="166" customFormat="1" customHeight="1"/>
  </sheetData>
  <mergeCells count="36">
    <mergeCell ref="D1:Q1"/>
    <mergeCell ref="AO1:BF1"/>
    <mergeCell ref="L2:N2"/>
    <mergeCell ref="AL2:AM2"/>
    <mergeCell ref="AO2:AP2"/>
    <mergeCell ref="AU2:AV2"/>
    <mergeCell ref="AW2:AY2"/>
    <mergeCell ref="AZ2:BA2"/>
    <mergeCell ref="BC2:BD2"/>
    <mergeCell ref="BE2:BF2"/>
    <mergeCell ref="BG2:BH2"/>
    <mergeCell ref="BI2:BJ2"/>
    <mergeCell ref="B4:B14"/>
    <mergeCell ref="B15:B25"/>
    <mergeCell ref="B26:B37"/>
    <mergeCell ref="B38:B48"/>
    <mergeCell ref="B49:B59"/>
    <mergeCell ref="B60:B71"/>
    <mergeCell ref="B72:B82"/>
    <mergeCell ref="B83:B93"/>
    <mergeCell ref="B94:B105"/>
    <mergeCell ref="D2:D3"/>
    <mergeCell ref="E2:E3"/>
    <mergeCell ref="F2:F3"/>
    <mergeCell ref="G2:G3"/>
    <mergeCell ref="H2:H3"/>
    <mergeCell ref="I2:I3"/>
    <mergeCell ref="J2:J3"/>
    <mergeCell ref="K2:K3"/>
    <mergeCell ref="O2:O3"/>
    <mergeCell ref="P2:P3"/>
    <mergeCell ref="Q2:Q3"/>
    <mergeCell ref="AJ2:AJ3"/>
    <mergeCell ref="AK2:AK3"/>
    <mergeCell ref="AN2:AN3"/>
    <mergeCell ref="BK2:BK3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W38"/>
  <sheetViews>
    <sheetView workbookViewId="0">
      <selection activeCell="A39" sqref="$A39:$XFD73"/>
    </sheetView>
  </sheetViews>
  <sheetFormatPr defaultColWidth="9" defaultRowHeight="13.5"/>
  <sheetData>
    <row r="1" s="253" customFormat="1" ht="18.75" spans="2:45">
      <c r="B1" s="256" t="s">
        <v>370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</row>
    <row r="2" s="253" customFormat="1" ht="24.75" spans="4:62">
      <c r="D2" s="257" t="s">
        <v>371</v>
      </c>
      <c r="E2" s="257" t="s">
        <v>372</v>
      </c>
      <c r="F2" s="257" t="s">
        <v>373</v>
      </c>
      <c r="G2" s="257" t="s">
        <v>374</v>
      </c>
      <c r="H2" s="257" t="s">
        <v>11</v>
      </c>
      <c r="I2" s="257" t="s">
        <v>375</v>
      </c>
      <c r="J2" s="257" t="s">
        <v>376</v>
      </c>
      <c r="K2" s="281" t="s">
        <v>377</v>
      </c>
      <c r="L2" s="281"/>
      <c r="M2" s="281"/>
      <c r="O2" s="282" t="s">
        <v>378</v>
      </c>
      <c r="P2" s="282" t="s">
        <v>379</v>
      </c>
      <c r="Q2" s="298" t="s">
        <v>380</v>
      </c>
      <c r="AF2" s="328" t="s">
        <v>285</v>
      </c>
      <c r="AH2" s="351" t="s">
        <v>33</v>
      </c>
      <c r="AI2" s="351" t="s">
        <v>34</v>
      </c>
      <c r="AJ2" s="352" t="s">
        <v>381</v>
      </c>
      <c r="AK2" s="352" t="s">
        <v>36</v>
      </c>
      <c r="AL2" s="353"/>
      <c r="AM2" s="352" t="s">
        <v>37</v>
      </c>
      <c r="AN2" s="257" t="s">
        <v>382</v>
      </c>
      <c r="AO2" s="257"/>
      <c r="AP2" s="376" t="s">
        <v>39</v>
      </c>
      <c r="AQ2" s="257" t="s">
        <v>383</v>
      </c>
      <c r="AR2" s="257"/>
      <c r="AS2" s="376" t="s">
        <v>384</v>
      </c>
      <c r="AT2" s="257" t="s">
        <v>385</v>
      </c>
      <c r="AU2" s="257"/>
      <c r="AV2" s="257" t="s">
        <v>386</v>
      </c>
      <c r="AW2" s="258"/>
      <c r="AY2" s="257" t="s">
        <v>387</v>
      </c>
      <c r="AZ2" s="257"/>
      <c r="BA2" s="386" t="s">
        <v>291</v>
      </c>
      <c r="BB2" s="257" t="s">
        <v>388</v>
      </c>
      <c r="BC2" s="257"/>
      <c r="BD2" s="257" t="s">
        <v>389</v>
      </c>
      <c r="BE2" s="257"/>
      <c r="BF2" s="257" t="s">
        <v>390</v>
      </c>
      <c r="BG2" s="257"/>
      <c r="BH2" s="257" t="s">
        <v>391</v>
      </c>
      <c r="BI2" s="257"/>
      <c r="BJ2" s="379" t="s">
        <v>392</v>
      </c>
    </row>
    <row r="3" s="253" customFormat="1" ht="25.5" spans="2:62">
      <c r="B3" s="257" t="s">
        <v>393</v>
      </c>
      <c r="C3" s="258" t="s">
        <v>394</v>
      </c>
      <c r="D3" s="257"/>
      <c r="E3" s="257"/>
      <c r="F3" s="257"/>
      <c r="G3" s="257"/>
      <c r="H3" s="257"/>
      <c r="I3" s="257"/>
      <c r="J3" s="257"/>
      <c r="K3" s="283" t="s">
        <v>51</v>
      </c>
      <c r="L3" s="283" t="s">
        <v>52</v>
      </c>
      <c r="M3" s="283" t="s">
        <v>53</v>
      </c>
      <c r="N3" s="284" t="s">
        <v>54</v>
      </c>
      <c r="O3" s="282"/>
      <c r="P3" s="282"/>
      <c r="Q3" s="298"/>
      <c r="R3" s="304" t="s">
        <v>19</v>
      </c>
      <c r="S3" s="304" t="s">
        <v>20</v>
      </c>
      <c r="T3" s="305" t="s">
        <v>395</v>
      </c>
      <c r="U3" s="305" t="s">
        <v>396</v>
      </c>
      <c r="V3" s="304" t="s">
        <v>22</v>
      </c>
      <c r="W3" s="304" t="s">
        <v>23</v>
      </c>
      <c r="X3" s="306" t="s">
        <v>24</v>
      </c>
      <c r="Y3" s="329" t="s">
        <v>25</v>
      </c>
      <c r="Z3" s="330" t="s">
        <v>26</v>
      </c>
      <c r="AA3" s="331" t="s">
        <v>27</v>
      </c>
      <c r="AB3" s="330" t="s">
        <v>28</v>
      </c>
      <c r="AC3" s="332" t="s">
        <v>397</v>
      </c>
      <c r="AD3" s="332" t="s">
        <v>398</v>
      </c>
      <c r="AE3" s="332" t="s">
        <v>399</v>
      </c>
      <c r="AF3" s="328" t="s">
        <v>285</v>
      </c>
      <c r="AG3" s="330" t="s">
        <v>400</v>
      </c>
      <c r="AH3" s="354"/>
      <c r="AI3" s="354"/>
      <c r="AJ3" s="353"/>
      <c r="AK3" s="352" t="s">
        <v>401</v>
      </c>
      <c r="AL3" s="352" t="s">
        <v>402</v>
      </c>
      <c r="AM3" s="353"/>
      <c r="AN3" s="257" t="s">
        <v>57</v>
      </c>
      <c r="AO3" s="257" t="s">
        <v>403</v>
      </c>
      <c r="AP3" s="257" t="s">
        <v>403</v>
      </c>
      <c r="AQ3" s="257" t="s">
        <v>57</v>
      </c>
      <c r="AR3" s="257" t="s">
        <v>403</v>
      </c>
      <c r="AS3" s="330" t="s">
        <v>403</v>
      </c>
      <c r="AT3" s="330" t="s">
        <v>57</v>
      </c>
      <c r="AU3" s="330" t="s">
        <v>403</v>
      </c>
      <c r="AV3" s="377" t="s">
        <v>314</v>
      </c>
      <c r="AW3" s="330" t="s">
        <v>57</v>
      </c>
      <c r="AX3" s="387" t="s">
        <v>403</v>
      </c>
      <c r="AY3" s="257" t="s">
        <v>404</v>
      </c>
      <c r="AZ3" s="257" t="s">
        <v>405</v>
      </c>
      <c r="BB3" s="313" t="s">
        <v>406</v>
      </c>
      <c r="BC3" s="257" t="s">
        <v>405</v>
      </c>
      <c r="BD3" s="313" t="s">
        <v>406</v>
      </c>
      <c r="BE3" s="354" t="s">
        <v>405</v>
      </c>
      <c r="BF3" s="257" t="s">
        <v>406</v>
      </c>
      <c r="BG3" s="257" t="s">
        <v>405</v>
      </c>
      <c r="BH3" s="257" t="s">
        <v>406</v>
      </c>
      <c r="BI3" s="257" t="s">
        <v>405</v>
      </c>
      <c r="BJ3" s="379"/>
    </row>
    <row r="4" s="253" customFormat="1" ht="12.75" spans="1:57">
      <c r="A4" s="259" t="s">
        <v>407</v>
      </c>
      <c r="B4" s="260" t="s">
        <v>408</v>
      </c>
      <c r="C4" s="261" t="s">
        <v>409</v>
      </c>
      <c r="D4" s="262">
        <v>4</v>
      </c>
      <c r="E4" s="262">
        <v>1</v>
      </c>
      <c r="F4" s="262">
        <v>1</v>
      </c>
      <c r="G4" s="262">
        <v>2</v>
      </c>
      <c r="H4" s="263">
        <v>0</v>
      </c>
      <c r="I4" s="262">
        <v>1</v>
      </c>
      <c r="J4" s="263">
        <v>780</v>
      </c>
      <c r="K4" s="285">
        <v>10.33</v>
      </c>
      <c r="L4" s="285">
        <v>10.64</v>
      </c>
      <c r="M4" s="285">
        <v>10.23</v>
      </c>
      <c r="O4" s="285">
        <v>520</v>
      </c>
      <c r="P4" s="286">
        <v>-7.31</v>
      </c>
      <c r="Q4" s="307">
        <v>14</v>
      </c>
      <c r="R4" s="308">
        <v>43027</v>
      </c>
      <c r="S4" s="309">
        <v>43034</v>
      </c>
      <c r="T4" s="309"/>
      <c r="U4" s="310">
        <v>42845</v>
      </c>
      <c r="V4" s="309">
        <v>42847</v>
      </c>
      <c r="W4" s="311">
        <v>42886</v>
      </c>
      <c r="X4" s="312">
        <v>224</v>
      </c>
      <c r="Y4" s="333">
        <v>15</v>
      </c>
      <c r="Z4" s="334">
        <v>3</v>
      </c>
      <c r="AA4" s="335">
        <v>90</v>
      </c>
      <c r="AB4" s="334">
        <v>2</v>
      </c>
      <c r="AC4" s="333">
        <v>115.6</v>
      </c>
      <c r="AD4" s="333">
        <v>42.6</v>
      </c>
      <c r="AE4" s="333">
        <v>35.2</v>
      </c>
      <c r="AF4" s="336">
        <v>39</v>
      </c>
      <c r="AG4" s="355">
        <v>36.85</v>
      </c>
      <c r="AN4" s="356">
        <v>0</v>
      </c>
      <c r="AO4" s="358">
        <v>1</v>
      </c>
      <c r="AP4" s="358">
        <v>3</v>
      </c>
      <c r="AQ4" s="358">
        <v>10</v>
      </c>
      <c r="AR4" s="358">
        <v>3</v>
      </c>
      <c r="AY4" s="358">
        <v>0</v>
      </c>
      <c r="AZ4" s="358">
        <v>1</v>
      </c>
      <c r="BB4" s="388">
        <v>42766</v>
      </c>
      <c r="BC4" s="358">
        <v>2</v>
      </c>
      <c r="BD4" s="388">
        <v>42802</v>
      </c>
      <c r="BE4" s="358">
        <v>2</v>
      </c>
    </row>
    <row r="5" s="253" customFormat="1" ht="12.75" spans="1:57">
      <c r="A5" s="259" t="s">
        <v>407</v>
      </c>
      <c r="B5" s="264"/>
      <c r="C5" s="261" t="s">
        <v>410</v>
      </c>
      <c r="D5" s="262">
        <v>5</v>
      </c>
      <c r="E5" s="262">
        <v>1</v>
      </c>
      <c r="F5" s="262">
        <v>5</v>
      </c>
      <c r="G5" s="262">
        <v>1</v>
      </c>
      <c r="H5" s="262">
        <v>0</v>
      </c>
      <c r="I5" s="262">
        <v>1</v>
      </c>
      <c r="J5" s="262"/>
      <c r="K5" s="285">
        <v>8.36</v>
      </c>
      <c r="L5" s="285">
        <v>8.25</v>
      </c>
      <c r="M5" s="285">
        <v>8.99</v>
      </c>
      <c r="O5" s="285">
        <v>426.83</v>
      </c>
      <c r="P5" s="286">
        <v>-9.21</v>
      </c>
      <c r="Q5" s="307">
        <v>14</v>
      </c>
      <c r="R5" s="313">
        <v>43044</v>
      </c>
      <c r="S5" s="313">
        <v>43055</v>
      </c>
      <c r="T5" s="313"/>
      <c r="U5" s="313">
        <v>42845</v>
      </c>
      <c r="V5" s="313">
        <v>42847</v>
      </c>
      <c r="W5" s="313">
        <v>42888</v>
      </c>
      <c r="X5" s="314">
        <v>209</v>
      </c>
      <c r="Y5" s="333">
        <v>18</v>
      </c>
      <c r="Z5" s="334">
        <v>5</v>
      </c>
      <c r="AA5" s="337">
        <v>91</v>
      </c>
      <c r="AB5" s="338">
        <v>3</v>
      </c>
      <c r="AC5" s="339">
        <v>107.67</v>
      </c>
      <c r="AD5" s="339">
        <v>34.33</v>
      </c>
      <c r="AE5" s="339">
        <v>34.2</v>
      </c>
      <c r="AF5" s="340">
        <v>40.9</v>
      </c>
      <c r="AG5" s="339">
        <v>31.88</v>
      </c>
      <c r="AN5" s="357">
        <v>0</v>
      </c>
      <c r="AO5" s="357">
        <v>1</v>
      </c>
      <c r="AP5" s="357">
        <v>3</v>
      </c>
      <c r="AQ5" s="357">
        <v>0</v>
      </c>
      <c r="AR5" s="357">
        <v>1</v>
      </c>
      <c r="AY5" s="389"/>
      <c r="AZ5" s="389"/>
      <c r="BB5" s="389"/>
      <c r="BC5" s="389"/>
      <c r="BD5" s="389"/>
      <c r="BE5" s="389"/>
    </row>
    <row r="6" s="253" customFormat="1" ht="12.75" spans="1:57">
      <c r="A6" s="259" t="s">
        <v>407</v>
      </c>
      <c r="B6" s="264"/>
      <c r="C6" s="261" t="s">
        <v>411</v>
      </c>
      <c r="D6" s="262">
        <v>5</v>
      </c>
      <c r="E6" s="262">
        <v>1</v>
      </c>
      <c r="F6" s="262">
        <v>5</v>
      </c>
      <c r="G6" s="262">
        <v>3</v>
      </c>
      <c r="H6" s="262">
        <v>0.5</v>
      </c>
      <c r="I6" s="262">
        <v>1</v>
      </c>
      <c r="J6" s="263"/>
      <c r="K6" s="285">
        <v>9.89</v>
      </c>
      <c r="L6" s="285">
        <v>9.31</v>
      </c>
      <c r="M6" s="285">
        <v>9.65</v>
      </c>
      <c r="O6" s="285">
        <v>480.83</v>
      </c>
      <c r="P6" s="286">
        <v>-0.14</v>
      </c>
      <c r="Q6" s="307">
        <v>12</v>
      </c>
      <c r="R6" s="310">
        <v>43049</v>
      </c>
      <c r="S6" s="310">
        <v>43059</v>
      </c>
      <c r="T6" s="310"/>
      <c r="U6" s="310">
        <v>42843</v>
      </c>
      <c r="V6" s="310">
        <v>42845</v>
      </c>
      <c r="W6" s="311">
        <v>42888</v>
      </c>
      <c r="X6" s="312">
        <v>194</v>
      </c>
      <c r="Y6" s="333">
        <v>20.67</v>
      </c>
      <c r="Z6" s="334">
        <v>1</v>
      </c>
      <c r="AA6" s="337">
        <v>77.2</v>
      </c>
      <c r="AB6" s="334">
        <v>2</v>
      </c>
      <c r="AC6" s="333">
        <v>92.67</v>
      </c>
      <c r="AD6" s="333">
        <v>41.7</v>
      </c>
      <c r="AE6" s="333">
        <v>35</v>
      </c>
      <c r="AF6" s="336">
        <v>41.4</v>
      </c>
      <c r="AG6" s="355">
        <v>45</v>
      </c>
      <c r="AN6" s="358">
        <v>0</v>
      </c>
      <c r="AO6" s="358">
        <v>0</v>
      </c>
      <c r="AP6" s="378">
        <v>4</v>
      </c>
      <c r="AQ6" s="378">
        <v>13.2</v>
      </c>
      <c r="AR6" s="378">
        <v>2</v>
      </c>
      <c r="AY6" s="358">
        <v>0</v>
      </c>
      <c r="AZ6" s="358">
        <v>0</v>
      </c>
      <c r="BB6" s="388">
        <v>42759</v>
      </c>
      <c r="BC6" s="358">
        <v>1</v>
      </c>
      <c r="BD6" s="388">
        <v>42806</v>
      </c>
      <c r="BE6" s="358">
        <v>0</v>
      </c>
    </row>
    <row r="7" s="253" customFormat="1" ht="12.75" spans="1:57">
      <c r="A7" s="259" t="s">
        <v>407</v>
      </c>
      <c r="B7" s="264"/>
      <c r="C7" s="261" t="s">
        <v>412</v>
      </c>
      <c r="D7" s="265">
        <v>5</v>
      </c>
      <c r="E7" s="265">
        <v>1</v>
      </c>
      <c r="F7" s="265">
        <v>1</v>
      </c>
      <c r="G7" s="265">
        <v>3</v>
      </c>
      <c r="H7" s="265">
        <v>0.6</v>
      </c>
      <c r="I7" s="265">
        <v>1</v>
      </c>
      <c r="J7" s="268"/>
      <c r="K7" s="287">
        <v>12.97</v>
      </c>
      <c r="L7" s="287">
        <v>12.5</v>
      </c>
      <c r="M7" s="287">
        <v>12.84</v>
      </c>
      <c r="O7" s="287">
        <v>638.5</v>
      </c>
      <c r="P7" s="265">
        <v>-3.79</v>
      </c>
      <c r="Q7" s="265">
        <v>13</v>
      </c>
      <c r="R7" s="315">
        <v>43042</v>
      </c>
      <c r="S7" s="315">
        <v>43050</v>
      </c>
      <c r="T7" s="315"/>
      <c r="U7" s="315">
        <v>42852</v>
      </c>
      <c r="V7" s="315">
        <v>42854</v>
      </c>
      <c r="W7" s="315">
        <v>42892</v>
      </c>
      <c r="X7" s="265">
        <v>215</v>
      </c>
      <c r="Y7" s="288">
        <v>18.5</v>
      </c>
      <c r="Z7" s="265">
        <v>3</v>
      </c>
      <c r="AA7" s="288">
        <v>76.3</v>
      </c>
      <c r="AB7" s="265">
        <v>3</v>
      </c>
      <c r="AC7" s="288">
        <v>97</v>
      </c>
      <c r="AD7" s="265">
        <v>42.7</v>
      </c>
      <c r="AE7" s="265">
        <v>40.5</v>
      </c>
      <c r="AF7" s="265">
        <v>37.6</v>
      </c>
      <c r="AG7" s="289">
        <f t="shared" ref="AG7:AG14" si="0">AD7*100/AC7</f>
        <v>44.020618556701</v>
      </c>
      <c r="AN7" s="265">
        <v>7</v>
      </c>
      <c r="AO7" s="265">
        <v>2</v>
      </c>
      <c r="AP7" s="265">
        <v>2</v>
      </c>
      <c r="AQ7" s="265">
        <v>25</v>
      </c>
      <c r="AR7" s="265">
        <v>3</v>
      </c>
      <c r="AY7" s="265">
        <v>25</v>
      </c>
      <c r="AZ7" s="265">
        <v>3</v>
      </c>
      <c r="BB7" s="315">
        <v>42760</v>
      </c>
      <c r="BC7" s="265">
        <v>2</v>
      </c>
      <c r="BD7" s="315">
        <v>42790</v>
      </c>
      <c r="BE7" s="265">
        <v>2</v>
      </c>
    </row>
    <row r="8" s="253" customFormat="1" ht="12.75" spans="1:57">
      <c r="A8" s="259" t="s">
        <v>407</v>
      </c>
      <c r="B8" s="264"/>
      <c r="C8" s="261" t="s">
        <v>413</v>
      </c>
      <c r="D8" s="265">
        <v>5</v>
      </c>
      <c r="E8" s="265">
        <v>1</v>
      </c>
      <c r="F8" s="265">
        <v>5</v>
      </c>
      <c r="G8" s="265">
        <v>3</v>
      </c>
      <c r="H8" s="265">
        <v>1</v>
      </c>
      <c r="I8" s="265">
        <v>1</v>
      </c>
      <c r="J8" s="269"/>
      <c r="K8" s="287">
        <v>10.2</v>
      </c>
      <c r="L8" s="287">
        <v>9.6</v>
      </c>
      <c r="M8" s="287">
        <v>9.6</v>
      </c>
      <c r="O8" s="288">
        <v>490</v>
      </c>
      <c r="P8" s="265">
        <v>-19.14</v>
      </c>
      <c r="Q8" s="265">
        <v>13</v>
      </c>
      <c r="R8" s="315">
        <v>43022</v>
      </c>
      <c r="S8" s="315">
        <v>43026</v>
      </c>
      <c r="T8" s="315"/>
      <c r="U8" s="315">
        <v>42840</v>
      </c>
      <c r="V8" s="315">
        <v>42844</v>
      </c>
      <c r="W8" s="315">
        <v>42883</v>
      </c>
      <c r="X8" s="265">
        <v>227</v>
      </c>
      <c r="Y8" s="265">
        <v>14.78</v>
      </c>
      <c r="Z8" s="265">
        <v>1</v>
      </c>
      <c r="AA8" s="288">
        <v>88.2</v>
      </c>
      <c r="AB8" s="265">
        <v>3</v>
      </c>
      <c r="AC8" s="287">
        <v>93.14</v>
      </c>
      <c r="AD8" s="288">
        <v>38.4</v>
      </c>
      <c r="AE8" s="265">
        <v>39.4</v>
      </c>
      <c r="AF8" s="287">
        <v>35.25</v>
      </c>
      <c r="AG8" s="359">
        <f t="shared" si="0"/>
        <v>41.2282585355379</v>
      </c>
      <c r="AN8" s="265"/>
      <c r="AO8" s="265">
        <v>1</v>
      </c>
      <c r="AP8" s="265">
        <v>4</v>
      </c>
      <c r="AQ8" s="265"/>
      <c r="AR8" s="265">
        <v>2</v>
      </c>
      <c r="AY8" s="265"/>
      <c r="AZ8" s="265">
        <v>1</v>
      </c>
      <c r="BB8" s="315">
        <v>43084</v>
      </c>
      <c r="BC8" s="265" t="s">
        <v>75</v>
      </c>
      <c r="BD8" s="315">
        <v>42776</v>
      </c>
      <c r="BE8" s="265">
        <v>2</v>
      </c>
    </row>
    <row r="9" s="253" customFormat="1" ht="12.75" spans="1:57">
      <c r="A9" s="259" t="s">
        <v>407</v>
      </c>
      <c r="B9" s="264"/>
      <c r="C9" s="261" t="s">
        <v>414</v>
      </c>
      <c r="D9" s="266">
        <v>5</v>
      </c>
      <c r="E9" s="266">
        <v>1</v>
      </c>
      <c r="F9" s="266">
        <v>3</v>
      </c>
      <c r="G9" s="266">
        <v>3</v>
      </c>
      <c r="H9" s="266">
        <v>1</v>
      </c>
      <c r="I9" s="266">
        <v>1</v>
      </c>
      <c r="J9" s="268"/>
      <c r="K9" s="289">
        <v>11.1131111111111</v>
      </c>
      <c r="L9" s="289">
        <v>11.8297777777778</v>
      </c>
      <c r="M9" s="289">
        <v>11.1895555555556</v>
      </c>
      <c r="O9" s="266">
        <v>569.02</v>
      </c>
      <c r="P9" s="266">
        <v>-6.1</v>
      </c>
      <c r="Q9" s="266">
        <v>14</v>
      </c>
      <c r="R9" s="315">
        <v>43044</v>
      </c>
      <c r="S9" s="315">
        <v>43055</v>
      </c>
      <c r="T9" s="315"/>
      <c r="U9" s="315">
        <v>42846</v>
      </c>
      <c r="V9" s="315">
        <v>42851</v>
      </c>
      <c r="W9" s="315">
        <v>42890</v>
      </c>
      <c r="X9" s="265">
        <v>212</v>
      </c>
      <c r="Y9" s="287">
        <v>21.33</v>
      </c>
      <c r="Z9" s="265">
        <v>1</v>
      </c>
      <c r="AA9" s="341">
        <v>88.2</v>
      </c>
      <c r="AB9" s="266">
        <v>3</v>
      </c>
      <c r="AC9" s="290">
        <v>90.22</v>
      </c>
      <c r="AD9" s="290">
        <v>38.6</v>
      </c>
      <c r="AE9" s="266">
        <v>40.2</v>
      </c>
      <c r="AF9" s="266">
        <v>39.62</v>
      </c>
      <c r="AG9" s="289">
        <f t="shared" si="0"/>
        <v>42.7843050321436</v>
      </c>
      <c r="AN9" s="360"/>
      <c r="AO9" s="265">
        <v>2</v>
      </c>
      <c r="AP9" s="266">
        <v>5</v>
      </c>
      <c r="AQ9" s="266"/>
      <c r="AR9" s="265">
        <v>2</v>
      </c>
      <c r="AY9" s="265"/>
      <c r="AZ9" s="265">
        <v>1</v>
      </c>
      <c r="BB9" s="265"/>
      <c r="BC9" s="265">
        <v>1</v>
      </c>
      <c r="BD9" s="315"/>
      <c r="BE9" s="265">
        <v>1</v>
      </c>
    </row>
    <row r="10" s="253" customFormat="1" ht="12.75" spans="1:57">
      <c r="A10" s="259" t="s">
        <v>407</v>
      </c>
      <c r="B10" s="264"/>
      <c r="C10" s="261" t="s">
        <v>415</v>
      </c>
      <c r="D10" s="265">
        <v>5</v>
      </c>
      <c r="E10" s="265">
        <v>1</v>
      </c>
      <c r="F10" s="265">
        <v>5</v>
      </c>
      <c r="G10" s="265">
        <v>3</v>
      </c>
      <c r="H10" s="265">
        <v>2</v>
      </c>
      <c r="I10" s="265">
        <v>1</v>
      </c>
      <c r="J10" s="290">
        <v>816.67</v>
      </c>
      <c r="K10" s="287">
        <v>10.225</v>
      </c>
      <c r="L10" s="287">
        <v>10.045</v>
      </c>
      <c r="M10" s="287">
        <v>10.14</v>
      </c>
      <c r="O10" s="291">
        <v>506.58</v>
      </c>
      <c r="P10" s="265">
        <v>1.1</v>
      </c>
      <c r="Q10" s="265">
        <v>6</v>
      </c>
      <c r="R10" s="315">
        <v>43019</v>
      </c>
      <c r="S10" s="315">
        <v>43026</v>
      </c>
      <c r="T10" s="315"/>
      <c r="U10" s="315">
        <v>42839</v>
      </c>
      <c r="V10" s="315">
        <v>42841</v>
      </c>
      <c r="W10" s="315">
        <v>42882</v>
      </c>
      <c r="X10" s="265">
        <v>228</v>
      </c>
      <c r="Y10" s="288">
        <v>13.6</v>
      </c>
      <c r="Z10" s="265" t="s">
        <v>338</v>
      </c>
      <c r="AA10" s="265">
        <v>92</v>
      </c>
      <c r="AB10" s="265">
        <v>1</v>
      </c>
      <c r="AC10" s="288">
        <v>60.4</v>
      </c>
      <c r="AD10" s="341">
        <v>39.5</v>
      </c>
      <c r="AE10" s="288">
        <v>41.8</v>
      </c>
      <c r="AF10" s="266">
        <v>39.8</v>
      </c>
      <c r="AG10" s="361">
        <f t="shared" si="0"/>
        <v>65.3973509933775</v>
      </c>
      <c r="AN10" s="265"/>
      <c r="AO10" s="265"/>
      <c r="AP10" s="265">
        <v>3</v>
      </c>
      <c r="AQ10" s="265"/>
      <c r="AR10" s="266">
        <v>3</v>
      </c>
      <c r="AY10" s="268"/>
      <c r="AZ10" s="268"/>
      <c r="BB10" s="265"/>
      <c r="BC10" s="265" t="s">
        <v>320</v>
      </c>
      <c r="BD10" s="265"/>
      <c r="BE10" s="265"/>
    </row>
    <row r="11" s="253" customFormat="1" ht="12.75" spans="1:57">
      <c r="A11" s="259" t="s">
        <v>407</v>
      </c>
      <c r="B11" s="264"/>
      <c r="C11" s="267" t="s">
        <v>416</v>
      </c>
      <c r="D11" s="265">
        <v>5</v>
      </c>
      <c r="E11" s="265">
        <v>1</v>
      </c>
      <c r="F11" s="265">
        <v>1</v>
      </c>
      <c r="G11" s="265">
        <v>3</v>
      </c>
      <c r="H11" s="268"/>
      <c r="I11" s="265">
        <v>5</v>
      </c>
      <c r="J11" s="265">
        <v>812</v>
      </c>
      <c r="K11" s="289">
        <v>9.30137777777778</v>
      </c>
      <c r="L11" s="289">
        <v>8.89654074074074</v>
      </c>
      <c r="M11" s="289">
        <v>8.01774814814815</v>
      </c>
      <c r="O11" s="287">
        <v>437.19</v>
      </c>
      <c r="P11" s="265">
        <v>-7.62</v>
      </c>
      <c r="Q11" s="265">
        <v>14</v>
      </c>
      <c r="R11" s="315">
        <v>43050</v>
      </c>
      <c r="S11" s="315">
        <v>43059</v>
      </c>
      <c r="T11" s="315"/>
      <c r="U11" s="315">
        <v>42844</v>
      </c>
      <c r="V11" s="315">
        <v>42845</v>
      </c>
      <c r="W11" s="315">
        <v>42886</v>
      </c>
      <c r="X11" s="266">
        <v>201</v>
      </c>
      <c r="Y11" s="341">
        <v>30.5</v>
      </c>
      <c r="Z11" s="265">
        <v>3</v>
      </c>
      <c r="AA11" s="265">
        <v>82</v>
      </c>
      <c r="AB11" s="265">
        <v>2</v>
      </c>
      <c r="AC11" s="341">
        <v>116.9</v>
      </c>
      <c r="AD11" s="341">
        <v>39.7</v>
      </c>
      <c r="AE11" s="266">
        <v>27.9</v>
      </c>
      <c r="AF11" s="266">
        <v>40.1</v>
      </c>
      <c r="AG11" s="289">
        <f t="shared" si="0"/>
        <v>33.9606501283148</v>
      </c>
      <c r="AN11" s="265">
        <v>0.5</v>
      </c>
      <c r="AO11" s="265">
        <v>2</v>
      </c>
      <c r="AP11" s="265">
        <v>2</v>
      </c>
      <c r="AQ11" s="265" t="s">
        <v>66</v>
      </c>
      <c r="AR11" s="265">
        <v>2</v>
      </c>
      <c r="AY11" s="265" t="s">
        <v>66</v>
      </c>
      <c r="AZ11" s="265">
        <v>1</v>
      </c>
      <c r="BB11" s="315">
        <v>43096</v>
      </c>
      <c r="BC11" s="266">
        <v>2</v>
      </c>
      <c r="BD11" s="315">
        <v>42792</v>
      </c>
      <c r="BE11" s="265" t="s">
        <v>320</v>
      </c>
    </row>
    <row r="12" s="253" customFormat="1" ht="12.75" spans="1:57">
      <c r="A12" s="259" t="s">
        <v>407</v>
      </c>
      <c r="B12" s="264"/>
      <c r="C12" s="261" t="s">
        <v>417</v>
      </c>
      <c r="D12" s="265">
        <v>5</v>
      </c>
      <c r="E12" s="265">
        <v>1</v>
      </c>
      <c r="F12" s="265">
        <v>5</v>
      </c>
      <c r="G12" s="265">
        <v>1</v>
      </c>
      <c r="H12" s="269"/>
      <c r="I12" s="265">
        <v>1</v>
      </c>
      <c r="J12" s="269"/>
      <c r="K12" s="266">
        <v>10.67</v>
      </c>
      <c r="L12" s="266">
        <v>11.03</v>
      </c>
      <c r="M12" s="266">
        <v>11.16</v>
      </c>
      <c r="O12" s="266">
        <v>547.67</v>
      </c>
      <c r="P12" s="266">
        <v>8.92</v>
      </c>
      <c r="Q12" s="266">
        <v>6</v>
      </c>
      <c r="R12" s="315">
        <v>43021</v>
      </c>
      <c r="S12" s="315">
        <v>43027</v>
      </c>
      <c r="T12" s="315"/>
      <c r="U12" s="315">
        <v>42846</v>
      </c>
      <c r="V12" s="315">
        <v>42848</v>
      </c>
      <c r="W12" s="315">
        <v>42888</v>
      </c>
      <c r="X12" s="266">
        <v>232</v>
      </c>
      <c r="Y12" s="287">
        <v>14.83</v>
      </c>
      <c r="Z12" s="265">
        <v>3</v>
      </c>
      <c r="AA12" s="288">
        <v>85.2</v>
      </c>
      <c r="AB12" s="265">
        <v>2</v>
      </c>
      <c r="AC12" s="287">
        <v>90.33</v>
      </c>
      <c r="AD12" s="287">
        <v>40.67</v>
      </c>
      <c r="AE12" s="288">
        <v>37.4</v>
      </c>
      <c r="AF12" s="265">
        <v>35.4</v>
      </c>
      <c r="AG12" s="359">
        <f t="shared" si="0"/>
        <v>45.0238016162958</v>
      </c>
      <c r="AN12" s="268"/>
      <c r="AO12" s="268"/>
      <c r="AP12" s="268"/>
      <c r="AQ12" s="268"/>
      <c r="AR12" s="268"/>
      <c r="AY12" s="390"/>
      <c r="AZ12" s="390">
        <v>1</v>
      </c>
      <c r="BB12" s="315">
        <v>43093</v>
      </c>
      <c r="BC12" s="265" t="s">
        <v>356</v>
      </c>
      <c r="BD12" s="315">
        <v>37717</v>
      </c>
      <c r="BE12" s="265">
        <v>1</v>
      </c>
    </row>
    <row r="13" s="253" customFormat="1" ht="12.75" spans="1:57">
      <c r="A13" s="259" t="s">
        <v>407</v>
      </c>
      <c r="B13" s="264"/>
      <c r="C13" s="261" t="s">
        <v>418</v>
      </c>
      <c r="D13" s="265">
        <v>5</v>
      </c>
      <c r="E13" s="265">
        <v>1</v>
      </c>
      <c r="F13" s="265">
        <v>5</v>
      </c>
      <c r="G13" s="265">
        <v>5</v>
      </c>
      <c r="H13" s="268"/>
      <c r="I13" s="265">
        <v>1</v>
      </c>
      <c r="J13" s="265">
        <v>803</v>
      </c>
      <c r="K13" s="289">
        <v>11.0073484848485</v>
      </c>
      <c r="L13" s="289">
        <v>10.9063636363636</v>
      </c>
      <c r="M13" s="289">
        <v>10.6236060606061</v>
      </c>
      <c r="O13" s="287">
        <v>542.45</v>
      </c>
      <c r="P13" s="287">
        <v>-7.76</v>
      </c>
      <c r="Q13" s="265">
        <v>14</v>
      </c>
      <c r="R13" s="315">
        <v>43022</v>
      </c>
      <c r="S13" s="315">
        <v>43028</v>
      </c>
      <c r="T13" s="315"/>
      <c r="U13" s="315">
        <v>42845</v>
      </c>
      <c r="V13" s="315">
        <v>42848</v>
      </c>
      <c r="W13" s="315">
        <v>42892</v>
      </c>
      <c r="X13" s="265">
        <v>236</v>
      </c>
      <c r="Y13" s="288">
        <v>18.2</v>
      </c>
      <c r="Z13" s="265">
        <v>3</v>
      </c>
      <c r="AA13" s="265">
        <v>85</v>
      </c>
      <c r="AB13" s="265">
        <v>2</v>
      </c>
      <c r="AC13" s="288">
        <v>122.7</v>
      </c>
      <c r="AD13" s="288">
        <v>39.45</v>
      </c>
      <c r="AE13" s="265">
        <v>39.5</v>
      </c>
      <c r="AF13" s="288">
        <v>35.4</v>
      </c>
      <c r="AG13" s="289">
        <f t="shared" si="0"/>
        <v>32.1515892420538</v>
      </c>
      <c r="AN13" s="265">
        <v>0.1</v>
      </c>
      <c r="AO13" s="265">
        <v>3</v>
      </c>
      <c r="AP13" s="265">
        <v>3</v>
      </c>
      <c r="AQ13" s="265"/>
      <c r="AR13" s="265"/>
      <c r="AY13" s="265" t="s">
        <v>66</v>
      </c>
      <c r="AZ13" s="265">
        <v>1</v>
      </c>
      <c r="BB13" s="315">
        <v>42756</v>
      </c>
      <c r="BC13" s="265" t="s">
        <v>356</v>
      </c>
      <c r="BD13" s="315">
        <v>42796</v>
      </c>
      <c r="BE13" s="265" t="s">
        <v>320</v>
      </c>
    </row>
    <row r="14" s="253" customFormat="1" ht="12.75" spans="1:57">
      <c r="A14" s="259" t="s">
        <v>407</v>
      </c>
      <c r="B14" s="264"/>
      <c r="C14" s="270" t="s">
        <v>419</v>
      </c>
      <c r="D14" s="271"/>
      <c r="E14" s="271"/>
      <c r="F14" s="271"/>
      <c r="G14" s="271"/>
      <c r="H14" s="272"/>
      <c r="I14" s="292"/>
      <c r="J14" s="293"/>
      <c r="K14" s="294">
        <f>AVERAGE(K4:K13)</f>
        <v>10.4066837373737</v>
      </c>
      <c r="L14" s="294">
        <f>AVERAGE(L4:L13)</f>
        <v>10.3007682154882</v>
      </c>
      <c r="M14" s="294">
        <f>AVERAGE(M4:M13)</f>
        <v>10.244090976431</v>
      </c>
      <c r="O14" s="295">
        <f>AVERAGE(O4:O13)</f>
        <v>515.907</v>
      </c>
      <c r="P14" s="296">
        <f>(O14-548.99)*100/548.99</f>
        <v>-6.02615712490211</v>
      </c>
      <c r="Q14" s="316">
        <v>14</v>
      </c>
      <c r="R14" s="317"/>
      <c r="S14" s="317"/>
      <c r="T14" s="317"/>
      <c r="U14" s="317"/>
      <c r="V14" s="317"/>
      <c r="W14" s="317"/>
      <c r="X14" s="318">
        <f t="shared" ref="X14:AA14" si="1">AVERAGE(X4:X13)</f>
        <v>217.8</v>
      </c>
      <c r="Y14" s="342">
        <f t="shared" si="1"/>
        <v>18.541</v>
      </c>
      <c r="Z14" s="318"/>
      <c r="AA14" s="272">
        <f t="shared" si="1"/>
        <v>85.51</v>
      </c>
      <c r="AB14" s="318"/>
      <c r="AC14" s="342">
        <f>AVERAGE(AC4:AC13)</f>
        <v>98.663</v>
      </c>
      <c r="AD14" s="342">
        <f>AVERAGE(AD4:AD13)</f>
        <v>39.765</v>
      </c>
      <c r="AE14" s="342">
        <f>AVERAGE(AE4:AE13)</f>
        <v>37.11</v>
      </c>
      <c r="AF14" s="342">
        <f>AVERAGE(AF4:AF13)</f>
        <v>38.447</v>
      </c>
      <c r="AG14" s="342">
        <f t="shared" si="0"/>
        <v>40.3038626435442</v>
      </c>
      <c r="AN14" s="264"/>
      <c r="AO14" s="254"/>
      <c r="AP14" s="254"/>
      <c r="AQ14" s="264"/>
      <c r="AR14" s="254"/>
      <c r="AY14" s="264"/>
      <c r="AZ14" s="254"/>
      <c r="BB14" s="317"/>
      <c r="BC14" s="254"/>
      <c r="BD14" s="317"/>
      <c r="BE14" s="254"/>
    </row>
    <row r="15" s="254" customFormat="1" ht="15.2" customHeight="1" spans="1:153">
      <c r="A15" s="254" t="s">
        <v>91</v>
      </c>
      <c r="B15" s="273" t="s">
        <v>420</v>
      </c>
      <c r="C15" s="274" t="s">
        <v>421</v>
      </c>
      <c r="D15" s="265">
        <v>5</v>
      </c>
      <c r="E15" s="265">
        <v>1</v>
      </c>
      <c r="F15" s="265">
        <v>1</v>
      </c>
      <c r="G15" s="265">
        <v>3</v>
      </c>
      <c r="H15" s="265">
        <v>0</v>
      </c>
      <c r="I15" s="265">
        <v>1</v>
      </c>
      <c r="K15" s="297">
        <v>9.58</v>
      </c>
      <c r="L15" s="297">
        <v>10.06</v>
      </c>
      <c r="M15" s="297">
        <v>9.63</v>
      </c>
      <c r="N15" s="297">
        <f t="shared" ref="N15:N25" si="2">(K15+L15+M15)</f>
        <v>29.27</v>
      </c>
      <c r="O15" s="257">
        <v>488</v>
      </c>
      <c r="P15" s="257">
        <v>-2.69</v>
      </c>
      <c r="Q15" s="319">
        <v>8</v>
      </c>
      <c r="R15" s="320">
        <v>43396</v>
      </c>
      <c r="S15" s="315">
        <v>43406</v>
      </c>
      <c r="U15" s="315">
        <v>43213</v>
      </c>
      <c r="V15" s="317"/>
      <c r="W15" s="315">
        <v>43257</v>
      </c>
      <c r="X15" s="265">
        <v>226</v>
      </c>
      <c r="Y15" s="343">
        <v>18</v>
      </c>
      <c r="Z15" s="265">
        <v>3</v>
      </c>
      <c r="AA15" s="344">
        <v>83</v>
      </c>
      <c r="AB15" s="265">
        <v>2</v>
      </c>
      <c r="AC15" s="345">
        <v>84.8</v>
      </c>
      <c r="AD15" s="343">
        <v>36.5</v>
      </c>
      <c r="AE15" s="346">
        <v>35.9</v>
      </c>
      <c r="AF15" s="347">
        <v>41.6</v>
      </c>
      <c r="AG15" s="362">
        <v>43</v>
      </c>
      <c r="AH15" s="265">
        <v>5</v>
      </c>
      <c r="AI15" s="265">
        <v>3</v>
      </c>
      <c r="AJ15" s="363"/>
      <c r="AK15" s="364"/>
      <c r="AL15" s="364"/>
      <c r="AM15" s="353">
        <f t="shared" ref="AM15:AM25" si="3">AD15/Y15</f>
        <v>2.02777777777778</v>
      </c>
      <c r="AN15" s="365">
        <v>0.5</v>
      </c>
      <c r="AO15" s="367">
        <v>2</v>
      </c>
      <c r="AP15" s="367">
        <v>3</v>
      </c>
      <c r="AQ15" s="365">
        <v>0</v>
      </c>
      <c r="AR15" s="365">
        <v>1</v>
      </c>
      <c r="AS15" s="379">
        <v>1</v>
      </c>
      <c r="AT15" s="380"/>
      <c r="AU15" s="380"/>
      <c r="AW15" s="380"/>
      <c r="AX15" s="380"/>
      <c r="AY15" s="367">
        <v>0</v>
      </c>
      <c r="AZ15" s="367">
        <v>1</v>
      </c>
      <c r="BB15" s="380"/>
      <c r="BC15" s="367">
        <v>1</v>
      </c>
      <c r="BD15" s="315"/>
      <c r="BE15" s="367">
        <v>2</v>
      </c>
      <c r="BF15" s="382"/>
      <c r="BG15" s="382"/>
      <c r="BH15" s="384"/>
      <c r="BI15" s="384"/>
      <c r="BJ15" s="379">
        <v>0</v>
      </c>
      <c r="BZ15" s="396"/>
      <c r="CA15" s="396"/>
      <c r="CB15" s="396"/>
      <c r="CC15" s="396"/>
      <c r="CD15" s="396"/>
      <c r="CE15" s="396"/>
      <c r="CF15" s="396"/>
      <c r="CG15" s="396"/>
      <c r="CH15" s="396"/>
      <c r="CI15" s="396"/>
      <c r="CJ15" s="396"/>
      <c r="CK15" s="396"/>
      <c r="CL15" s="396"/>
      <c r="CM15" s="396"/>
      <c r="CN15" s="396"/>
      <c r="CO15" s="396"/>
      <c r="CP15" s="396"/>
      <c r="CQ15" s="396"/>
      <c r="CR15" s="396"/>
      <c r="CS15" s="396"/>
      <c r="CT15" s="396"/>
      <c r="CU15" s="396"/>
      <c r="CV15" s="396"/>
      <c r="CW15" s="396"/>
      <c r="CX15" s="396"/>
      <c r="CY15" s="396"/>
      <c r="CZ15" s="396"/>
      <c r="DA15" s="396"/>
      <c r="DB15" s="396"/>
      <c r="DC15" s="396"/>
      <c r="DD15" s="396"/>
      <c r="DE15" s="396"/>
      <c r="DF15" s="396"/>
      <c r="DG15" s="396"/>
      <c r="DH15" s="396"/>
      <c r="DI15" s="396"/>
      <c r="DJ15" s="396"/>
      <c r="DK15" s="396"/>
      <c r="DL15" s="396"/>
      <c r="DM15" s="396"/>
      <c r="DN15" s="396"/>
      <c r="DO15" s="396"/>
      <c r="DP15" s="396"/>
      <c r="DQ15" s="396"/>
      <c r="DR15" s="396"/>
      <c r="DS15" s="396"/>
      <c r="DT15" s="396"/>
      <c r="DU15" s="396"/>
      <c r="DV15" s="396"/>
      <c r="DW15" s="396"/>
      <c r="DX15" s="396"/>
      <c r="DY15" s="396"/>
      <c r="DZ15" s="396"/>
      <c r="EA15" s="396"/>
      <c r="EB15" s="396"/>
      <c r="EC15" s="396"/>
      <c r="ED15" s="396"/>
      <c r="EE15" s="396"/>
      <c r="EF15" s="396"/>
      <c r="EG15" s="396"/>
      <c r="EH15" s="396"/>
      <c r="EI15" s="396"/>
      <c r="EJ15" s="396"/>
      <c r="EK15" s="396"/>
      <c r="EL15" s="396"/>
      <c r="EM15" s="396"/>
      <c r="EN15" s="396"/>
      <c r="EO15" s="396"/>
      <c r="EP15" s="396"/>
      <c r="EQ15" s="396"/>
      <c r="ER15" s="396"/>
      <c r="ES15" s="396"/>
      <c r="ET15" s="396"/>
      <c r="EU15" s="396"/>
      <c r="EV15" s="396"/>
      <c r="EW15" s="397"/>
    </row>
    <row r="16" s="254" customFormat="1" ht="15.2" customHeight="1" spans="1:153">
      <c r="A16" s="254" t="s">
        <v>91</v>
      </c>
      <c r="B16" s="257"/>
      <c r="C16" s="274" t="s">
        <v>322</v>
      </c>
      <c r="D16" s="265">
        <v>5</v>
      </c>
      <c r="E16" s="265">
        <v>1</v>
      </c>
      <c r="F16" s="265">
        <v>1</v>
      </c>
      <c r="G16" s="266">
        <v>1</v>
      </c>
      <c r="H16" s="265">
        <v>0</v>
      </c>
      <c r="I16" s="265">
        <v>1</v>
      </c>
      <c r="K16" s="297">
        <v>7.32</v>
      </c>
      <c r="L16" s="297">
        <v>7.78</v>
      </c>
      <c r="M16" s="297">
        <v>6.86</v>
      </c>
      <c r="N16" s="297">
        <f t="shared" si="2"/>
        <v>21.96</v>
      </c>
      <c r="O16" s="257">
        <v>366.02</v>
      </c>
      <c r="P16" s="257">
        <v>-19.96</v>
      </c>
      <c r="Q16" s="314">
        <v>13</v>
      </c>
      <c r="R16" s="315">
        <v>43397</v>
      </c>
      <c r="S16" s="315">
        <v>43406</v>
      </c>
      <c r="U16" s="315">
        <v>43210</v>
      </c>
      <c r="V16" s="315">
        <v>43212</v>
      </c>
      <c r="W16" s="315">
        <v>43255</v>
      </c>
      <c r="X16" s="265">
        <v>223</v>
      </c>
      <c r="Y16" s="343">
        <v>18</v>
      </c>
      <c r="Z16" s="265">
        <v>3</v>
      </c>
      <c r="AA16" s="348">
        <v>86.3</v>
      </c>
      <c r="AB16" s="265">
        <v>5</v>
      </c>
      <c r="AC16" s="345">
        <v>109.89</v>
      </c>
      <c r="AD16" s="345">
        <v>35.22</v>
      </c>
      <c r="AE16" s="346">
        <v>31.2</v>
      </c>
      <c r="AF16" s="347">
        <v>34.6</v>
      </c>
      <c r="AG16" s="366">
        <f>AD16*100/AC16</f>
        <v>32.050232050232</v>
      </c>
      <c r="AH16" s="265">
        <v>3</v>
      </c>
      <c r="AI16" s="265">
        <v>3</v>
      </c>
      <c r="AJ16" s="363"/>
      <c r="AK16" s="353"/>
      <c r="AL16" s="353"/>
      <c r="AM16" s="353">
        <f t="shared" si="3"/>
        <v>1.95666666666667</v>
      </c>
      <c r="AN16" s="367">
        <v>0.1</v>
      </c>
      <c r="AO16" s="367">
        <v>5</v>
      </c>
      <c r="AP16" s="367">
        <v>1</v>
      </c>
      <c r="AQ16" s="375">
        <v>0</v>
      </c>
      <c r="AR16" s="367">
        <v>1</v>
      </c>
      <c r="AS16" s="379">
        <v>1</v>
      </c>
      <c r="AT16" s="380"/>
      <c r="AU16" s="380"/>
      <c r="AW16" s="380"/>
      <c r="AX16" s="380"/>
      <c r="AY16" s="367">
        <v>0</v>
      </c>
      <c r="AZ16" s="367">
        <v>1</v>
      </c>
      <c r="BB16" s="315">
        <v>43102</v>
      </c>
      <c r="BC16" s="367">
        <v>2</v>
      </c>
      <c r="BD16" s="315">
        <v>43194</v>
      </c>
      <c r="BE16" s="367">
        <v>2</v>
      </c>
      <c r="BF16" s="382"/>
      <c r="BG16" s="382"/>
      <c r="BH16" s="382"/>
      <c r="BI16" s="382"/>
      <c r="BJ16" s="379">
        <v>0</v>
      </c>
      <c r="BZ16" s="396"/>
      <c r="CA16" s="396"/>
      <c r="CB16" s="396"/>
      <c r="CC16" s="396"/>
      <c r="CD16" s="396"/>
      <c r="CE16" s="396"/>
      <c r="CF16" s="396"/>
      <c r="CG16" s="396"/>
      <c r="CH16" s="396"/>
      <c r="CI16" s="396"/>
      <c r="CJ16" s="396"/>
      <c r="CK16" s="396"/>
      <c r="CL16" s="396"/>
      <c r="CM16" s="396"/>
      <c r="CN16" s="396"/>
      <c r="CO16" s="396"/>
      <c r="CP16" s="396"/>
      <c r="CQ16" s="396"/>
      <c r="CR16" s="396"/>
      <c r="CS16" s="396"/>
      <c r="CT16" s="396"/>
      <c r="CU16" s="396"/>
      <c r="CV16" s="396"/>
      <c r="CW16" s="396"/>
      <c r="CX16" s="396"/>
      <c r="CY16" s="396"/>
      <c r="CZ16" s="396"/>
      <c r="DA16" s="396"/>
      <c r="DB16" s="396"/>
      <c r="DC16" s="396"/>
      <c r="DD16" s="396"/>
      <c r="DE16" s="396"/>
      <c r="DF16" s="396"/>
      <c r="DG16" s="396"/>
      <c r="DH16" s="396"/>
      <c r="DI16" s="396"/>
      <c r="DJ16" s="396"/>
      <c r="DK16" s="396"/>
      <c r="DL16" s="396"/>
      <c r="DM16" s="396"/>
      <c r="DN16" s="396"/>
      <c r="DO16" s="396"/>
      <c r="DP16" s="396"/>
      <c r="DQ16" s="396"/>
      <c r="DR16" s="396"/>
      <c r="DS16" s="396"/>
      <c r="DT16" s="396"/>
      <c r="DU16" s="396"/>
      <c r="DV16" s="396"/>
      <c r="DW16" s="396"/>
      <c r="DX16" s="396"/>
      <c r="DY16" s="396"/>
      <c r="DZ16" s="396"/>
      <c r="EA16" s="396"/>
      <c r="EB16" s="396"/>
      <c r="EC16" s="396"/>
      <c r="ED16" s="396"/>
      <c r="EE16" s="396"/>
      <c r="EF16" s="396"/>
      <c r="EG16" s="396"/>
      <c r="EH16" s="396"/>
      <c r="EI16" s="396"/>
      <c r="EJ16" s="396"/>
      <c r="EK16" s="396"/>
      <c r="EL16" s="396"/>
      <c r="EM16" s="396"/>
      <c r="EN16" s="396"/>
      <c r="EO16" s="396"/>
      <c r="EP16" s="396"/>
      <c r="EQ16" s="396"/>
      <c r="ER16" s="396"/>
      <c r="ES16" s="396"/>
      <c r="ET16" s="396"/>
      <c r="EU16" s="396"/>
      <c r="EV16" s="396"/>
      <c r="EW16" s="397"/>
    </row>
    <row r="17" s="254" customFormat="1" ht="15.2" customHeight="1" spans="1:153">
      <c r="A17" s="254" t="s">
        <v>91</v>
      </c>
      <c r="B17" s="257"/>
      <c r="C17" s="274" t="s">
        <v>321</v>
      </c>
      <c r="D17" s="266">
        <v>5</v>
      </c>
      <c r="E17" s="265">
        <v>1</v>
      </c>
      <c r="F17" s="266">
        <v>1</v>
      </c>
      <c r="G17" s="266">
        <v>3</v>
      </c>
      <c r="H17" s="266">
        <v>2</v>
      </c>
      <c r="I17" s="266">
        <v>1</v>
      </c>
      <c r="K17" s="297">
        <v>6.84</v>
      </c>
      <c r="L17" s="297">
        <v>7.12</v>
      </c>
      <c r="M17" s="297">
        <v>8.09</v>
      </c>
      <c r="N17" s="297">
        <f t="shared" si="2"/>
        <v>22.05</v>
      </c>
      <c r="O17" s="298">
        <v>367.5</v>
      </c>
      <c r="P17" s="298">
        <v>-16.76</v>
      </c>
      <c r="Q17" s="314">
        <v>14</v>
      </c>
      <c r="R17" s="321">
        <v>43401</v>
      </c>
      <c r="S17" s="321">
        <v>43408</v>
      </c>
      <c r="U17" s="321">
        <v>43211</v>
      </c>
      <c r="V17" s="317"/>
      <c r="W17" s="321">
        <v>43255</v>
      </c>
      <c r="X17" s="265">
        <v>220</v>
      </c>
      <c r="Y17" s="345">
        <v>19.97</v>
      </c>
      <c r="Z17" s="266">
        <v>1</v>
      </c>
      <c r="AA17" s="348">
        <v>79.3</v>
      </c>
      <c r="AB17" s="266">
        <v>2</v>
      </c>
      <c r="AC17" s="345">
        <v>150.98</v>
      </c>
      <c r="AD17" s="345">
        <v>45.01</v>
      </c>
      <c r="AE17" s="346">
        <v>36.6</v>
      </c>
      <c r="AF17" s="349">
        <v>37.29</v>
      </c>
      <c r="AG17" s="362">
        <v>29.81</v>
      </c>
      <c r="AH17" s="265">
        <v>3</v>
      </c>
      <c r="AI17" s="265">
        <v>1</v>
      </c>
      <c r="AJ17" s="368"/>
      <c r="AK17" s="364"/>
      <c r="AL17" s="364"/>
      <c r="AM17" s="353">
        <f t="shared" si="3"/>
        <v>2.25388082123185</v>
      </c>
      <c r="AN17" s="369">
        <v>0</v>
      </c>
      <c r="AO17" s="369">
        <v>1</v>
      </c>
      <c r="AP17" s="381" t="s">
        <v>88</v>
      </c>
      <c r="AQ17" s="381">
        <v>0</v>
      </c>
      <c r="AR17" s="381" t="s">
        <v>70</v>
      </c>
      <c r="AS17" s="379">
        <v>1</v>
      </c>
      <c r="AT17" s="380"/>
      <c r="AU17" s="380"/>
      <c r="AW17" s="380"/>
      <c r="AX17" s="380"/>
      <c r="AY17" s="381">
        <v>60</v>
      </c>
      <c r="AZ17" s="381" t="s">
        <v>232</v>
      </c>
      <c r="BB17" s="391"/>
      <c r="BC17" s="381" t="s">
        <v>87</v>
      </c>
      <c r="BD17" s="315"/>
      <c r="BE17" s="381" t="s">
        <v>89</v>
      </c>
      <c r="BF17" s="382"/>
      <c r="BG17" s="382"/>
      <c r="BH17" s="382"/>
      <c r="BI17" s="382"/>
      <c r="BJ17" s="375">
        <v>0</v>
      </c>
      <c r="BZ17" s="396"/>
      <c r="CA17" s="396"/>
      <c r="CB17" s="396"/>
      <c r="CC17" s="396"/>
      <c r="CD17" s="396"/>
      <c r="CE17" s="396"/>
      <c r="CF17" s="396"/>
      <c r="CG17" s="396"/>
      <c r="CH17" s="396"/>
      <c r="CI17" s="396"/>
      <c r="CJ17" s="396"/>
      <c r="CK17" s="396"/>
      <c r="CL17" s="396"/>
      <c r="CM17" s="396"/>
      <c r="CN17" s="396"/>
      <c r="CO17" s="396"/>
      <c r="CP17" s="396"/>
      <c r="CQ17" s="396"/>
      <c r="CR17" s="396"/>
      <c r="CS17" s="396"/>
      <c r="CT17" s="396"/>
      <c r="CU17" s="396"/>
      <c r="CV17" s="396"/>
      <c r="CW17" s="396"/>
      <c r="CX17" s="396"/>
      <c r="CY17" s="396"/>
      <c r="CZ17" s="396"/>
      <c r="DA17" s="396"/>
      <c r="DB17" s="396"/>
      <c r="DC17" s="396"/>
      <c r="DD17" s="396"/>
      <c r="DE17" s="396"/>
      <c r="DF17" s="396"/>
      <c r="DG17" s="396"/>
      <c r="DH17" s="396"/>
      <c r="DI17" s="396"/>
      <c r="DJ17" s="396"/>
      <c r="DK17" s="396"/>
      <c r="DL17" s="396"/>
      <c r="DM17" s="396"/>
      <c r="DN17" s="396"/>
      <c r="DO17" s="396"/>
      <c r="DP17" s="396"/>
      <c r="DQ17" s="396"/>
      <c r="DR17" s="396"/>
      <c r="DS17" s="396"/>
      <c r="DT17" s="396"/>
      <c r="DU17" s="396"/>
      <c r="DV17" s="396"/>
      <c r="DW17" s="396"/>
      <c r="DX17" s="396"/>
      <c r="DY17" s="396"/>
      <c r="DZ17" s="396"/>
      <c r="EA17" s="396"/>
      <c r="EB17" s="396"/>
      <c r="EC17" s="396"/>
      <c r="ED17" s="396"/>
      <c r="EE17" s="396"/>
      <c r="EF17" s="396"/>
      <c r="EG17" s="396"/>
      <c r="EH17" s="396"/>
      <c r="EI17" s="396"/>
      <c r="EJ17" s="396"/>
      <c r="EK17" s="396"/>
      <c r="EL17" s="396"/>
      <c r="EM17" s="396"/>
      <c r="EN17" s="396"/>
      <c r="EO17" s="396"/>
      <c r="EP17" s="396"/>
      <c r="EQ17" s="396"/>
      <c r="ER17" s="396"/>
      <c r="ES17" s="396"/>
      <c r="ET17" s="396"/>
      <c r="EU17" s="396"/>
      <c r="EV17" s="396"/>
      <c r="EW17" s="397"/>
    </row>
    <row r="18" s="254" customFormat="1" ht="15.2" customHeight="1" spans="1:153">
      <c r="A18" s="254" t="s">
        <v>91</v>
      </c>
      <c r="B18" s="257"/>
      <c r="C18" s="274" t="s">
        <v>422</v>
      </c>
      <c r="D18" s="265">
        <v>5</v>
      </c>
      <c r="E18" s="265">
        <v>1</v>
      </c>
      <c r="F18" s="265">
        <v>1</v>
      </c>
      <c r="G18" s="265">
        <v>3</v>
      </c>
      <c r="H18" s="265">
        <v>0</v>
      </c>
      <c r="I18" s="265">
        <v>1</v>
      </c>
      <c r="K18" s="297">
        <v>10.0437847222222</v>
      </c>
      <c r="L18" s="297">
        <v>9.164375</v>
      </c>
      <c r="M18" s="297">
        <v>9.75681944444444</v>
      </c>
      <c r="N18" s="297">
        <f t="shared" si="2"/>
        <v>28.9649791666666</v>
      </c>
      <c r="O18" s="257">
        <v>482.9</v>
      </c>
      <c r="P18" s="257">
        <v>-13.2</v>
      </c>
      <c r="Q18" s="314">
        <v>14</v>
      </c>
      <c r="R18" s="321">
        <v>43397</v>
      </c>
      <c r="S18" s="321">
        <v>43403</v>
      </c>
      <c r="U18" s="321">
        <v>43205</v>
      </c>
      <c r="V18" s="321">
        <v>43211</v>
      </c>
      <c r="W18" s="321">
        <v>43256</v>
      </c>
      <c r="X18" s="266">
        <v>226</v>
      </c>
      <c r="Y18" s="345">
        <v>15.8</v>
      </c>
      <c r="Z18" s="266">
        <v>3</v>
      </c>
      <c r="AA18" s="348">
        <v>85</v>
      </c>
      <c r="AB18" s="266">
        <v>1</v>
      </c>
      <c r="AC18" s="345">
        <v>92.1</v>
      </c>
      <c r="AD18" s="345">
        <v>39.2</v>
      </c>
      <c r="AE18" s="346">
        <v>35.8</v>
      </c>
      <c r="AF18" s="347">
        <v>38.9</v>
      </c>
      <c r="AG18" s="362">
        <v>42.6</v>
      </c>
      <c r="AH18" s="265">
        <v>1</v>
      </c>
      <c r="AI18" s="265">
        <v>3</v>
      </c>
      <c r="AJ18" s="363"/>
      <c r="AK18" s="353"/>
      <c r="AL18" s="353"/>
      <c r="AM18" s="353">
        <f t="shared" si="3"/>
        <v>2.48101265822785</v>
      </c>
      <c r="AN18" s="367">
        <v>0</v>
      </c>
      <c r="AO18" s="367">
        <v>1</v>
      </c>
      <c r="AP18" s="367">
        <v>1</v>
      </c>
      <c r="AQ18" s="367">
        <v>0</v>
      </c>
      <c r="AR18" s="367">
        <v>1</v>
      </c>
      <c r="AS18" s="379">
        <v>1</v>
      </c>
      <c r="AT18" s="382"/>
      <c r="AU18" s="382"/>
      <c r="AW18" s="382"/>
      <c r="AX18" s="382"/>
      <c r="AY18" s="367">
        <v>25</v>
      </c>
      <c r="AZ18" s="367">
        <v>3</v>
      </c>
      <c r="BB18" s="287"/>
      <c r="BC18" s="367">
        <v>1</v>
      </c>
      <c r="BD18" s="315"/>
      <c r="BE18" s="367">
        <v>1</v>
      </c>
      <c r="BF18" s="382"/>
      <c r="BG18" s="382"/>
      <c r="BH18" s="382"/>
      <c r="BI18" s="382"/>
      <c r="BJ18" s="379">
        <v>0</v>
      </c>
      <c r="BZ18" s="396"/>
      <c r="CA18" s="396"/>
      <c r="CB18" s="396"/>
      <c r="CC18" s="396"/>
      <c r="CD18" s="396"/>
      <c r="CE18" s="396"/>
      <c r="CF18" s="396"/>
      <c r="CG18" s="396"/>
      <c r="CH18" s="396"/>
      <c r="CI18" s="396"/>
      <c r="CJ18" s="396"/>
      <c r="CK18" s="396"/>
      <c r="CL18" s="396"/>
      <c r="CM18" s="396"/>
      <c r="CN18" s="396"/>
      <c r="CO18" s="396"/>
      <c r="CP18" s="396"/>
      <c r="CQ18" s="396"/>
      <c r="CR18" s="396"/>
      <c r="CS18" s="396"/>
      <c r="CT18" s="396"/>
      <c r="CU18" s="396"/>
      <c r="CV18" s="396"/>
      <c r="CW18" s="396"/>
      <c r="CX18" s="396"/>
      <c r="CY18" s="396"/>
      <c r="CZ18" s="396"/>
      <c r="DA18" s="396"/>
      <c r="DB18" s="396"/>
      <c r="DC18" s="396"/>
      <c r="DD18" s="396"/>
      <c r="DE18" s="396"/>
      <c r="DF18" s="396"/>
      <c r="DG18" s="396"/>
      <c r="DH18" s="396"/>
      <c r="DI18" s="396"/>
      <c r="DJ18" s="396"/>
      <c r="DK18" s="396"/>
      <c r="DL18" s="396"/>
      <c r="DM18" s="396"/>
      <c r="DN18" s="396"/>
      <c r="DO18" s="396"/>
      <c r="DP18" s="396"/>
      <c r="DQ18" s="396"/>
      <c r="DR18" s="396"/>
      <c r="DS18" s="396"/>
      <c r="DT18" s="396"/>
      <c r="DU18" s="396"/>
      <c r="DV18" s="396"/>
      <c r="DW18" s="396"/>
      <c r="DX18" s="396"/>
      <c r="DY18" s="396"/>
      <c r="DZ18" s="396"/>
      <c r="EA18" s="396"/>
      <c r="EB18" s="396"/>
      <c r="EC18" s="396"/>
      <c r="ED18" s="396"/>
      <c r="EE18" s="396"/>
      <c r="EF18" s="396"/>
      <c r="EG18" s="396"/>
      <c r="EH18" s="396"/>
      <c r="EI18" s="396"/>
      <c r="EJ18" s="396"/>
      <c r="EK18" s="396"/>
      <c r="EL18" s="396"/>
      <c r="EM18" s="396"/>
      <c r="EN18" s="396"/>
      <c r="EO18" s="396"/>
      <c r="EP18" s="396"/>
      <c r="EQ18" s="396"/>
      <c r="ER18" s="396"/>
      <c r="ES18" s="396"/>
      <c r="ET18" s="396"/>
      <c r="EU18" s="396"/>
      <c r="EV18" s="396"/>
      <c r="EW18" s="397"/>
    </row>
    <row r="19" s="254" customFormat="1" ht="15.2" customHeight="1" spans="1:153">
      <c r="A19" s="254" t="s">
        <v>91</v>
      </c>
      <c r="B19" s="257"/>
      <c r="C19" s="274" t="s">
        <v>423</v>
      </c>
      <c r="D19" s="265">
        <v>5</v>
      </c>
      <c r="E19" s="265">
        <v>1</v>
      </c>
      <c r="F19" s="265">
        <v>5</v>
      </c>
      <c r="G19" s="265">
        <v>3</v>
      </c>
      <c r="H19" s="265">
        <v>4</v>
      </c>
      <c r="I19" s="265">
        <v>1</v>
      </c>
      <c r="K19" s="297">
        <v>8.03</v>
      </c>
      <c r="L19" s="297">
        <v>7.53</v>
      </c>
      <c r="M19" s="297">
        <v>7.81</v>
      </c>
      <c r="N19" s="297">
        <f t="shared" si="2"/>
        <v>23.37</v>
      </c>
      <c r="O19" s="257">
        <v>389.62</v>
      </c>
      <c r="P19" s="257">
        <v>-4.42</v>
      </c>
      <c r="Q19" s="314">
        <v>14</v>
      </c>
      <c r="R19" s="315">
        <v>43399</v>
      </c>
      <c r="S19" s="315">
        <v>43409</v>
      </c>
      <c r="U19" s="315">
        <v>43208</v>
      </c>
      <c r="V19" s="317"/>
      <c r="W19" s="315">
        <v>43249</v>
      </c>
      <c r="X19" s="266">
        <v>216</v>
      </c>
      <c r="Y19" s="345">
        <v>22.9</v>
      </c>
      <c r="Z19" s="265">
        <v>1</v>
      </c>
      <c r="AA19" s="348">
        <v>76.1</v>
      </c>
      <c r="AB19" s="265">
        <v>1</v>
      </c>
      <c r="AC19" s="345">
        <v>69.3</v>
      </c>
      <c r="AD19" s="345">
        <v>30.4</v>
      </c>
      <c r="AE19" s="346">
        <v>33.1</v>
      </c>
      <c r="AF19" s="347">
        <v>46.2</v>
      </c>
      <c r="AG19" s="362">
        <v>43.9</v>
      </c>
      <c r="AH19" s="265">
        <v>1</v>
      </c>
      <c r="AI19" s="265">
        <v>3</v>
      </c>
      <c r="AJ19" s="363"/>
      <c r="AK19" s="353"/>
      <c r="AL19" s="353"/>
      <c r="AM19" s="353">
        <f t="shared" si="3"/>
        <v>1.32751091703057</v>
      </c>
      <c r="AN19" s="367">
        <v>2</v>
      </c>
      <c r="AO19" s="367">
        <v>2</v>
      </c>
      <c r="AP19" s="367">
        <v>5</v>
      </c>
      <c r="AQ19" s="383"/>
      <c r="AR19" s="367">
        <v>2</v>
      </c>
      <c r="AS19" s="379">
        <v>1</v>
      </c>
      <c r="AT19" s="384"/>
      <c r="AU19" s="384"/>
      <c r="AW19" s="382"/>
      <c r="AX19" s="382"/>
      <c r="AY19" s="365">
        <v>46.7</v>
      </c>
      <c r="AZ19" s="367">
        <v>5</v>
      </c>
      <c r="BB19" s="287"/>
      <c r="BC19" s="367">
        <v>3</v>
      </c>
      <c r="BD19" s="315"/>
      <c r="BE19" s="367">
        <v>2</v>
      </c>
      <c r="BF19" s="382"/>
      <c r="BG19" s="382"/>
      <c r="BH19" s="382"/>
      <c r="BI19" s="382"/>
      <c r="BJ19" s="379">
        <v>0</v>
      </c>
      <c r="BZ19" s="396"/>
      <c r="CA19" s="396"/>
      <c r="CB19" s="396"/>
      <c r="CC19" s="396"/>
      <c r="CD19" s="396"/>
      <c r="CE19" s="396"/>
      <c r="CF19" s="396"/>
      <c r="CG19" s="396"/>
      <c r="CH19" s="396"/>
      <c r="CI19" s="396"/>
      <c r="CJ19" s="396"/>
      <c r="CK19" s="396"/>
      <c r="CL19" s="396"/>
      <c r="CM19" s="396"/>
      <c r="CN19" s="396"/>
      <c r="CO19" s="396"/>
      <c r="CP19" s="396"/>
      <c r="CQ19" s="396"/>
      <c r="CR19" s="396"/>
      <c r="CS19" s="396"/>
      <c r="CT19" s="396"/>
      <c r="CU19" s="396"/>
      <c r="CV19" s="396"/>
      <c r="CW19" s="396"/>
      <c r="CX19" s="396"/>
      <c r="CY19" s="396"/>
      <c r="CZ19" s="396"/>
      <c r="DA19" s="396"/>
      <c r="DB19" s="396"/>
      <c r="DC19" s="396"/>
      <c r="DD19" s="396"/>
      <c r="DE19" s="396"/>
      <c r="DF19" s="396"/>
      <c r="DG19" s="396"/>
      <c r="DH19" s="396"/>
      <c r="DI19" s="396"/>
      <c r="DJ19" s="396"/>
      <c r="DK19" s="396"/>
      <c r="DL19" s="396"/>
      <c r="DM19" s="396"/>
      <c r="DN19" s="396"/>
      <c r="DO19" s="396"/>
      <c r="DP19" s="396"/>
      <c r="DQ19" s="396"/>
      <c r="DR19" s="396"/>
      <c r="DS19" s="396"/>
      <c r="DT19" s="396"/>
      <c r="DU19" s="396"/>
      <c r="DV19" s="396"/>
      <c r="DW19" s="396"/>
      <c r="DX19" s="396"/>
      <c r="DY19" s="396"/>
      <c r="DZ19" s="396"/>
      <c r="EA19" s="396"/>
      <c r="EB19" s="396"/>
      <c r="EC19" s="396"/>
      <c r="ED19" s="396"/>
      <c r="EE19" s="396"/>
      <c r="EF19" s="396"/>
      <c r="EG19" s="396"/>
      <c r="EH19" s="396"/>
      <c r="EI19" s="396"/>
      <c r="EJ19" s="396"/>
      <c r="EK19" s="396"/>
      <c r="EL19" s="396"/>
      <c r="EM19" s="396"/>
      <c r="EN19" s="396"/>
      <c r="EO19" s="396"/>
      <c r="EP19" s="396"/>
      <c r="EQ19" s="396"/>
      <c r="ER19" s="396"/>
      <c r="ES19" s="396"/>
      <c r="ET19" s="396"/>
      <c r="EU19" s="396"/>
      <c r="EV19" s="396"/>
      <c r="EW19" s="397"/>
    </row>
    <row r="20" s="254" customFormat="1" ht="15.2" customHeight="1" spans="1:153">
      <c r="A20" s="254" t="s">
        <v>91</v>
      </c>
      <c r="B20" s="257"/>
      <c r="C20" s="274" t="s">
        <v>424</v>
      </c>
      <c r="D20" s="269">
        <v>5</v>
      </c>
      <c r="E20" s="265">
        <v>1</v>
      </c>
      <c r="F20" s="265">
        <v>1</v>
      </c>
      <c r="G20" s="265">
        <v>1</v>
      </c>
      <c r="H20" s="265">
        <v>2</v>
      </c>
      <c r="I20" s="265">
        <v>1</v>
      </c>
      <c r="K20" s="297">
        <v>9.39579861111111</v>
      </c>
      <c r="L20" s="297">
        <v>9.21065972222222</v>
      </c>
      <c r="M20" s="297">
        <v>9.85864583333333</v>
      </c>
      <c r="N20" s="297">
        <f t="shared" si="2"/>
        <v>28.4651041666667</v>
      </c>
      <c r="O20" s="257">
        <v>474.56</v>
      </c>
      <c r="P20" s="257">
        <v>-8.35</v>
      </c>
      <c r="Q20" s="314">
        <v>14</v>
      </c>
      <c r="R20" s="315">
        <v>43402</v>
      </c>
      <c r="S20" s="315">
        <v>43412</v>
      </c>
      <c r="U20" s="315">
        <v>43212</v>
      </c>
      <c r="V20" s="322"/>
      <c r="W20" s="315">
        <v>43255</v>
      </c>
      <c r="X20" s="265">
        <v>219</v>
      </c>
      <c r="Y20" s="343">
        <v>18.08</v>
      </c>
      <c r="Z20" s="265" t="s">
        <v>338</v>
      </c>
      <c r="AA20" s="348">
        <v>86.4</v>
      </c>
      <c r="AB20" s="265">
        <v>2</v>
      </c>
      <c r="AC20" s="345">
        <v>104.45</v>
      </c>
      <c r="AD20" s="345">
        <v>36.53</v>
      </c>
      <c r="AE20" s="346">
        <v>34</v>
      </c>
      <c r="AF20" s="347">
        <v>37.2</v>
      </c>
      <c r="AG20" s="362">
        <v>34.97</v>
      </c>
      <c r="AH20" s="265">
        <v>1</v>
      </c>
      <c r="AI20" s="265">
        <v>1</v>
      </c>
      <c r="AJ20" s="363"/>
      <c r="AK20" s="353"/>
      <c r="AL20" s="353"/>
      <c r="AM20" s="353">
        <f t="shared" si="3"/>
        <v>2.02046460176991</v>
      </c>
      <c r="AN20" s="367">
        <v>5</v>
      </c>
      <c r="AO20" s="367">
        <v>2</v>
      </c>
      <c r="AP20" s="367">
        <v>2</v>
      </c>
      <c r="AQ20" s="367">
        <v>5</v>
      </c>
      <c r="AR20" s="367">
        <v>2</v>
      </c>
      <c r="AS20" s="379">
        <v>1</v>
      </c>
      <c r="AT20" s="382"/>
      <c r="AU20" s="384"/>
      <c r="AW20" s="384"/>
      <c r="AX20" s="384"/>
      <c r="AY20" s="367">
        <v>15</v>
      </c>
      <c r="AZ20" s="367">
        <v>2</v>
      </c>
      <c r="BB20" s="392"/>
      <c r="BC20" s="367">
        <v>2</v>
      </c>
      <c r="BD20" s="315"/>
      <c r="BE20" s="367">
        <v>2</v>
      </c>
      <c r="BF20" s="382"/>
      <c r="BG20" s="382"/>
      <c r="BH20" s="382"/>
      <c r="BI20" s="382"/>
      <c r="BJ20" s="379">
        <v>0</v>
      </c>
      <c r="BZ20" s="396"/>
      <c r="CA20" s="396"/>
      <c r="CB20" s="396"/>
      <c r="CC20" s="396"/>
      <c r="CD20" s="396"/>
      <c r="CE20" s="396"/>
      <c r="CF20" s="396"/>
      <c r="CG20" s="396"/>
      <c r="CH20" s="396"/>
      <c r="CI20" s="396"/>
      <c r="CJ20" s="396"/>
      <c r="CK20" s="396"/>
      <c r="CL20" s="396"/>
      <c r="CM20" s="396"/>
      <c r="CN20" s="396"/>
      <c r="CO20" s="396"/>
      <c r="CP20" s="396"/>
      <c r="CQ20" s="396"/>
      <c r="CR20" s="396"/>
      <c r="CS20" s="396"/>
      <c r="CT20" s="396"/>
      <c r="CU20" s="396"/>
      <c r="CV20" s="396"/>
      <c r="CW20" s="396"/>
      <c r="CX20" s="396"/>
      <c r="CY20" s="396"/>
      <c r="CZ20" s="396"/>
      <c r="DA20" s="396"/>
      <c r="DB20" s="396"/>
      <c r="DC20" s="396"/>
      <c r="DD20" s="396"/>
      <c r="DE20" s="396"/>
      <c r="DF20" s="396"/>
      <c r="DG20" s="396"/>
      <c r="DH20" s="396"/>
      <c r="DI20" s="396"/>
      <c r="DJ20" s="396"/>
      <c r="DK20" s="396"/>
      <c r="DL20" s="396"/>
      <c r="DM20" s="396"/>
      <c r="DN20" s="396"/>
      <c r="DO20" s="396"/>
      <c r="DP20" s="396"/>
      <c r="DQ20" s="396"/>
      <c r="DR20" s="396"/>
      <c r="DS20" s="396"/>
      <c r="DT20" s="396"/>
      <c r="DU20" s="396"/>
      <c r="DV20" s="396"/>
      <c r="DW20" s="396"/>
      <c r="DX20" s="396"/>
      <c r="DY20" s="396"/>
      <c r="DZ20" s="396"/>
      <c r="EA20" s="396"/>
      <c r="EB20" s="396"/>
      <c r="EC20" s="396"/>
      <c r="ED20" s="396"/>
      <c r="EE20" s="396"/>
      <c r="EF20" s="396"/>
      <c r="EG20" s="396"/>
      <c r="EH20" s="396"/>
      <c r="EI20" s="396"/>
      <c r="EJ20" s="396"/>
      <c r="EK20" s="396"/>
      <c r="EL20" s="396"/>
      <c r="EM20" s="396"/>
      <c r="EN20" s="396"/>
      <c r="EO20" s="396"/>
      <c r="EP20" s="396"/>
      <c r="EQ20" s="396"/>
      <c r="ER20" s="396"/>
      <c r="ES20" s="396"/>
      <c r="ET20" s="396"/>
      <c r="EU20" s="396"/>
      <c r="EV20" s="396"/>
      <c r="EW20" s="397"/>
    </row>
    <row r="21" s="254" customFormat="1" ht="15.2" customHeight="1" spans="1:153">
      <c r="A21" s="254" t="s">
        <v>91</v>
      </c>
      <c r="B21" s="257"/>
      <c r="C21" s="274" t="s">
        <v>330</v>
      </c>
      <c r="D21" s="265">
        <v>5</v>
      </c>
      <c r="E21" s="265">
        <v>1</v>
      </c>
      <c r="F21" s="265">
        <v>5</v>
      </c>
      <c r="G21" s="265">
        <v>1</v>
      </c>
      <c r="H21" s="265"/>
      <c r="I21" s="265">
        <v>1</v>
      </c>
      <c r="K21" s="297">
        <v>7.475</v>
      </c>
      <c r="L21" s="297">
        <v>7.085</v>
      </c>
      <c r="M21" s="297">
        <v>6.435</v>
      </c>
      <c r="N21" s="297">
        <f t="shared" si="2"/>
        <v>20.995</v>
      </c>
      <c r="O21" s="257">
        <v>349.92</v>
      </c>
      <c r="P21" s="257">
        <v>-11.66</v>
      </c>
      <c r="Q21" s="314">
        <v>14</v>
      </c>
      <c r="R21" s="315">
        <v>43396</v>
      </c>
      <c r="S21" s="315">
        <v>43405</v>
      </c>
      <c r="U21" s="315">
        <v>43209</v>
      </c>
      <c r="V21" s="322"/>
      <c r="W21" s="315">
        <v>43249</v>
      </c>
      <c r="X21" s="265">
        <v>218</v>
      </c>
      <c r="Y21" s="345">
        <v>16</v>
      </c>
      <c r="Z21" s="265" t="s">
        <v>338</v>
      </c>
      <c r="AA21" s="344">
        <v>88</v>
      </c>
      <c r="AB21" s="265">
        <v>3</v>
      </c>
      <c r="AC21" s="343">
        <v>120.6</v>
      </c>
      <c r="AD21" s="345">
        <v>40.5</v>
      </c>
      <c r="AE21" s="346">
        <v>28</v>
      </c>
      <c r="AF21" s="347">
        <v>29.9</v>
      </c>
      <c r="AG21" s="362">
        <v>33.6</v>
      </c>
      <c r="AH21" s="257">
        <v>3</v>
      </c>
      <c r="AI21" s="257">
        <v>1</v>
      </c>
      <c r="AJ21" s="363"/>
      <c r="AK21" s="353"/>
      <c r="AL21" s="353"/>
      <c r="AM21" s="353">
        <f t="shared" si="3"/>
        <v>2.53125</v>
      </c>
      <c r="AN21" s="367"/>
      <c r="AO21" s="367">
        <v>3</v>
      </c>
      <c r="AP21" s="367">
        <v>5</v>
      </c>
      <c r="AQ21" s="367"/>
      <c r="AR21" s="365">
        <v>3</v>
      </c>
      <c r="AS21" s="379">
        <v>1</v>
      </c>
      <c r="AT21" s="385"/>
      <c r="AU21" s="385"/>
      <c r="AW21" s="385"/>
      <c r="AX21" s="385"/>
      <c r="AY21" s="365">
        <v>83</v>
      </c>
      <c r="AZ21" s="367">
        <v>5</v>
      </c>
      <c r="BB21" s="392"/>
      <c r="BC21" s="367"/>
      <c r="BD21" s="315"/>
      <c r="BE21" s="367"/>
      <c r="BF21" s="382"/>
      <c r="BG21" s="382"/>
      <c r="BH21" s="382"/>
      <c r="BI21" s="382"/>
      <c r="BJ21" s="379">
        <v>0</v>
      </c>
      <c r="BZ21" s="396"/>
      <c r="CA21" s="396"/>
      <c r="CB21" s="396"/>
      <c r="CC21" s="396"/>
      <c r="CD21" s="396"/>
      <c r="CE21" s="396"/>
      <c r="CF21" s="396"/>
      <c r="CG21" s="396"/>
      <c r="CH21" s="396"/>
      <c r="CI21" s="396"/>
      <c r="CJ21" s="396"/>
      <c r="CK21" s="396"/>
      <c r="CL21" s="396"/>
      <c r="CM21" s="396"/>
      <c r="CN21" s="396"/>
      <c r="CO21" s="396"/>
      <c r="CP21" s="396"/>
      <c r="CQ21" s="396"/>
      <c r="CR21" s="396"/>
      <c r="CS21" s="396"/>
      <c r="CT21" s="396"/>
      <c r="CU21" s="396"/>
      <c r="CV21" s="396"/>
      <c r="CW21" s="396"/>
      <c r="CX21" s="396"/>
      <c r="CY21" s="396"/>
      <c r="CZ21" s="396"/>
      <c r="DA21" s="396"/>
      <c r="DB21" s="396"/>
      <c r="DC21" s="396"/>
      <c r="DD21" s="396"/>
      <c r="DE21" s="396"/>
      <c r="DF21" s="396"/>
      <c r="DG21" s="396"/>
      <c r="DH21" s="396"/>
      <c r="DI21" s="396"/>
      <c r="DJ21" s="396"/>
      <c r="DK21" s="396"/>
      <c r="DL21" s="396"/>
      <c r="DM21" s="396"/>
      <c r="DN21" s="396"/>
      <c r="DO21" s="396"/>
      <c r="DP21" s="396"/>
      <c r="DQ21" s="396"/>
      <c r="DR21" s="396"/>
      <c r="DS21" s="396"/>
      <c r="DT21" s="396"/>
      <c r="DU21" s="396"/>
      <c r="DV21" s="396"/>
      <c r="DW21" s="396"/>
      <c r="DX21" s="396"/>
      <c r="DY21" s="396"/>
      <c r="DZ21" s="396"/>
      <c r="EA21" s="396"/>
      <c r="EB21" s="396"/>
      <c r="EC21" s="396"/>
      <c r="ED21" s="396"/>
      <c r="EE21" s="396"/>
      <c r="EF21" s="396"/>
      <c r="EG21" s="396"/>
      <c r="EH21" s="396"/>
      <c r="EI21" s="396"/>
      <c r="EJ21" s="396"/>
      <c r="EK21" s="396"/>
      <c r="EL21" s="396"/>
      <c r="EM21" s="396"/>
      <c r="EN21" s="396"/>
      <c r="EO21" s="396"/>
      <c r="EP21" s="396"/>
      <c r="EQ21" s="396"/>
      <c r="ER21" s="396"/>
      <c r="ES21" s="396"/>
      <c r="ET21" s="396"/>
      <c r="EU21" s="396"/>
      <c r="EV21" s="396"/>
      <c r="EW21" s="397"/>
    </row>
    <row r="22" s="254" customFormat="1" ht="15.2" customHeight="1" spans="1:153">
      <c r="A22" s="254" t="s">
        <v>91</v>
      </c>
      <c r="B22" s="257"/>
      <c r="C22" s="275" t="s">
        <v>425</v>
      </c>
      <c r="D22" s="265">
        <v>5</v>
      </c>
      <c r="E22" s="265">
        <v>1</v>
      </c>
      <c r="F22" s="265">
        <v>5</v>
      </c>
      <c r="G22" s="265">
        <v>5</v>
      </c>
      <c r="H22" s="265"/>
      <c r="I22" s="265">
        <v>3</v>
      </c>
      <c r="K22" s="299">
        <v>8.23</v>
      </c>
      <c r="L22" s="299">
        <v>8.01</v>
      </c>
      <c r="M22" s="299">
        <v>8.82</v>
      </c>
      <c r="N22" s="297">
        <f t="shared" si="2"/>
        <v>25.06</v>
      </c>
      <c r="O22" s="298">
        <v>412.53</v>
      </c>
      <c r="P22" s="298">
        <v>-8.1</v>
      </c>
      <c r="Q22" s="319">
        <v>14</v>
      </c>
      <c r="R22" s="315">
        <v>43406</v>
      </c>
      <c r="S22" s="315">
        <v>43415</v>
      </c>
      <c r="U22" s="315">
        <v>43209</v>
      </c>
      <c r="V22" s="322"/>
      <c r="W22" s="315">
        <v>43248</v>
      </c>
      <c r="X22" s="265">
        <v>206</v>
      </c>
      <c r="Y22" s="343">
        <v>19.3</v>
      </c>
      <c r="Z22" s="265">
        <v>3</v>
      </c>
      <c r="AA22" s="344">
        <v>81</v>
      </c>
      <c r="AB22" s="265">
        <v>5</v>
      </c>
      <c r="AC22" s="343">
        <v>99</v>
      </c>
      <c r="AD22" s="343">
        <v>43.2</v>
      </c>
      <c r="AE22" s="346">
        <v>26.6</v>
      </c>
      <c r="AF22" s="349">
        <v>32.9</v>
      </c>
      <c r="AG22" s="370">
        <v>43.6</v>
      </c>
      <c r="AH22" s="298">
        <v>3</v>
      </c>
      <c r="AI22" s="298">
        <v>1</v>
      </c>
      <c r="AJ22" s="368"/>
      <c r="AK22" s="364"/>
      <c r="AL22" s="364"/>
      <c r="AM22" s="353">
        <f t="shared" si="3"/>
        <v>2.23834196891192</v>
      </c>
      <c r="AN22" s="367">
        <v>0</v>
      </c>
      <c r="AO22" s="367">
        <v>1</v>
      </c>
      <c r="AP22" s="367">
        <v>4</v>
      </c>
      <c r="AQ22" s="367">
        <v>0</v>
      </c>
      <c r="AR22" s="367">
        <v>1</v>
      </c>
      <c r="AS22" s="379">
        <v>1</v>
      </c>
      <c r="AT22" s="385"/>
      <c r="AU22" s="385"/>
      <c r="AW22" s="385"/>
      <c r="AX22" s="385"/>
      <c r="AY22" s="367">
        <v>80</v>
      </c>
      <c r="AZ22" s="367">
        <v>5</v>
      </c>
      <c r="BB22" s="315"/>
      <c r="BC22" s="367">
        <v>2</v>
      </c>
      <c r="BD22" s="315"/>
      <c r="BE22" s="367"/>
      <c r="BF22" s="385"/>
      <c r="BG22" s="385"/>
      <c r="BH22" s="385"/>
      <c r="BI22" s="385"/>
      <c r="BJ22" s="395">
        <v>0</v>
      </c>
      <c r="BZ22" s="396"/>
      <c r="CA22" s="396"/>
      <c r="CB22" s="396"/>
      <c r="CC22" s="396"/>
      <c r="CD22" s="396"/>
      <c r="CE22" s="396"/>
      <c r="CF22" s="396"/>
      <c r="CG22" s="396"/>
      <c r="CH22" s="396"/>
      <c r="CI22" s="396"/>
      <c r="CJ22" s="396"/>
      <c r="CK22" s="396"/>
      <c r="CL22" s="396"/>
      <c r="CM22" s="396"/>
      <c r="CN22" s="396"/>
      <c r="CO22" s="396"/>
      <c r="CP22" s="396"/>
      <c r="CQ22" s="396"/>
      <c r="CR22" s="396"/>
      <c r="CS22" s="396"/>
      <c r="CT22" s="396"/>
      <c r="CU22" s="396"/>
      <c r="CV22" s="396"/>
      <c r="CW22" s="396"/>
      <c r="CX22" s="396"/>
      <c r="CY22" s="396"/>
      <c r="CZ22" s="396"/>
      <c r="DA22" s="396"/>
      <c r="DB22" s="396"/>
      <c r="DC22" s="396"/>
      <c r="DD22" s="396"/>
      <c r="DE22" s="396"/>
      <c r="DF22" s="396"/>
      <c r="DG22" s="396"/>
      <c r="DH22" s="396"/>
      <c r="DI22" s="396"/>
      <c r="DJ22" s="396"/>
      <c r="DK22" s="396"/>
      <c r="DL22" s="396"/>
      <c r="DM22" s="396"/>
      <c r="DN22" s="396"/>
      <c r="DO22" s="396"/>
      <c r="DP22" s="396"/>
      <c r="DQ22" s="396"/>
      <c r="DR22" s="396"/>
      <c r="DS22" s="396"/>
      <c r="DT22" s="396"/>
      <c r="DU22" s="396"/>
      <c r="DV22" s="396"/>
      <c r="DW22" s="396"/>
      <c r="DX22" s="396"/>
      <c r="DY22" s="396"/>
      <c r="DZ22" s="396"/>
      <c r="EA22" s="396"/>
      <c r="EB22" s="396"/>
      <c r="EC22" s="396"/>
      <c r="ED22" s="396"/>
      <c r="EE22" s="396"/>
      <c r="EF22" s="396"/>
      <c r="EG22" s="396"/>
      <c r="EH22" s="396"/>
      <c r="EI22" s="396"/>
      <c r="EJ22" s="396"/>
      <c r="EK22" s="396"/>
      <c r="EL22" s="396"/>
      <c r="EM22" s="396"/>
      <c r="EN22" s="396"/>
      <c r="EO22" s="396"/>
      <c r="EP22" s="396"/>
      <c r="EQ22" s="396"/>
      <c r="ER22" s="396"/>
      <c r="ES22" s="396"/>
      <c r="ET22" s="396"/>
      <c r="EU22" s="396"/>
      <c r="EV22" s="396"/>
      <c r="EW22" s="397"/>
    </row>
    <row r="23" s="254" customFormat="1" ht="15.2" customHeight="1" spans="1:153">
      <c r="A23" s="254" t="s">
        <v>91</v>
      </c>
      <c r="B23" s="257"/>
      <c r="C23" s="274" t="s">
        <v>426</v>
      </c>
      <c r="D23" s="265">
        <v>5</v>
      </c>
      <c r="E23" s="265">
        <v>1</v>
      </c>
      <c r="F23" s="265">
        <v>5</v>
      </c>
      <c r="G23" s="265">
        <v>1</v>
      </c>
      <c r="H23" s="265">
        <v>1.5</v>
      </c>
      <c r="I23" s="265">
        <v>1</v>
      </c>
      <c r="K23" s="297">
        <v>9.38</v>
      </c>
      <c r="L23" s="297">
        <v>9.62</v>
      </c>
      <c r="M23" s="297">
        <v>9.76</v>
      </c>
      <c r="N23" s="297">
        <f t="shared" si="2"/>
        <v>28.76</v>
      </c>
      <c r="O23" s="257">
        <v>479</v>
      </c>
      <c r="P23" s="257">
        <v>-0.21</v>
      </c>
      <c r="Q23" s="314">
        <v>9</v>
      </c>
      <c r="R23" s="315">
        <v>43396</v>
      </c>
      <c r="S23" s="315">
        <v>43409</v>
      </c>
      <c r="U23" s="315">
        <v>43214</v>
      </c>
      <c r="V23" s="315">
        <v>43216</v>
      </c>
      <c r="W23" s="315">
        <v>43259</v>
      </c>
      <c r="X23" s="266">
        <v>228</v>
      </c>
      <c r="Y23" s="343">
        <v>15.67</v>
      </c>
      <c r="Z23" s="265">
        <v>1</v>
      </c>
      <c r="AA23" s="344">
        <v>72.5</v>
      </c>
      <c r="AB23" s="265">
        <v>3</v>
      </c>
      <c r="AC23" s="343">
        <v>104.33</v>
      </c>
      <c r="AD23" s="343">
        <v>39</v>
      </c>
      <c r="AE23" s="346">
        <v>43.6</v>
      </c>
      <c r="AF23" s="347">
        <v>32.8</v>
      </c>
      <c r="AG23" s="370">
        <f>AD23*100/AC23</f>
        <v>37.3813859867727</v>
      </c>
      <c r="AH23" s="257">
        <v>1</v>
      </c>
      <c r="AI23" s="257">
        <v>1</v>
      </c>
      <c r="AJ23" s="363"/>
      <c r="AK23" s="353"/>
      <c r="AL23" s="353"/>
      <c r="AM23" s="353">
        <f t="shared" si="3"/>
        <v>2.4888321633695</v>
      </c>
      <c r="AN23" s="367">
        <v>0</v>
      </c>
      <c r="AO23" s="367">
        <v>1</v>
      </c>
      <c r="AP23" s="367">
        <v>1</v>
      </c>
      <c r="AQ23" s="367"/>
      <c r="AR23" s="367">
        <v>2</v>
      </c>
      <c r="AS23" s="379">
        <v>1</v>
      </c>
      <c r="AT23" s="385"/>
      <c r="AU23" s="385"/>
      <c r="AW23" s="382"/>
      <c r="AX23" s="382"/>
      <c r="AY23" s="367"/>
      <c r="AZ23" s="367"/>
      <c r="BB23" s="315">
        <v>43112</v>
      </c>
      <c r="BC23" s="367">
        <v>2</v>
      </c>
      <c r="BD23" s="315">
        <v>43167</v>
      </c>
      <c r="BE23" s="367" t="s">
        <v>75</v>
      </c>
      <c r="BF23" s="382"/>
      <c r="BG23" s="382"/>
      <c r="BH23" s="382"/>
      <c r="BI23" s="382"/>
      <c r="BJ23" s="379">
        <v>0</v>
      </c>
      <c r="BZ23" s="396"/>
      <c r="CA23" s="396"/>
      <c r="CB23" s="396"/>
      <c r="CC23" s="396"/>
      <c r="CD23" s="396"/>
      <c r="CE23" s="396"/>
      <c r="CF23" s="396"/>
      <c r="CG23" s="396"/>
      <c r="CH23" s="396"/>
      <c r="CI23" s="396"/>
      <c r="CJ23" s="396"/>
      <c r="CK23" s="396"/>
      <c r="CL23" s="396"/>
      <c r="CM23" s="396"/>
      <c r="CN23" s="396"/>
      <c r="CO23" s="396"/>
      <c r="CP23" s="396"/>
      <c r="CQ23" s="396"/>
      <c r="CR23" s="396"/>
      <c r="CS23" s="396"/>
      <c r="CT23" s="396"/>
      <c r="CU23" s="396"/>
      <c r="CV23" s="396"/>
      <c r="CW23" s="396"/>
      <c r="CX23" s="396"/>
      <c r="CY23" s="396"/>
      <c r="CZ23" s="396"/>
      <c r="DA23" s="396"/>
      <c r="DB23" s="396"/>
      <c r="DC23" s="396"/>
      <c r="DD23" s="396"/>
      <c r="DE23" s="396"/>
      <c r="DF23" s="396"/>
      <c r="DG23" s="396"/>
      <c r="DH23" s="396"/>
      <c r="DI23" s="396"/>
      <c r="DJ23" s="396"/>
      <c r="DK23" s="396"/>
      <c r="DL23" s="396"/>
      <c r="DM23" s="396"/>
      <c r="DN23" s="396"/>
      <c r="DO23" s="396"/>
      <c r="DP23" s="396"/>
      <c r="DQ23" s="396"/>
      <c r="DR23" s="396"/>
      <c r="DS23" s="396"/>
      <c r="DT23" s="396"/>
      <c r="DU23" s="396"/>
      <c r="DV23" s="396"/>
      <c r="DW23" s="396"/>
      <c r="DX23" s="396"/>
      <c r="DY23" s="396"/>
      <c r="DZ23" s="396"/>
      <c r="EA23" s="396"/>
      <c r="EB23" s="396"/>
      <c r="EC23" s="396"/>
      <c r="ED23" s="396"/>
      <c r="EE23" s="396"/>
      <c r="EF23" s="396"/>
      <c r="EG23" s="396"/>
      <c r="EH23" s="396"/>
      <c r="EI23" s="396"/>
      <c r="EJ23" s="396"/>
      <c r="EK23" s="396"/>
      <c r="EL23" s="396"/>
      <c r="EM23" s="396"/>
      <c r="EN23" s="396"/>
      <c r="EO23" s="396"/>
      <c r="EP23" s="396"/>
      <c r="EQ23" s="396"/>
      <c r="ER23" s="396"/>
      <c r="ES23" s="396"/>
      <c r="ET23" s="396"/>
      <c r="EU23" s="396"/>
      <c r="EV23" s="396"/>
      <c r="EW23" s="397"/>
    </row>
    <row r="24" s="254" customFormat="1" ht="15.2" customHeight="1" spans="1:153">
      <c r="A24" s="254" t="s">
        <v>91</v>
      </c>
      <c r="B24" s="257"/>
      <c r="C24" s="274" t="s">
        <v>427</v>
      </c>
      <c r="D24" s="265">
        <v>5</v>
      </c>
      <c r="E24" s="265">
        <v>1</v>
      </c>
      <c r="F24" s="265">
        <v>1</v>
      </c>
      <c r="G24" s="265">
        <v>3</v>
      </c>
      <c r="H24" s="265"/>
      <c r="I24" s="265">
        <v>1</v>
      </c>
      <c r="K24" s="299">
        <v>10.9568560606061</v>
      </c>
      <c r="L24" s="299">
        <v>11.4112878787879</v>
      </c>
      <c r="M24" s="299">
        <v>11.2194166666667</v>
      </c>
      <c r="N24" s="297">
        <f t="shared" si="2"/>
        <v>33.5875606060607</v>
      </c>
      <c r="O24" s="298">
        <v>559.96</v>
      </c>
      <c r="P24" s="298">
        <v>-7.71</v>
      </c>
      <c r="Q24" s="319">
        <v>13</v>
      </c>
      <c r="R24" s="315">
        <v>43400</v>
      </c>
      <c r="S24" s="315">
        <v>43410</v>
      </c>
      <c r="U24" s="315">
        <v>43215</v>
      </c>
      <c r="V24" s="317"/>
      <c r="W24" s="315">
        <v>43261</v>
      </c>
      <c r="X24" s="265">
        <v>227</v>
      </c>
      <c r="Y24" s="345">
        <v>22.5</v>
      </c>
      <c r="Z24" s="265">
        <v>3</v>
      </c>
      <c r="AA24" s="344">
        <v>88</v>
      </c>
      <c r="AB24" s="265">
        <v>2</v>
      </c>
      <c r="AC24" s="345">
        <v>134</v>
      </c>
      <c r="AD24" s="345">
        <v>43.5</v>
      </c>
      <c r="AE24" s="346">
        <v>34.6</v>
      </c>
      <c r="AF24" s="349">
        <v>37.3</v>
      </c>
      <c r="AG24" s="362">
        <v>33</v>
      </c>
      <c r="AH24" s="265">
        <v>1</v>
      </c>
      <c r="AI24" s="265">
        <v>3</v>
      </c>
      <c r="AJ24" s="368"/>
      <c r="AK24" s="364"/>
      <c r="AL24" s="364"/>
      <c r="AM24" s="353">
        <f t="shared" si="3"/>
        <v>1.93333333333333</v>
      </c>
      <c r="AN24" s="367">
        <v>1.9</v>
      </c>
      <c r="AO24" s="367">
        <v>3</v>
      </c>
      <c r="AP24" s="367">
        <v>2</v>
      </c>
      <c r="AQ24" s="383">
        <v>0</v>
      </c>
      <c r="AR24" s="367">
        <v>2</v>
      </c>
      <c r="AS24" s="379">
        <v>1</v>
      </c>
      <c r="AT24" s="382"/>
      <c r="AU24" s="382"/>
      <c r="AW24" s="382">
        <v>45</v>
      </c>
      <c r="AX24" s="382"/>
      <c r="AY24" s="383">
        <v>0</v>
      </c>
      <c r="AZ24" s="367">
        <v>2</v>
      </c>
      <c r="BB24" s="315"/>
      <c r="BC24" s="367" t="s">
        <v>338</v>
      </c>
      <c r="BD24" s="315"/>
      <c r="BE24" s="367">
        <v>2</v>
      </c>
      <c r="BF24" s="385"/>
      <c r="BG24" s="382"/>
      <c r="BH24" s="382"/>
      <c r="BI24" s="382"/>
      <c r="BJ24" s="395">
        <v>0</v>
      </c>
      <c r="BZ24" s="396"/>
      <c r="CA24" s="396"/>
      <c r="CB24" s="396"/>
      <c r="CC24" s="396"/>
      <c r="CD24" s="396"/>
      <c r="CE24" s="396"/>
      <c r="CF24" s="396"/>
      <c r="CG24" s="396"/>
      <c r="CH24" s="396"/>
      <c r="CI24" s="396"/>
      <c r="CJ24" s="396"/>
      <c r="CK24" s="396"/>
      <c r="CL24" s="396"/>
      <c r="CM24" s="396"/>
      <c r="CN24" s="396"/>
      <c r="CO24" s="396"/>
      <c r="CP24" s="396"/>
      <c r="CQ24" s="396"/>
      <c r="CR24" s="396"/>
      <c r="CS24" s="396"/>
      <c r="CT24" s="396"/>
      <c r="CU24" s="396"/>
      <c r="CV24" s="396"/>
      <c r="CW24" s="396"/>
      <c r="CX24" s="396"/>
      <c r="CY24" s="396"/>
      <c r="CZ24" s="396"/>
      <c r="DA24" s="396"/>
      <c r="DB24" s="396"/>
      <c r="DC24" s="396"/>
      <c r="DD24" s="396"/>
      <c r="DE24" s="396"/>
      <c r="DF24" s="396"/>
      <c r="DG24" s="396"/>
      <c r="DH24" s="396"/>
      <c r="DI24" s="396"/>
      <c r="DJ24" s="396"/>
      <c r="DK24" s="396"/>
      <c r="DL24" s="396"/>
      <c r="DM24" s="396"/>
      <c r="DN24" s="396"/>
      <c r="DO24" s="396"/>
      <c r="DP24" s="396"/>
      <c r="DQ24" s="396"/>
      <c r="DR24" s="396"/>
      <c r="DS24" s="396"/>
      <c r="DT24" s="396"/>
      <c r="DU24" s="396"/>
      <c r="DV24" s="396"/>
      <c r="DW24" s="396"/>
      <c r="DX24" s="396"/>
      <c r="DY24" s="396"/>
      <c r="DZ24" s="396"/>
      <c r="EA24" s="396"/>
      <c r="EB24" s="396"/>
      <c r="EC24" s="396"/>
      <c r="ED24" s="396"/>
      <c r="EE24" s="396"/>
      <c r="EF24" s="396"/>
      <c r="EG24" s="396"/>
      <c r="EH24" s="396"/>
      <c r="EI24" s="396"/>
      <c r="EJ24" s="396"/>
      <c r="EK24" s="396"/>
      <c r="EL24" s="396"/>
      <c r="EM24" s="396"/>
      <c r="EN24" s="396"/>
      <c r="EO24" s="396"/>
      <c r="EP24" s="396"/>
      <c r="EQ24" s="396"/>
      <c r="ER24" s="396"/>
      <c r="ES24" s="396"/>
      <c r="ET24" s="396"/>
      <c r="EU24" s="396"/>
      <c r="EV24" s="396"/>
      <c r="EW24" s="397"/>
    </row>
    <row r="25" s="254" customFormat="1" ht="15.2" customHeight="1" spans="1:153">
      <c r="A25" s="254" t="s">
        <v>91</v>
      </c>
      <c r="B25" s="257"/>
      <c r="C25" s="274" t="s">
        <v>428</v>
      </c>
      <c r="D25" s="265">
        <v>5</v>
      </c>
      <c r="E25" s="265">
        <v>1</v>
      </c>
      <c r="F25" s="265">
        <v>1</v>
      </c>
      <c r="G25" s="265">
        <v>5</v>
      </c>
      <c r="H25" s="265">
        <v>1.5</v>
      </c>
      <c r="I25" s="265">
        <v>1</v>
      </c>
      <c r="K25" s="299">
        <v>10.91</v>
      </c>
      <c r="L25" s="299">
        <v>10.74</v>
      </c>
      <c r="M25" s="299">
        <v>10.65</v>
      </c>
      <c r="N25" s="297">
        <f t="shared" si="2"/>
        <v>32.3</v>
      </c>
      <c r="O25" s="298">
        <v>538.33</v>
      </c>
      <c r="P25" s="298">
        <v>-2.27</v>
      </c>
      <c r="Q25" s="319">
        <v>12</v>
      </c>
      <c r="R25" s="321">
        <v>43398</v>
      </c>
      <c r="S25" s="321">
        <v>43406</v>
      </c>
      <c r="U25" s="321">
        <v>43211</v>
      </c>
      <c r="V25" s="322"/>
      <c r="W25" s="321">
        <v>43256</v>
      </c>
      <c r="X25" s="266">
        <v>223</v>
      </c>
      <c r="Y25" s="345">
        <v>18.1</v>
      </c>
      <c r="Z25" s="265">
        <v>1</v>
      </c>
      <c r="AA25" s="348">
        <v>81.3</v>
      </c>
      <c r="AB25" s="265">
        <v>2</v>
      </c>
      <c r="AC25" s="345">
        <v>92.8</v>
      </c>
      <c r="AD25" s="345">
        <v>41.7</v>
      </c>
      <c r="AE25" s="346">
        <v>35.1</v>
      </c>
      <c r="AF25" s="349">
        <v>43.5</v>
      </c>
      <c r="AG25" s="362">
        <v>44.9</v>
      </c>
      <c r="AH25" s="265">
        <v>5</v>
      </c>
      <c r="AI25" s="265">
        <v>3</v>
      </c>
      <c r="AJ25" s="368"/>
      <c r="AK25" s="364"/>
      <c r="AL25" s="364"/>
      <c r="AM25" s="353">
        <f t="shared" si="3"/>
        <v>2.30386740331492</v>
      </c>
      <c r="AN25" s="367">
        <v>3.3</v>
      </c>
      <c r="AO25" s="367">
        <v>2</v>
      </c>
      <c r="AP25" s="367">
        <v>2</v>
      </c>
      <c r="AQ25" s="367">
        <v>0</v>
      </c>
      <c r="AR25" s="367">
        <v>2</v>
      </c>
      <c r="AS25" s="379">
        <v>1</v>
      </c>
      <c r="AT25" s="385"/>
      <c r="AU25" s="385"/>
      <c r="AW25" s="385"/>
      <c r="AX25" s="385"/>
      <c r="AY25" s="367">
        <v>1.7</v>
      </c>
      <c r="AZ25" s="367">
        <v>2</v>
      </c>
      <c r="BB25" s="315"/>
      <c r="BC25" s="367">
        <v>2</v>
      </c>
      <c r="BD25" s="315"/>
      <c r="BE25" s="367">
        <v>2</v>
      </c>
      <c r="BF25" s="380"/>
      <c r="BG25" s="382"/>
      <c r="BH25" s="380"/>
      <c r="BI25" s="380"/>
      <c r="BJ25" s="379">
        <v>0</v>
      </c>
      <c r="BZ25" s="396"/>
      <c r="CA25" s="396"/>
      <c r="CB25" s="396"/>
      <c r="CC25" s="396"/>
      <c r="CD25" s="396"/>
      <c r="CE25" s="396"/>
      <c r="CF25" s="396"/>
      <c r="CG25" s="396"/>
      <c r="CH25" s="396"/>
      <c r="CI25" s="396"/>
      <c r="CJ25" s="396"/>
      <c r="CK25" s="396"/>
      <c r="CL25" s="396"/>
      <c r="CM25" s="396"/>
      <c r="CN25" s="396"/>
      <c r="CO25" s="396"/>
      <c r="CP25" s="396"/>
      <c r="CQ25" s="396"/>
      <c r="CR25" s="396"/>
      <c r="CS25" s="396"/>
      <c r="CT25" s="396"/>
      <c r="CU25" s="396"/>
      <c r="CV25" s="396"/>
      <c r="CW25" s="396"/>
      <c r="CX25" s="396"/>
      <c r="CY25" s="396"/>
      <c r="CZ25" s="396"/>
      <c r="DA25" s="396"/>
      <c r="DB25" s="396"/>
      <c r="DC25" s="396"/>
      <c r="DD25" s="396"/>
      <c r="DE25" s="396"/>
      <c r="DF25" s="396"/>
      <c r="DG25" s="396"/>
      <c r="DH25" s="396"/>
      <c r="DI25" s="396"/>
      <c r="DJ25" s="396"/>
      <c r="DK25" s="396"/>
      <c r="DL25" s="396"/>
      <c r="DM25" s="396"/>
      <c r="DN25" s="396"/>
      <c r="DO25" s="396"/>
      <c r="DP25" s="396"/>
      <c r="DQ25" s="396"/>
      <c r="DR25" s="396"/>
      <c r="DS25" s="396"/>
      <c r="DT25" s="396"/>
      <c r="DU25" s="396"/>
      <c r="DV25" s="396"/>
      <c r="DW25" s="396"/>
      <c r="DX25" s="396"/>
      <c r="DY25" s="396"/>
      <c r="DZ25" s="396"/>
      <c r="EA25" s="396"/>
      <c r="EB25" s="396"/>
      <c r="EC25" s="396"/>
      <c r="ED25" s="396"/>
      <c r="EE25" s="396"/>
      <c r="EF25" s="396"/>
      <c r="EG25" s="396"/>
      <c r="EH25" s="396"/>
      <c r="EI25" s="396"/>
      <c r="EJ25" s="396"/>
      <c r="EK25" s="396"/>
      <c r="EL25" s="396"/>
      <c r="EM25" s="396"/>
      <c r="EN25" s="396"/>
      <c r="EO25" s="396"/>
      <c r="EP25" s="396"/>
      <c r="EQ25" s="396"/>
      <c r="ER25" s="396"/>
      <c r="ES25" s="396"/>
      <c r="ET25" s="396"/>
      <c r="EU25" s="396"/>
      <c r="EV25" s="396"/>
      <c r="EW25" s="397"/>
    </row>
    <row r="26" s="254" customFormat="1" ht="15.2" customHeight="1" spans="1:153">
      <c r="A26" s="254" t="s">
        <v>91</v>
      </c>
      <c r="B26" s="257"/>
      <c r="C26" s="276" t="s">
        <v>90</v>
      </c>
      <c r="D26" s="271"/>
      <c r="E26" s="271"/>
      <c r="F26" s="271"/>
      <c r="G26" s="271"/>
      <c r="H26" s="272"/>
      <c r="I26" s="292"/>
      <c r="K26" s="300">
        <f t="shared" ref="K26:M26" si="4">AVERAGE(K15:K25)</f>
        <v>8.92376721763086</v>
      </c>
      <c r="L26" s="300">
        <f t="shared" si="4"/>
        <v>8.88466569100092</v>
      </c>
      <c r="M26" s="300">
        <f t="shared" si="4"/>
        <v>8.98998926767677</v>
      </c>
      <c r="N26" s="300">
        <f>SUM(K26:M26)</f>
        <v>26.7984221763085</v>
      </c>
      <c r="O26" s="301">
        <f>N26*666.7/39.99</f>
        <v>446.774395222428</v>
      </c>
      <c r="P26" s="301">
        <f>(O26-488.31)*100/488.31</f>
        <v>-8.50599102569508</v>
      </c>
      <c r="Q26" s="323">
        <v>13</v>
      </c>
      <c r="R26" s="324"/>
      <c r="S26" s="324"/>
      <c r="U26" s="324"/>
      <c r="V26" s="324"/>
      <c r="W26" s="324"/>
      <c r="X26" s="318">
        <f>AVERAGE(X15:X25)</f>
        <v>221.090909090909</v>
      </c>
      <c r="Y26" s="342">
        <f>AVERAGE(Y15:Y25)</f>
        <v>18.5745454545455</v>
      </c>
      <c r="Z26" s="292"/>
      <c r="AA26" s="272">
        <f t="shared" ref="AA26:AG26" si="5">AVERAGE(AA15:AA25)</f>
        <v>82.4454545454545</v>
      </c>
      <c r="AB26" s="292"/>
      <c r="AC26" s="342">
        <f t="shared" si="5"/>
        <v>105.659090909091</v>
      </c>
      <c r="AD26" s="342">
        <f t="shared" si="5"/>
        <v>39.16</v>
      </c>
      <c r="AE26" s="272">
        <f t="shared" si="5"/>
        <v>34.0454545454546</v>
      </c>
      <c r="AF26" s="350">
        <f t="shared" si="5"/>
        <v>37.4718181818182</v>
      </c>
      <c r="AG26" s="371">
        <f t="shared" si="5"/>
        <v>38.0737834579095</v>
      </c>
      <c r="AH26" s="372"/>
      <c r="AI26" s="372"/>
      <c r="AJ26" s="373"/>
      <c r="AK26" s="374"/>
      <c r="AL26" s="374"/>
      <c r="AM26" s="374">
        <f>AVERAGE(AM15:AM25)</f>
        <v>2.14208530105766</v>
      </c>
      <c r="AN26" s="375"/>
      <c r="AO26" s="375"/>
      <c r="AP26" s="375"/>
      <c r="AQ26" s="375"/>
      <c r="AR26" s="375"/>
      <c r="AS26" s="379"/>
      <c r="AT26" s="382"/>
      <c r="AU26" s="382"/>
      <c r="AW26" s="382"/>
      <c r="AX26" s="382"/>
      <c r="AY26" s="375"/>
      <c r="AZ26" s="375"/>
      <c r="BB26" s="315"/>
      <c r="BC26" s="375"/>
      <c r="BD26" s="315"/>
      <c r="BE26" s="375"/>
      <c r="BF26" s="382"/>
      <c r="BG26" s="382"/>
      <c r="BH26" s="380"/>
      <c r="BI26" s="380"/>
      <c r="BJ26" s="379"/>
      <c r="BZ26" s="396"/>
      <c r="CA26" s="396"/>
      <c r="CB26" s="396"/>
      <c r="CC26" s="396"/>
      <c r="CD26" s="396"/>
      <c r="CE26" s="396"/>
      <c r="CF26" s="396"/>
      <c r="CG26" s="396"/>
      <c r="CH26" s="396"/>
      <c r="CI26" s="396"/>
      <c r="CJ26" s="396"/>
      <c r="CK26" s="396"/>
      <c r="CL26" s="396"/>
      <c r="CM26" s="396"/>
      <c r="CN26" s="396"/>
      <c r="CO26" s="396"/>
      <c r="CP26" s="396"/>
      <c r="CQ26" s="396"/>
      <c r="CR26" s="396"/>
      <c r="CS26" s="396"/>
      <c r="CT26" s="396"/>
      <c r="CU26" s="396"/>
      <c r="CV26" s="396"/>
      <c r="CW26" s="396"/>
      <c r="CX26" s="396"/>
      <c r="CY26" s="396"/>
      <c r="CZ26" s="396"/>
      <c r="DA26" s="396"/>
      <c r="DB26" s="396"/>
      <c r="DC26" s="396"/>
      <c r="DD26" s="396"/>
      <c r="DE26" s="396"/>
      <c r="DF26" s="396"/>
      <c r="DG26" s="396"/>
      <c r="DH26" s="396"/>
      <c r="DI26" s="396"/>
      <c r="DJ26" s="396"/>
      <c r="DK26" s="396"/>
      <c r="DL26" s="396"/>
      <c r="DM26" s="396"/>
      <c r="DN26" s="396"/>
      <c r="DO26" s="396"/>
      <c r="DP26" s="396"/>
      <c r="DQ26" s="396"/>
      <c r="DR26" s="396"/>
      <c r="DS26" s="396"/>
      <c r="DT26" s="396"/>
      <c r="DU26" s="396"/>
      <c r="DV26" s="396"/>
      <c r="DW26" s="396"/>
      <c r="DX26" s="396"/>
      <c r="DY26" s="396"/>
      <c r="DZ26" s="396"/>
      <c r="EA26" s="396"/>
      <c r="EB26" s="396"/>
      <c r="EC26" s="396"/>
      <c r="ED26" s="396"/>
      <c r="EE26" s="396"/>
      <c r="EF26" s="396"/>
      <c r="EG26" s="396"/>
      <c r="EH26" s="396"/>
      <c r="EI26" s="396"/>
      <c r="EJ26" s="396"/>
      <c r="EK26" s="396"/>
      <c r="EL26" s="396"/>
      <c r="EM26" s="396"/>
      <c r="EN26" s="396"/>
      <c r="EO26" s="396"/>
      <c r="EP26" s="396"/>
      <c r="EQ26" s="396"/>
      <c r="ER26" s="396"/>
      <c r="ES26" s="396"/>
      <c r="ET26" s="396"/>
      <c r="EU26" s="396"/>
      <c r="EV26" s="396"/>
      <c r="EW26" s="397"/>
    </row>
    <row r="27" s="255" customFormat="1" ht="15.5" customHeight="1" spans="1:61">
      <c r="A27" s="277" t="s">
        <v>344</v>
      </c>
      <c r="B27" s="278" t="s">
        <v>429</v>
      </c>
      <c r="C27" s="278" t="s">
        <v>430</v>
      </c>
      <c r="D27" s="278">
        <v>1</v>
      </c>
      <c r="E27" s="278">
        <v>5</v>
      </c>
      <c r="F27" s="278">
        <v>1</v>
      </c>
      <c r="G27" s="278">
        <v>3</v>
      </c>
      <c r="H27" s="278">
        <v>2</v>
      </c>
      <c r="I27" s="278">
        <v>0</v>
      </c>
      <c r="J27" s="278">
        <v>851</v>
      </c>
      <c r="K27" s="302">
        <v>128.03</v>
      </c>
      <c r="L27" s="278">
        <v>130</v>
      </c>
      <c r="M27" s="278">
        <v>258.03</v>
      </c>
      <c r="N27" s="278"/>
      <c r="O27" s="278">
        <v>572.83</v>
      </c>
      <c r="P27" s="278">
        <v>0.16</v>
      </c>
      <c r="Q27" s="278">
        <v>1</v>
      </c>
      <c r="R27" s="325">
        <v>43751</v>
      </c>
      <c r="S27" s="325">
        <v>43759</v>
      </c>
      <c r="T27" s="325">
        <v>43542</v>
      </c>
      <c r="V27" s="325">
        <v>43576</v>
      </c>
      <c r="W27" s="325">
        <v>43622</v>
      </c>
      <c r="X27" s="278">
        <v>237</v>
      </c>
      <c r="Y27" s="278">
        <v>16</v>
      </c>
      <c r="Z27" s="278">
        <v>2</v>
      </c>
      <c r="AA27" s="278">
        <v>93</v>
      </c>
      <c r="AB27" s="278">
        <v>1</v>
      </c>
      <c r="AC27" s="278">
        <v>79.4</v>
      </c>
      <c r="AD27" s="278">
        <v>38.4</v>
      </c>
      <c r="AE27" s="278">
        <v>37.1</v>
      </c>
      <c r="AF27" s="278">
        <v>36.7</v>
      </c>
      <c r="AG27" s="278">
        <v>48.4</v>
      </c>
      <c r="AH27" s="278">
        <v>3</v>
      </c>
      <c r="AI27" s="278">
        <v>1</v>
      </c>
      <c r="AJ27" s="279">
        <v>8.8</v>
      </c>
      <c r="AK27" s="278">
        <v>18.2</v>
      </c>
      <c r="AL27" s="278">
        <v>0.9</v>
      </c>
      <c r="AN27" s="302">
        <v>0</v>
      </c>
      <c r="AO27" s="302">
        <v>1</v>
      </c>
      <c r="AP27" s="302">
        <v>2</v>
      </c>
      <c r="AQ27" s="302">
        <v>0</v>
      </c>
      <c r="AR27" s="302">
        <v>1</v>
      </c>
      <c r="AS27" s="302">
        <v>1</v>
      </c>
      <c r="AV27" s="302">
        <v>2</v>
      </c>
      <c r="AW27" s="278">
        <v>0</v>
      </c>
      <c r="AX27" s="278">
        <v>1</v>
      </c>
      <c r="AY27" s="302">
        <v>0</v>
      </c>
      <c r="AZ27" s="278">
        <v>1</v>
      </c>
      <c r="BA27" s="278" t="s">
        <v>431</v>
      </c>
      <c r="BB27" s="393">
        <v>43828</v>
      </c>
      <c r="BC27" s="302">
        <v>2</v>
      </c>
      <c r="BD27" s="393">
        <v>43520</v>
      </c>
      <c r="BE27" s="302">
        <v>2</v>
      </c>
      <c r="BF27" s="393">
        <v>43610</v>
      </c>
      <c r="BG27" s="278">
        <v>1</v>
      </c>
      <c r="BH27" s="325">
        <v>43584</v>
      </c>
      <c r="BI27" s="302">
        <v>1</v>
      </c>
    </row>
    <row r="28" s="255" customFormat="1" ht="15.5" customHeight="1" spans="1:61">
      <c r="A28" s="277" t="s">
        <v>344</v>
      </c>
      <c r="B28" s="278" t="s">
        <v>429</v>
      </c>
      <c r="C28" s="278" t="s">
        <v>432</v>
      </c>
      <c r="D28" s="278">
        <v>1</v>
      </c>
      <c r="E28" s="278">
        <v>5</v>
      </c>
      <c r="F28" s="278">
        <v>1</v>
      </c>
      <c r="G28" s="278">
        <v>1</v>
      </c>
      <c r="H28" s="278">
        <v>2</v>
      </c>
      <c r="I28" s="278">
        <v>2</v>
      </c>
      <c r="J28" s="278">
        <v>777</v>
      </c>
      <c r="K28" s="302">
        <v>156.3</v>
      </c>
      <c r="L28" s="278">
        <v>149.88</v>
      </c>
      <c r="M28" s="278">
        <v>306.18</v>
      </c>
      <c r="N28" s="278"/>
      <c r="O28" s="278">
        <v>612.36</v>
      </c>
      <c r="P28" s="278">
        <v>2.66</v>
      </c>
      <c r="Q28" s="278">
        <v>2</v>
      </c>
      <c r="R28" s="325">
        <v>43763</v>
      </c>
      <c r="S28" s="325">
        <v>43773</v>
      </c>
      <c r="T28" s="325">
        <v>43538</v>
      </c>
      <c r="V28" s="325">
        <v>43576</v>
      </c>
      <c r="W28" s="325">
        <v>43625</v>
      </c>
      <c r="X28" s="278">
        <v>227</v>
      </c>
      <c r="Y28" s="278">
        <v>21.51</v>
      </c>
      <c r="Z28" s="278">
        <v>1</v>
      </c>
      <c r="AA28" s="278">
        <v>93</v>
      </c>
      <c r="AB28" s="278">
        <v>5</v>
      </c>
      <c r="AC28" s="278">
        <v>121.06</v>
      </c>
      <c r="AD28" s="278">
        <v>36.36</v>
      </c>
      <c r="AE28" s="278">
        <v>38.3</v>
      </c>
      <c r="AF28" s="278">
        <v>44.6</v>
      </c>
      <c r="AG28" s="278">
        <v>28.38</v>
      </c>
      <c r="AH28" s="278">
        <v>3</v>
      </c>
      <c r="AI28" s="278">
        <v>1</v>
      </c>
      <c r="AJ28" s="279">
        <v>8.9</v>
      </c>
      <c r="AK28" s="278">
        <v>14.9</v>
      </c>
      <c r="AL28" s="278">
        <v>4.2</v>
      </c>
      <c r="AN28" s="278"/>
      <c r="AO28" s="302">
        <v>1</v>
      </c>
      <c r="AP28" s="302">
        <v>2</v>
      </c>
      <c r="AQ28" s="302"/>
      <c r="AR28" s="302">
        <v>1</v>
      </c>
      <c r="AS28" s="302">
        <v>0</v>
      </c>
      <c r="AV28" s="302"/>
      <c r="AW28" s="278"/>
      <c r="AX28" s="278">
        <v>1</v>
      </c>
      <c r="AY28" s="302">
        <v>100</v>
      </c>
      <c r="AZ28" s="278">
        <v>4</v>
      </c>
      <c r="BA28" s="278" t="s">
        <v>433</v>
      </c>
      <c r="BB28" s="393">
        <v>43474</v>
      </c>
      <c r="BC28" s="302">
        <v>2</v>
      </c>
      <c r="BD28" s="393"/>
      <c r="BE28" s="302">
        <v>1</v>
      </c>
      <c r="BF28" s="393"/>
      <c r="BG28" s="278">
        <v>1</v>
      </c>
      <c r="BH28" s="325"/>
      <c r="BI28" s="302"/>
    </row>
    <row r="29" s="255" customFormat="1" ht="15.5" customHeight="1" spans="1:61">
      <c r="A29" s="277" t="s">
        <v>344</v>
      </c>
      <c r="B29" s="278" t="s">
        <v>429</v>
      </c>
      <c r="C29" s="278" t="s">
        <v>434</v>
      </c>
      <c r="D29" s="278">
        <v>1</v>
      </c>
      <c r="E29" s="278">
        <v>5</v>
      </c>
      <c r="F29" s="278">
        <v>1</v>
      </c>
      <c r="G29" s="278">
        <v>3</v>
      </c>
      <c r="H29" s="278">
        <v>1</v>
      </c>
      <c r="I29" s="278"/>
      <c r="J29" s="278">
        <v>785</v>
      </c>
      <c r="K29" s="278">
        <v>142.05</v>
      </c>
      <c r="L29" s="278">
        <v>139.1</v>
      </c>
      <c r="M29" s="278">
        <v>281.15</v>
      </c>
      <c r="N29" s="278"/>
      <c r="O29" s="278">
        <v>624.81</v>
      </c>
      <c r="P29" s="278">
        <v>1.44</v>
      </c>
      <c r="Q29" s="278">
        <v>1</v>
      </c>
      <c r="R29" s="325">
        <v>43759</v>
      </c>
      <c r="S29" s="325">
        <v>43769</v>
      </c>
      <c r="T29" s="325"/>
      <c r="V29" s="325">
        <v>43582</v>
      </c>
      <c r="W29" s="325">
        <v>43627</v>
      </c>
      <c r="X29" s="278">
        <v>234</v>
      </c>
      <c r="Y29" s="278">
        <v>22.35</v>
      </c>
      <c r="Z29" s="278">
        <v>2</v>
      </c>
      <c r="AA29" s="278">
        <v>93</v>
      </c>
      <c r="AB29" s="278">
        <v>2</v>
      </c>
      <c r="AC29" s="278">
        <v>100.95</v>
      </c>
      <c r="AD29" s="278">
        <v>43.8</v>
      </c>
      <c r="AE29" s="278">
        <v>36.2</v>
      </c>
      <c r="AF29" s="278">
        <v>40.25</v>
      </c>
      <c r="AG29" s="278">
        <v>43.4</v>
      </c>
      <c r="AH29" s="278">
        <v>1</v>
      </c>
      <c r="AI29" s="278">
        <v>3</v>
      </c>
      <c r="AJ29" s="278">
        <v>9</v>
      </c>
      <c r="AK29" s="278">
        <v>16.4</v>
      </c>
      <c r="AL29" s="278">
        <v>4.7</v>
      </c>
      <c r="AN29" s="278" t="s">
        <v>435</v>
      </c>
      <c r="AO29" s="302">
        <v>2</v>
      </c>
      <c r="AP29" s="302">
        <v>1</v>
      </c>
      <c r="AQ29" s="302"/>
      <c r="AR29" s="302"/>
      <c r="AS29" s="302"/>
      <c r="AV29" s="302"/>
      <c r="AW29" s="278">
        <v>0</v>
      </c>
      <c r="AX29" s="302"/>
      <c r="AY29" s="302">
        <v>25</v>
      </c>
      <c r="AZ29" s="278">
        <v>3</v>
      </c>
      <c r="BA29" s="278" t="s">
        <v>431</v>
      </c>
      <c r="BB29" s="393">
        <v>43828</v>
      </c>
      <c r="BC29" s="302">
        <v>4</v>
      </c>
      <c r="BD29" s="393">
        <v>43507</v>
      </c>
      <c r="BE29" s="302" t="s">
        <v>436</v>
      </c>
      <c r="BF29" s="393"/>
      <c r="BG29" s="302"/>
      <c r="BH29" s="325"/>
      <c r="BI29" s="302"/>
    </row>
    <row r="30" s="255" customFormat="1" ht="15.5" customHeight="1" spans="1:61">
      <c r="A30" s="277" t="s">
        <v>344</v>
      </c>
      <c r="B30" s="278" t="s">
        <v>429</v>
      </c>
      <c r="C30" s="278" t="s">
        <v>437</v>
      </c>
      <c r="D30" s="278" t="s">
        <v>438</v>
      </c>
      <c r="E30" s="278" t="s">
        <v>439</v>
      </c>
      <c r="F30" s="278" t="s">
        <v>440</v>
      </c>
      <c r="G30" s="278" t="s">
        <v>441</v>
      </c>
      <c r="H30" s="278" t="s">
        <v>442</v>
      </c>
      <c r="I30" s="279">
        <v>0</v>
      </c>
      <c r="J30" s="278"/>
      <c r="K30" s="278">
        <v>138.24</v>
      </c>
      <c r="L30" s="278">
        <v>131.86</v>
      </c>
      <c r="M30" s="278">
        <v>270.1</v>
      </c>
      <c r="N30" s="278"/>
      <c r="O30" s="278">
        <v>600.22</v>
      </c>
      <c r="P30" s="278">
        <v>1.72</v>
      </c>
      <c r="Q30" s="278">
        <v>2</v>
      </c>
      <c r="R30" s="325">
        <v>43749</v>
      </c>
      <c r="S30" s="325">
        <v>43754</v>
      </c>
      <c r="T30" s="325">
        <v>43534</v>
      </c>
      <c r="V30" s="325">
        <v>43573</v>
      </c>
      <c r="W30" s="325">
        <v>43621</v>
      </c>
      <c r="X30" s="278">
        <v>237</v>
      </c>
      <c r="Y30" s="278">
        <v>14.4</v>
      </c>
      <c r="Z30" s="278" t="s">
        <v>443</v>
      </c>
      <c r="AA30" s="278">
        <v>90.8</v>
      </c>
      <c r="AB30" s="278" t="s">
        <v>444</v>
      </c>
      <c r="AC30" s="278">
        <v>100.7</v>
      </c>
      <c r="AD30" s="278">
        <v>45</v>
      </c>
      <c r="AE30" s="278">
        <v>40</v>
      </c>
      <c r="AF30" s="278">
        <v>34.3</v>
      </c>
      <c r="AG30" s="278">
        <v>44.7</v>
      </c>
      <c r="AH30" s="278" t="s">
        <v>445</v>
      </c>
      <c r="AI30" s="302" t="s">
        <v>446</v>
      </c>
      <c r="AJ30" s="279">
        <v>9.6</v>
      </c>
      <c r="AK30" s="279">
        <v>18.4</v>
      </c>
      <c r="AL30" s="279">
        <v>2.9</v>
      </c>
      <c r="AN30" s="278">
        <v>0</v>
      </c>
      <c r="AO30" s="302">
        <v>1</v>
      </c>
      <c r="AP30" s="302">
        <v>2</v>
      </c>
      <c r="AQ30" s="302">
        <v>0</v>
      </c>
      <c r="AR30" s="302">
        <v>1</v>
      </c>
      <c r="AS30" s="302">
        <v>0</v>
      </c>
      <c r="AV30" s="302"/>
      <c r="AW30" s="278">
        <v>0</v>
      </c>
      <c r="AX30" s="302">
        <v>0</v>
      </c>
      <c r="AY30" s="302">
        <v>42.5</v>
      </c>
      <c r="AZ30" s="278">
        <v>5</v>
      </c>
      <c r="BA30" s="278" t="s">
        <v>433</v>
      </c>
      <c r="BB30" s="393">
        <v>43485</v>
      </c>
      <c r="BC30" s="302">
        <v>3</v>
      </c>
      <c r="BD30" s="393">
        <v>43558</v>
      </c>
      <c r="BE30" s="302">
        <v>2</v>
      </c>
      <c r="BF30" s="393"/>
      <c r="BG30" s="302">
        <v>1</v>
      </c>
      <c r="BH30" s="325"/>
      <c r="BI30" s="302">
        <v>1</v>
      </c>
    </row>
    <row r="31" s="255" customFormat="1" ht="15.5" customHeight="1" spans="1:61">
      <c r="A31" s="277" t="s">
        <v>344</v>
      </c>
      <c r="B31" s="278" t="s">
        <v>429</v>
      </c>
      <c r="C31" s="278" t="s">
        <v>447</v>
      </c>
      <c r="D31" s="278">
        <v>1</v>
      </c>
      <c r="E31" s="278">
        <v>5</v>
      </c>
      <c r="F31" s="278">
        <v>1</v>
      </c>
      <c r="G31" s="278">
        <v>3</v>
      </c>
      <c r="H31" s="278">
        <v>2</v>
      </c>
      <c r="I31" s="278">
        <v>1.2</v>
      </c>
      <c r="J31" s="278">
        <v>801</v>
      </c>
      <c r="K31" s="278">
        <v>118.8</v>
      </c>
      <c r="L31" s="278">
        <v>122.3</v>
      </c>
      <c r="M31" s="278">
        <v>241.1</v>
      </c>
      <c r="N31" s="278"/>
      <c r="O31" s="278">
        <v>535.8</v>
      </c>
      <c r="P31" s="278">
        <v>2.51</v>
      </c>
      <c r="Q31" s="278">
        <v>1</v>
      </c>
      <c r="R31" s="325">
        <v>43757</v>
      </c>
      <c r="S31" s="325">
        <v>43764</v>
      </c>
      <c r="T31" s="325">
        <v>43538</v>
      </c>
      <c r="V31" s="325">
        <v>43571</v>
      </c>
      <c r="W31" s="325">
        <v>43616</v>
      </c>
      <c r="X31" s="278">
        <v>223</v>
      </c>
      <c r="Y31" s="278">
        <v>14</v>
      </c>
      <c r="Z31" s="278">
        <v>3</v>
      </c>
      <c r="AA31" s="278">
        <v>97</v>
      </c>
      <c r="AB31" s="278">
        <v>5</v>
      </c>
      <c r="AC31" s="278">
        <v>83</v>
      </c>
      <c r="AD31" s="278">
        <v>44</v>
      </c>
      <c r="AE31" s="278">
        <v>39.4</v>
      </c>
      <c r="AF31" s="278">
        <v>43.8</v>
      </c>
      <c r="AG31" s="278">
        <v>53</v>
      </c>
      <c r="AH31" s="278">
        <v>1</v>
      </c>
      <c r="AI31" s="302">
        <v>3</v>
      </c>
      <c r="AJ31" s="279">
        <v>9.3</v>
      </c>
      <c r="AK31" s="278">
        <v>16.6</v>
      </c>
      <c r="AL31" s="278">
        <v>0.7</v>
      </c>
      <c r="AN31" s="278">
        <v>0</v>
      </c>
      <c r="AO31" s="302">
        <v>1</v>
      </c>
      <c r="AP31" s="302">
        <v>5</v>
      </c>
      <c r="AQ31" s="302"/>
      <c r="AR31" s="302">
        <v>1</v>
      </c>
      <c r="AS31" s="302">
        <v>0</v>
      </c>
      <c r="AV31" s="302">
        <v>1</v>
      </c>
      <c r="AW31" s="278"/>
      <c r="AX31" s="302"/>
      <c r="AY31" s="302"/>
      <c r="AZ31" s="278">
        <v>1</v>
      </c>
      <c r="BA31" s="278" t="s">
        <v>431</v>
      </c>
      <c r="BB31" s="393">
        <v>43467</v>
      </c>
      <c r="BC31" s="302">
        <v>2</v>
      </c>
      <c r="BD31" s="393"/>
      <c r="BE31" s="302"/>
      <c r="BF31" s="393"/>
      <c r="BG31" s="302"/>
      <c r="BH31" s="325"/>
      <c r="BI31" s="302"/>
    </row>
    <row r="32" s="255" customFormat="1" ht="15.5" customHeight="1" spans="1:61">
      <c r="A32" s="277" t="s">
        <v>344</v>
      </c>
      <c r="B32" s="278" t="s">
        <v>429</v>
      </c>
      <c r="C32" s="278" t="s">
        <v>448</v>
      </c>
      <c r="D32" s="278">
        <v>1</v>
      </c>
      <c r="E32" s="278">
        <v>1</v>
      </c>
      <c r="F32" s="278">
        <v>1</v>
      </c>
      <c r="G32" s="278">
        <v>1</v>
      </c>
      <c r="H32" s="278">
        <v>1</v>
      </c>
      <c r="I32" s="278">
        <v>2</v>
      </c>
      <c r="J32" s="278">
        <v>770.55</v>
      </c>
      <c r="K32" s="278">
        <v>136.14</v>
      </c>
      <c r="L32" s="278">
        <v>141.3</v>
      </c>
      <c r="M32" s="278">
        <v>277.44</v>
      </c>
      <c r="N32" s="278"/>
      <c r="O32" s="278">
        <v>616.84</v>
      </c>
      <c r="P32" s="278">
        <v>-9.4</v>
      </c>
      <c r="Q32" s="278">
        <v>2</v>
      </c>
      <c r="R32" s="326">
        <v>43755</v>
      </c>
      <c r="S32" s="326">
        <v>43763</v>
      </c>
      <c r="T32" s="325">
        <v>43531</v>
      </c>
      <c r="V32" s="325">
        <v>43571</v>
      </c>
      <c r="W32" s="325">
        <v>43611</v>
      </c>
      <c r="X32" s="278">
        <v>221</v>
      </c>
      <c r="Y32" s="278">
        <v>20.3</v>
      </c>
      <c r="Z32" s="278">
        <v>5</v>
      </c>
      <c r="AA32" s="278">
        <v>93.6</v>
      </c>
      <c r="AB32" s="302">
        <v>3</v>
      </c>
      <c r="AC32" s="278">
        <v>93.4</v>
      </c>
      <c r="AD32" s="278">
        <v>38.6</v>
      </c>
      <c r="AE32" s="278">
        <v>43.3</v>
      </c>
      <c r="AF32" s="278">
        <v>36.5</v>
      </c>
      <c r="AG32" s="278">
        <v>41.3</v>
      </c>
      <c r="AH32" s="278">
        <v>1</v>
      </c>
      <c r="AI32" s="302">
        <v>3</v>
      </c>
      <c r="AJ32" s="279">
        <v>9.1</v>
      </c>
      <c r="AK32" s="278">
        <v>20.4</v>
      </c>
      <c r="AL32" s="278">
        <v>2.6</v>
      </c>
      <c r="AN32" s="278">
        <v>0.1</v>
      </c>
      <c r="AO32" s="302">
        <v>2</v>
      </c>
      <c r="AP32" s="302">
        <v>1</v>
      </c>
      <c r="AQ32" s="302">
        <v>0</v>
      </c>
      <c r="AR32" s="302">
        <v>1</v>
      </c>
      <c r="AS32" s="302">
        <v>0</v>
      </c>
      <c r="AV32" s="302" t="s">
        <v>449</v>
      </c>
      <c r="AW32" s="278" t="s">
        <v>449</v>
      </c>
      <c r="AX32" s="302" t="s">
        <v>449</v>
      </c>
      <c r="AY32" s="302">
        <v>20</v>
      </c>
      <c r="AZ32" s="278">
        <v>4</v>
      </c>
      <c r="BA32" s="278" t="s">
        <v>431</v>
      </c>
      <c r="BB32" s="393">
        <v>43467</v>
      </c>
      <c r="BC32" s="302">
        <v>3</v>
      </c>
      <c r="BD32" s="393">
        <v>0.4</v>
      </c>
      <c r="BE32" s="302">
        <v>2</v>
      </c>
      <c r="BF32" s="393" t="s">
        <v>449</v>
      </c>
      <c r="BG32" s="302" t="s">
        <v>449</v>
      </c>
      <c r="BH32" s="325" t="s">
        <v>449</v>
      </c>
      <c r="BI32" s="302" t="s">
        <v>449</v>
      </c>
    </row>
    <row r="33" s="255" customFormat="1" ht="15.5" customHeight="1" spans="1:61">
      <c r="A33" s="277" t="s">
        <v>344</v>
      </c>
      <c r="B33" s="278" t="s">
        <v>429</v>
      </c>
      <c r="C33" s="278" t="s">
        <v>450</v>
      </c>
      <c r="D33" s="278">
        <v>1</v>
      </c>
      <c r="E33" s="278">
        <v>5</v>
      </c>
      <c r="F33" s="278">
        <v>1</v>
      </c>
      <c r="G33" s="278">
        <v>3</v>
      </c>
      <c r="H33" s="278">
        <v>2</v>
      </c>
      <c r="I33" s="278">
        <v>0</v>
      </c>
      <c r="J33" s="278">
        <v>852</v>
      </c>
      <c r="K33" s="278">
        <v>110.38</v>
      </c>
      <c r="L33" s="278">
        <v>108.88</v>
      </c>
      <c r="M33" s="278">
        <v>123.99</v>
      </c>
      <c r="N33" s="278"/>
      <c r="O33" s="278">
        <v>551.76</v>
      </c>
      <c r="P33" s="278">
        <v>0.02</v>
      </c>
      <c r="Q33" s="278">
        <v>1</v>
      </c>
      <c r="R33" s="325">
        <v>43753</v>
      </c>
      <c r="S33" s="325">
        <v>43761</v>
      </c>
      <c r="T33" s="325">
        <v>43539</v>
      </c>
      <c r="V33" s="325">
        <v>43572</v>
      </c>
      <c r="W33" s="325">
        <v>43620</v>
      </c>
      <c r="X33" s="278">
        <v>233</v>
      </c>
      <c r="Y33" s="278">
        <v>18</v>
      </c>
      <c r="Z33" s="278">
        <v>2</v>
      </c>
      <c r="AA33" s="278">
        <v>83</v>
      </c>
      <c r="AB33" s="302">
        <v>3</v>
      </c>
      <c r="AC33" s="278">
        <v>75</v>
      </c>
      <c r="AD33" s="278">
        <v>40.4</v>
      </c>
      <c r="AE33" s="278">
        <v>41</v>
      </c>
      <c r="AF33" s="278">
        <v>33</v>
      </c>
      <c r="AG33" s="278">
        <v>53.9</v>
      </c>
      <c r="AH33" s="278">
        <v>3</v>
      </c>
      <c r="AI33" s="302">
        <v>3</v>
      </c>
      <c r="AJ33" s="279">
        <v>9</v>
      </c>
      <c r="AK33" s="278">
        <v>17.5</v>
      </c>
      <c r="AL33" s="278">
        <v>1.5</v>
      </c>
      <c r="AN33" s="278">
        <v>0</v>
      </c>
      <c r="AO33" s="302">
        <v>1</v>
      </c>
      <c r="AP33" s="302">
        <v>3</v>
      </c>
      <c r="AQ33" s="302">
        <v>0</v>
      </c>
      <c r="AR33" s="302">
        <v>1</v>
      </c>
      <c r="AS33" s="302">
        <v>1</v>
      </c>
      <c r="AV33" s="302">
        <v>3</v>
      </c>
      <c r="AW33" s="278">
        <v>0</v>
      </c>
      <c r="AX33" s="302">
        <v>1</v>
      </c>
      <c r="AY33" s="302">
        <v>0</v>
      </c>
      <c r="AZ33" s="278">
        <v>1</v>
      </c>
      <c r="BA33" s="278" t="s">
        <v>431</v>
      </c>
      <c r="BB33" s="393">
        <v>43828</v>
      </c>
      <c r="BC33" s="302">
        <v>4</v>
      </c>
      <c r="BD33" s="393">
        <v>43520</v>
      </c>
      <c r="BE33" s="302">
        <v>4</v>
      </c>
      <c r="BF33" s="393">
        <v>43610</v>
      </c>
      <c r="BG33" s="302">
        <v>1</v>
      </c>
      <c r="BH33" s="325">
        <v>43584</v>
      </c>
      <c r="BI33" s="302">
        <v>1</v>
      </c>
    </row>
    <row r="34" s="255" customFormat="1" ht="15.5" customHeight="1" spans="1:61">
      <c r="A34" s="277" t="s">
        <v>344</v>
      </c>
      <c r="B34" s="278" t="s">
        <v>429</v>
      </c>
      <c r="C34" s="278" t="s">
        <v>451</v>
      </c>
      <c r="D34" s="278">
        <v>1</v>
      </c>
      <c r="E34" s="278">
        <v>4</v>
      </c>
      <c r="F34" s="279">
        <v>1</v>
      </c>
      <c r="G34" s="279">
        <v>1</v>
      </c>
      <c r="H34" s="279">
        <v>2</v>
      </c>
      <c r="I34" s="279">
        <v>0</v>
      </c>
      <c r="J34" s="279">
        <v>771</v>
      </c>
      <c r="K34" s="279">
        <v>119.2</v>
      </c>
      <c r="L34" s="279">
        <v>119.9</v>
      </c>
      <c r="M34" s="279">
        <v>239.09</v>
      </c>
      <c r="N34" s="279"/>
      <c r="O34" s="279">
        <v>553.39</v>
      </c>
      <c r="P34" s="279">
        <v>-7.82</v>
      </c>
      <c r="Q34" s="279">
        <v>3</v>
      </c>
      <c r="R34" s="325">
        <v>43755</v>
      </c>
      <c r="S34" s="325">
        <v>43767</v>
      </c>
      <c r="T34" s="325">
        <v>43537</v>
      </c>
      <c r="V34" s="325">
        <v>43575</v>
      </c>
      <c r="W34" s="325">
        <v>43620</v>
      </c>
      <c r="X34" s="278">
        <v>233</v>
      </c>
      <c r="Y34" s="278">
        <v>19</v>
      </c>
      <c r="Z34" s="278">
        <v>1</v>
      </c>
      <c r="AA34" s="278">
        <v>97</v>
      </c>
      <c r="AB34" s="302" t="s">
        <v>452</v>
      </c>
      <c r="AC34" s="278">
        <v>94.7</v>
      </c>
      <c r="AD34" s="278">
        <v>41.2</v>
      </c>
      <c r="AE34" s="278">
        <v>37.9</v>
      </c>
      <c r="AF34" s="278">
        <v>38.5</v>
      </c>
      <c r="AG34" s="278">
        <v>43.5</v>
      </c>
      <c r="AH34" s="278">
        <v>3</v>
      </c>
      <c r="AI34" s="302" t="s">
        <v>453</v>
      </c>
      <c r="AJ34" s="279">
        <v>9.6</v>
      </c>
      <c r="AK34" s="279">
        <v>18.6</v>
      </c>
      <c r="AL34" s="279">
        <v>1.9</v>
      </c>
      <c r="AN34" s="278">
        <v>0.1</v>
      </c>
      <c r="AO34" s="302">
        <v>1</v>
      </c>
      <c r="AP34" s="302">
        <v>1</v>
      </c>
      <c r="AQ34" s="302"/>
      <c r="AR34" s="302"/>
      <c r="AS34" s="278"/>
      <c r="AV34" s="302"/>
      <c r="AW34" s="278"/>
      <c r="AX34" s="302"/>
      <c r="AY34" s="302">
        <v>35</v>
      </c>
      <c r="AZ34" s="278">
        <v>4</v>
      </c>
      <c r="BA34" s="278"/>
      <c r="BB34" s="393"/>
      <c r="BC34" s="302"/>
      <c r="BD34" s="393">
        <v>43522</v>
      </c>
      <c r="BE34" s="302">
        <v>2</v>
      </c>
      <c r="BF34" s="393"/>
      <c r="BG34" s="302"/>
      <c r="BH34" s="278"/>
      <c r="BI34" s="302"/>
    </row>
    <row r="35" s="255" customFormat="1" ht="15.5" customHeight="1" spans="1:61">
      <c r="A35" s="277" t="s">
        <v>344</v>
      </c>
      <c r="B35" s="278" t="s">
        <v>429</v>
      </c>
      <c r="C35" s="278" t="s">
        <v>454</v>
      </c>
      <c r="D35" s="278">
        <v>1</v>
      </c>
      <c r="E35" s="278" t="s">
        <v>455</v>
      </c>
      <c r="F35" s="278">
        <v>1</v>
      </c>
      <c r="G35" s="278">
        <v>1</v>
      </c>
      <c r="H35" s="278">
        <v>2</v>
      </c>
      <c r="I35" s="278">
        <v>0.3</v>
      </c>
      <c r="J35" s="278"/>
      <c r="K35" s="278">
        <v>67.34</v>
      </c>
      <c r="L35" s="278">
        <v>66.7</v>
      </c>
      <c r="M35" s="278">
        <v>134.04</v>
      </c>
      <c r="N35" s="278"/>
      <c r="O35" s="278">
        <v>531.93</v>
      </c>
      <c r="P35" s="278">
        <v>3.63</v>
      </c>
      <c r="Q35" s="278">
        <v>1</v>
      </c>
      <c r="R35" s="325">
        <v>43756</v>
      </c>
      <c r="S35" s="325">
        <v>43766</v>
      </c>
      <c r="T35" s="325">
        <v>43549</v>
      </c>
      <c r="V35" s="325">
        <v>43576</v>
      </c>
      <c r="W35" s="325">
        <v>43623</v>
      </c>
      <c r="X35" s="278">
        <v>232</v>
      </c>
      <c r="Y35" s="278">
        <v>24.5</v>
      </c>
      <c r="Z35" s="278">
        <v>3</v>
      </c>
      <c r="AA35" s="278">
        <v>82.9</v>
      </c>
      <c r="AB35" s="302">
        <v>1</v>
      </c>
      <c r="AC35" s="278">
        <v>116.33</v>
      </c>
      <c r="AD35" s="278">
        <v>45.17</v>
      </c>
      <c r="AE35" s="278">
        <v>35.6</v>
      </c>
      <c r="AF35" s="278">
        <v>34.3</v>
      </c>
      <c r="AG35" s="278">
        <v>38.83</v>
      </c>
      <c r="AH35" s="278">
        <v>1</v>
      </c>
      <c r="AI35" s="302">
        <v>1</v>
      </c>
      <c r="AJ35" s="279">
        <v>8.3</v>
      </c>
      <c r="AK35" s="278">
        <v>17</v>
      </c>
      <c r="AL35" s="278">
        <v>3.1</v>
      </c>
      <c r="AN35" s="278">
        <v>0</v>
      </c>
      <c r="AO35" s="302">
        <v>0</v>
      </c>
      <c r="AP35" s="302"/>
      <c r="AQ35" s="302"/>
      <c r="AR35" s="302"/>
      <c r="AS35" s="302"/>
      <c r="AV35" s="302"/>
      <c r="AW35" s="278"/>
      <c r="AX35" s="302"/>
      <c r="AY35" s="302"/>
      <c r="AZ35" s="278"/>
      <c r="BA35" s="278"/>
      <c r="BB35" s="393">
        <v>43829</v>
      </c>
      <c r="BC35" s="302" t="s">
        <v>436</v>
      </c>
      <c r="BD35" s="393"/>
      <c r="BE35" s="302"/>
      <c r="BF35" s="393"/>
      <c r="BG35" s="302"/>
      <c r="BH35" s="278"/>
      <c r="BI35" s="302"/>
    </row>
    <row r="36" s="255" customFormat="1" ht="15.5" customHeight="1" spans="1:61">
      <c r="A36" s="277" t="s">
        <v>344</v>
      </c>
      <c r="B36" s="278" t="s">
        <v>429</v>
      </c>
      <c r="C36" s="278" t="s">
        <v>456</v>
      </c>
      <c r="D36" s="278">
        <v>1</v>
      </c>
      <c r="E36" s="278">
        <v>5</v>
      </c>
      <c r="F36" s="278">
        <v>1</v>
      </c>
      <c r="G36" s="278">
        <v>1</v>
      </c>
      <c r="H36" s="278">
        <v>3</v>
      </c>
      <c r="I36" s="278"/>
      <c r="J36" s="278"/>
      <c r="K36" s="279">
        <v>115</v>
      </c>
      <c r="L36" s="279">
        <v>117.2</v>
      </c>
      <c r="M36" s="278">
        <v>232.2</v>
      </c>
      <c r="N36" s="278"/>
      <c r="O36" s="279">
        <v>512.88</v>
      </c>
      <c r="P36" s="279">
        <v>0.3</v>
      </c>
      <c r="Q36" s="278">
        <v>2</v>
      </c>
      <c r="R36" s="325">
        <v>43756</v>
      </c>
      <c r="S36" s="325">
        <v>43764</v>
      </c>
      <c r="T36" s="325">
        <v>43530</v>
      </c>
      <c r="V36" s="325">
        <v>43574</v>
      </c>
      <c r="W36" s="325">
        <v>43623</v>
      </c>
      <c r="X36" s="278">
        <v>231</v>
      </c>
      <c r="Y36" s="278">
        <v>18</v>
      </c>
      <c r="Z36" s="278">
        <v>3</v>
      </c>
      <c r="AA36" s="278">
        <v>96</v>
      </c>
      <c r="AB36" s="302">
        <v>5</v>
      </c>
      <c r="AC36" s="278">
        <v>122.6</v>
      </c>
      <c r="AD36" s="278">
        <v>42.2</v>
      </c>
      <c r="AE36" s="278">
        <v>31.7</v>
      </c>
      <c r="AF36" s="278">
        <v>40.1</v>
      </c>
      <c r="AG36" s="278">
        <v>34.4</v>
      </c>
      <c r="AH36" s="278">
        <v>3</v>
      </c>
      <c r="AI36" s="302">
        <v>3</v>
      </c>
      <c r="AJ36" s="279">
        <v>9.3</v>
      </c>
      <c r="AK36" s="279">
        <v>18.4</v>
      </c>
      <c r="AL36" s="279">
        <v>4.5</v>
      </c>
      <c r="AN36" s="278"/>
      <c r="AO36" s="302"/>
      <c r="AP36" s="302"/>
      <c r="AQ36" s="302"/>
      <c r="AR36" s="302"/>
      <c r="AS36" s="302"/>
      <c r="AV36" s="302"/>
      <c r="AW36" s="278"/>
      <c r="AX36" s="302"/>
      <c r="AY36" s="394">
        <v>15</v>
      </c>
      <c r="AZ36" s="279">
        <v>2</v>
      </c>
      <c r="BA36" s="279" t="s">
        <v>181</v>
      </c>
      <c r="BB36" s="302"/>
      <c r="BC36" s="302"/>
      <c r="BD36" s="393"/>
      <c r="BE36" s="302"/>
      <c r="BF36" s="393"/>
      <c r="BG36" s="302"/>
      <c r="BH36" s="278"/>
      <c r="BI36" s="302"/>
    </row>
    <row r="37" s="255" customFormat="1" ht="15.5" customHeight="1" spans="1:61">
      <c r="A37" s="277" t="s">
        <v>344</v>
      </c>
      <c r="B37" s="278" t="s">
        <v>429</v>
      </c>
      <c r="C37" s="279" t="s">
        <v>457</v>
      </c>
      <c r="D37" s="278">
        <v>1</v>
      </c>
      <c r="E37" s="278">
        <v>5</v>
      </c>
      <c r="F37" s="278">
        <v>1</v>
      </c>
      <c r="G37" s="278">
        <v>3</v>
      </c>
      <c r="H37" s="278">
        <v>3</v>
      </c>
      <c r="I37" s="278">
        <v>2.8</v>
      </c>
      <c r="J37" s="278">
        <v>795.5</v>
      </c>
      <c r="K37" s="278">
        <v>129.8</v>
      </c>
      <c r="L37" s="278">
        <v>122.9</v>
      </c>
      <c r="M37" s="278">
        <v>252.7</v>
      </c>
      <c r="N37" s="278"/>
      <c r="O37" s="278">
        <v>548.36</v>
      </c>
      <c r="P37" s="278">
        <v>2.1</v>
      </c>
      <c r="Q37" s="278">
        <v>1</v>
      </c>
      <c r="R37" s="325">
        <v>43761</v>
      </c>
      <c r="S37" s="325">
        <v>43768</v>
      </c>
      <c r="T37" s="325">
        <v>43543</v>
      </c>
      <c r="V37" s="325">
        <v>43578</v>
      </c>
      <c r="W37" s="325">
        <v>43621</v>
      </c>
      <c r="X37" s="278">
        <v>225</v>
      </c>
      <c r="Y37" s="279">
        <v>19.8</v>
      </c>
      <c r="Z37" s="278">
        <v>5</v>
      </c>
      <c r="AA37" s="279">
        <v>87.4</v>
      </c>
      <c r="AB37" s="302">
        <v>3</v>
      </c>
      <c r="AC37" s="279">
        <v>101.9</v>
      </c>
      <c r="AD37" s="279">
        <v>36.3</v>
      </c>
      <c r="AE37" s="279">
        <v>39.4</v>
      </c>
      <c r="AF37" s="279">
        <v>40.5</v>
      </c>
      <c r="AG37" s="278">
        <v>35.64</v>
      </c>
      <c r="AH37" s="278">
        <v>1</v>
      </c>
      <c r="AI37" s="302" t="s">
        <v>356</v>
      </c>
      <c r="AJ37" s="279">
        <v>8.5</v>
      </c>
      <c r="AK37" s="278">
        <v>16.1</v>
      </c>
      <c r="AL37" s="278">
        <v>3.1</v>
      </c>
      <c r="AN37" s="278"/>
      <c r="AO37" s="302"/>
      <c r="AP37" s="302" t="s">
        <v>75</v>
      </c>
      <c r="AQ37" s="302"/>
      <c r="AR37" s="302"/>
      <c r="AS37" s="302"/>
      <c r="AV37" s="302"/>
      <c r="AW37" s="278"/>
      <c r="AX37" s="302"/>
      <c r="AY37" s="302"/>
      <c r="AZ37" s="278"/>
      <c r="BA37" s="278"/>
      <c r="BB37" s="302"/>
      <c r="BC37" s="302" t="s">
        <v>75</v>
      </c>
      <c r="BD37" s="393"/>
      <c r="BE37" s="302" t="s">
        <v>320</v>
      </c>
      <c r="BF37" s="302"/>
      <c r="BG37" s="302"/>
      <c r="BH37" s="278"/>
      <c r="BI37" s="302"/>
    </row>
    <row r="38" s="255" customFormat="1" ht="15.5" customHeight="1" spans="1:61">
      <c r="A38" s="277" t="s">
        <v>344</v>
      </c>
      <c r="B38" s="278"/>
      <c r="C38" s="280" t="s">
        <v>458</v>
      </c>
      <c r="D38" s="280">
        <v>1</v>
      </c>
      <c r="E38" s="280">
        <v>5</v>
      </c>
      <c r="F38" s="280">
        <v>1</v>
      </c>
      <c r="G38" s="278"/>
      <c r="H38" s="278"/>
      <c r="I38" s="278"/>
      <c r="J38" s="278"/>
      <c r="K38" s="278"/>
      <c r="L38" s="278"/>
      <c r="M38" s="278"/>
      <c r="N38" s="278"/>
      <c r="O38" s="280">
        <v>569.2</v>
      </c>
      <c r="P38" s="280">
        <v>-0.24</v>
      </c>
      <c r="Q38" s="280">
        <v>2</v>
      </c>
      <c r="R38" s="278"/>
      <c r="S38" s="278"/>
      <c r="T38" s="278"/>
      <c r="V38" s="278"/>
      <c r="W38" s="278"/>
      <c r="X38" s="280">
        <v>230.3</v>
      </c>
      <c r="Y38" s="280">
        <v>18.9</v>
      </c>
      <c r="Z38" s="278"/>
      <c r="AA38" s="280">
        <v>91.5</v>
      </c>
      <c r="AB38" s="302"/>
      <c r="AC38" s="280">
        <v>99</v>
      </c>
      <c r="AD38" s="280">
        <v>41</v>
      </c>
      <c r="AE38" s="280">
        <v>38.2</v>
      </c>
      <c r="AF38" s="280">
        <v>38.4</v>
      </c>
      <c r="AG38" s="280">
        <v>42.3</v>
      </c>
      <c r="AH38" s="278"/>
      <c r="AI38" s="302"/>
      <c r="AJ38" s="280">
        <v>9</v>
      </c>
      <c r="AK38" s="280">
        <v>17.5</v>
      </c>
      <c r="AL38" s="280">
        <v>2.7</v>
      </c>
      <c r="AN38" s="278"/>
      <c r="AO38" s="302"/>
      <c r="AP38" s="302"/>
      <c r="AQ38" s="302"/>
      <c r="AR38" s="302"/>
      <c r="AS38" s="302"/>
      <c r="AV38" s="302"/>
      <c r="AW38" s="278"/>
      <c r="AX38" s="302"/>
      <c r="AY38" s="302"/>
      <c r="AZ38" s="278"/>
      <c r="BA38" s="278"/>
      <c r="BB38" s="302"/>
      <c r="BC38" s="302"/>
      <c r="BD38" s="302"/>
      <c r="BE38" s="302"/>
      <c r="BF38" s="302"/>
      <c r="BG38" s="302"/>
      <c r="BH38" s="278"/>
      <c r="BI38" s="302"/>
    </row>
  </sheetData>
  <mergeCells count="28">
    <mergeCell ref="B1:R1"/>
    <mergeCell ref="S1:AD1"/>
    <mergeCell ref="AE1:AS1"/>
    <mergeCell ref="AK2:AL2"/>
    <mergeCell ref="AN2:AO2"/>
    <mergeCell ref="AT2:AU2"/>
    <mergeCell ref="AV2:AW2"/>
    <mergeCell ref="BB2:BC2"/>
    <mergeCell ref="BD2:BE2"/>
    <mergeCell ref="BF2:BG2"/>
    <mergeCell ref="BH2:BI2"/>
    <mergeCell ref="B4:B14"/>
    <mergeCell ref="B15:B26"/>
    <mergeCell ref="D2:D3"/>
    <mergeCell ref="E2:E3"/>
    <mergeCell ref="F2:F3"/>
    <mergeCell ref="G2:G3"/>
    <mergeCell ref="H2:H3"/>
    <mergeCell ref="I2:I3"/>
    <mergeCell ref="J2:J3"/>
    <mergeCell ref="O2:O3"/>
    <mergeCell ref="P2:P3"/>
    <mergeCell ref="Q2:Q3"/>
    <mergeCell ref="AH2:AH3"/>
    <mergeCell ref="AI2:AI3"/>
    <mergeCell ref="AJ2:AJ3"/>
    <mergeCell ref="AM2:AM3"/>
    <mergeCell ref="BJ2:BJ3"/>
  </mergeCells>
  <pageMargins left="0.75" right="0.75" top="1" bottom="1" header="0.5" footer="0.5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P52"/>
  <sheetViews>
    <sheetView topLeftCell="A13" workbookViewId="0">
      <selection activeCell="A1" sqref="$A1:$XFD1048576"/>
    </sheetView>
  </sheetViews>
  <sheetFormatPr defaultColWidth="9" defaultRowHeight="14.25"/>
  <cols>
    <col min="1" max="1" width="4.55" style="168" customWidth="1"/>
    <col min="2" max="2" width="10.75" style="169" customWidth="1"/>
    <col min="3" max="3" width="5.04166666666667" style="169" customWidth="1"/>
    <col min="4" max="4" width="4.25" style="168" customWidth="1"/>
    <col min="5" max="5" width="1.84166666666667" style="169" hidden="1" customWidth="1"/>
    <col min="6" max="6" width="7.91666666666667" style="169" customWidth="1"/>
    <col min="7" max="7" width="6.875" style="170" customWidth="1"/>
    <col min="8" max="8" width="5.375" style="171" customWidth="1"/>
    <col min="9" max="9" width="4.475" style="172" customWidth="1"/>
    <col min="10" max="10" width="4.125" style="172" hidden="1" customWidth="1"/>
    <col min="11" max="11" width="3.875" style="172" customWidth="1"/>
    <col min="12" max="12" width="4.375" style="173" customWidth="1"/>
    <col min="13" max="13" width="4.25" style="174" customWidth="1"/>
    <col min="14" max="14" width="5.875" style="175" customWidth="1"/>
    <col min="15" max="15" width="6.5" style="175" customWidth="1"/>
    <col min="16" max="16" width="5.75" style="175" customWidth="1"/>
    <col min="17" max="17" width="5.625" style="175" customWidth="1"/>
    <col min="18" max="18" width="6.125" style="175" customWidth="1"/>
    <col min="19" max="19" width="4.5" style="174" customWidth="1"/>
    <col min="20" max="20" width="4.5" style="175" customWidth="1"/>
    <col min="21" max="21" width="6.25" style="175" customWidth="1"/>
    <col min="22" max="22" width="4.5" style="171" customWidth="1"/>
    <col min="23" max="23" width="5.75" style="156" customWidth="1"/>
    <col min="24" max="24" width="4" style="175" customWidth="1"/>
    <col min="25" max="25" width="5.125" style="156" customWidth="1"/>
    <col min="26" max="26" width="4" style="156" customWidth="1"/>
    <col min="27" max="27" width="4.125" style="176" hidden="1" customWidth="1"/>
    <col min="28" max="28" width="4.25" style="156" hidden="1" customWidth="1"/>
    <col min="29" max="29" width="5.125" style="156" hidden="1" customWidth="1"/>
    <col min="30" max="30" width="4.875" style="156" customWidth="1"/>
    <col min="31" max="32" width="3.875" style="156" hidden="1" customWidth="1"/>
    <col min="33" max="33" width="5.25" style="156" hidden="1" customWidth="1"/>
    <col min="34" max="36" width="4.125" style="156" customWidth="1"/>
    <col min="37" max="37" width="4" style="171" customWidth="1"/>
    <col min="38" max="38" width="4.75" style="175" customWidth="1"/>
    <col min="39" max="39" width="5.625" style="175" customWidth="1"/>
    <col min="40" max="40" width="5.41666666666667" style="177" customWidth="1"/>
    <col min="41" max="41" width="4.625" style="176" customWidth="1"/>
    <col min="42" max="42" width="5.55" style="178" customWidth="1"/>
    <col min="43" max="43" width="4.625" style="178" customWidth="1"/>
    <col min="44" max="44" width="5.11666666666667" style="178" customWidth="1"/>
    <col min="45" max="45" width="4.625" style="178" customWidth="1"/>
    <col min="46" max="137" width="9" style="150" customWidth="1"/>
    <col min="138" max="16384" width="9" style="41"/>
  </cols>
  <sheetData>
    <row r="1" s="149" customFormat="1" ht="36" customHeight="1" spans="1:145">
      <c r="A1" s="179" t="s">
        <v>459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50"/>
      <c r="AU1" s="150"/>
      <c r="AV1" s="150"/>
      <c r="AW1" s="150"/>
      <c r="AX1" s="150"/>
      <c r="AY1" s="150"/>
      <c r="AZ1" s="150"/>
      <c r="BA1" s="150"/>
      <c r="BB1" s="150"/>
      <c r="EI1" s="251"/>
      <c r="EJ1" s="251"/>
      <c r="EK1" s="251"/>
      <c r="EL1" s="251"/>
      <c r="EM1" s="251"/>
      <c r="EN1" s="251"/>
      <c r="EO1" s="251"/>
    </row>
    <row r="2" s="150" customFormat="1" ht="24.75" customHeight="1" spans="1:146">
      <c r="A2" s="59" t="s">
        <v>460</v>
      </c>
      <c r="B2" s="181" t="s">
        <v>294</v>
      </c>
      <c r="C2" s="59" t="s">
        <v>461</v>
      </c>
      <c r="D2" s="59" t="s">
        <v>462</v>
      </c>
      <c r="E2" s="182" t="s">
        <v>463</v>
      </c>
      <c r="F2" s="183" t="s">
        <v>464</v>
      </c>
      <c r="G2" s="62" t="s">
        <v>465</v>
      </c>
      <c r="H2" s="62"/>
      <c r="I2" s="62"/>
      <c r="J2" s="62"/>
      <c r="K2" s="62"/>
      <c r="L2" s="62"/>
      <c r="M2" s="62" t="s">
        <v>466</v>
      </c>
      <c r="N2" s="91"/>
      <c r="O2" s="91"/>
      <c r="P2" s="91"/>
      <c r="Q2" s="91"/>
      <c r="R2" s="91"/>
      <c r="S2" s="62"/>
      <c r="T2" s="182"/>
      <c r="U2" s="78" t="s">
        <v>467</v>
      </c>
      <c r="V2" s="208" t="s">
        <v>468</v>
      </c>
      <c r="W2" s="209"/>
      <c r="X2" s="58" t="s">
        <v>469</v>
      </c>
      <c r="Y2" s="62"/>
      <c r="Z2" s="59" t="s">
        <v>470</v>
      </c>
      <c r="AA2" s="62" t="s">
        <v>383</v>
      </c>
      <c r="AB2" s="62"/>
      <c r="AC2" s="184" t="s">
        <v>471</v>
      </c>
      <c r="AD2" s="59" t="s">
        <v>472</v>
      </c>
      <c r="AE2" s="182" t="s">
        <v>473</v>
      </c>
      <c r="AF2" s="182"/>
      <c r="AG2" s="184" t="s">
        <v>471</v>
      </c>
      <c r="AH2" s="59" t="s">
        <v>474</v>
      </c>
      <c r="AI2" s="184" t="s">
        <v>42</v>
      </c>
      <c r="AJ2" s="220" t="s">
        <v>43</v>
      </c>
      <c r="AK2" s="59" t="s">
        <v>475</v>
      </c>
      <c r="AL2" s="185" t="s">
        <v>476</v>
      </c>
      <c r="AM2" s="216" t="s">
        <v>477</v>
      </c>
      <c r="AN2" s="221"/>
      <c r="AO2" s="228" t="s">
        <v>478</v>
      </c>
      <c r="AP2" s="228"/>
      <c r="AQ2" s="228"/>
      <c r="AR2" s="228"/>
      <c r="AS2" s="228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EI2" s="43"/>
      <c r="EJ2" s="43"/>
      <c r="EK2" s="43"/>
      <c r="EL2" s="43"/>
      <c r="EM2" s="43"/>
      <c r="EN2" s="43"/>
      <c r="EO2" s="43"/>
      <c r="EP2" s="43"/>
    </row>
    <row r="3" s="151" customFormat="1" ht="48" customHeight="1" spans="1:146">
      <c r="A3" s="59"/>
      <c r="B3" s="181"/>
      <c r="C3" s="59"/>
      <c r="D3" s="59"/>
      <c r="E3" s="182"/>
      <c r="F3" s="184"/>
      <c r="G3" s="185" t="s">
        <v>479</v>
      </c>
      <c r="H3" s="185" t="s">
        <v>480</v>
      </c>
      <c r="I3" s="198" t="s">
        <v>481</v>
      </c>
      <c r="J3" s="161" t="s">
        <v>482</v>
      </c>
      <c r="K3" s="199" t="s">
        <v>483</v>
      </c>
      <c r="L3" s="200" t="s">
        <v>484</v>
      </c>
      <c r="M3" s="201" t="s">
        <v>485</v>
      </c>
      <c r="N3" s="202" t="s">
        <v>486</v>
      </c>
      <c r="O3" s="202" t="s">
        <v>487</v>
      </c>
      <c r="P3" s="202" t="s">
        <v>488</v>
      </c>
      <c r="Q3" s="202" t="s">
        <v>489</v>
      </c>
      <c r="R3" s="210" t="s">
        <v>490</v>
      </c>
      <c r="S3" s="201" t="s">
        <v>491</v>
      </c>
      <c r="T3" s="202" t="s">
        <v>492</v>
      </c>
      <c r="U3" s="59"/>
      <c r="V3" s="63" t="s">
        <v>403</v>
      </c>
      <c r="W3" s="59" t="s">
        <v>493</v>
      </c>
      <c r="X3" s="104" t="s">
        <v>494</v>
      </c>
      <c r="Y3" s="59" t="s">
        <v>493</v>
      </c>
      <c r="Z3" s="59"/>
      <c r="AA3" s="218" t="s">
        <v>495</v>
      </c>
      <c r="AB3" s="59" t="s">
        <v>496</v>
      </c>
      <c r="AC3" s="81" t="s">
        <v>497</v>
      </c>
      <c r="AD3" s="59"/>
      <c r="AE3" s="104" t="s">
        <v>495</v>
      </c>
      <c r="AF3" s="59" t="s">
        <v>496</v>
      </c>
      <c r="AG3" s="184" t="s">
        <v>498</v>
      </c>
      <c r="AH3" s="59"/>
      <c r="AI3" s="184"/>
      <c r="AJ3" s="184"/>
      <c r="AK3" s="59"/>
      <c r="AL3" s="129"/>
      <c r="AM3" s="222" t="s">
        <v>499</v>
      </c>
      <c r="AN3" s="223" t="s">
        <v>500</v>
      </c>
      <c r="AO3" s="229" t="s">
        <v>501</v>
      </c>
      <c r="AP3" s="229" t="s">
        <v>502</v>
      </c>
      <c r="AQ3" s="229" t="s">
        <v>503</v>
      </c>
      <c r="AR3" s="229" t="s">
        <v>504</v>
      </c>
      <c r="AS3" s="230" t="s">
        <v>505</v>
      </c>
      <c r="AT3" s="231"/>
      <c r="AU3" s="231"/>
      <c r="AV3" s="232"/>
      <c r="AW3" s="231"/>
      <c r="AX3" s="236"/>
      <c r="AY3" s="231"/>
      <c r="AZ3" s="236"/>
      <c r="BA3" s="236"/>
      <c r="BB3" s="236"/>
      <c r="BC3" s="237"/>
      <c r="BD3" s="238"/>
      <c r="BH3" s="243"/>
      <c r="BK3" s="243"/>
      <c r="BN3" s="243"/>
      <c r="BQ3" s="243"/>
      <c r="BT3" s="243"/>
      <c r="BW3" s="243"/>
      <c r="BZ3" s="243"/>
      <c r="CC3" s="243"/>
      <c r="CF3" s="243"/>
      <c r="CI3" s="243"/>
      <c r="CL3" s="243"/>
      <c r="CO3" s="243"/>
      <c r="CR3" s="243"/>
      <c r="CU3" s="243"/>
      <c r="EI3" s="252"/>
      <c r="EJ3" s="252"/>
      <c r="EK3" s="252"/>
      <c r="EL3" s="252"/>
      <c r="EM3" s="252"/>
      <c r="EN3" s="252"/>
      <c r="EO3" s="252"/>
      <c r="EP3" s="252"/>
    </row>
    <row r="4" s="152" customFormat="1" ht="24" customHeight="1" spans="1:137">
      <c r="A4" s="62">
        <v>8</v>
      </c>
      <c r="B4" s="186" t="s">
        <v>506</v>
      </c>
      <c r="C4" s="62" t="s">
        <v>507</v>
      </c>
      <c r="D4" s="62" t="s">
        <v>508</v>
      </c>
      <c r="E4" s="62"/>
      <c r="F4" s="62" t="s">
        <v>509</v>
      </c>
      <c r="G4" s="79">
        <v>578.396</v>
      </c>
      <c r="H4" s="79">
        <v>6.98753283267359</v>
      </c>
      <c r="I4" s="62" t="s">
        <v>510</v>
      </c>
      <c r="J4" s="62" t="s">
        <v>511</v>
      </c>
      <c r="K4" s="62" t="s">
        <v>512</v>
      </c>
      <c r="L4" s="62">
        <v>2</v>
      </c>
      <c r="M4" s="62">
        <v>816</v>
      </c>
      <c r="N4" s="91">
        <v>14.89</v>
      </c>
      <c r="O4" s="91">
        <v>26.6</v>
      </c>
      <c r="P4" s="91">
        <v>53.3</v>
      </c>
      <c r="Q4" s="91">
        <v>12.6</v>
      </c>
      <c r="R4" s="91">
        <v>666</v>
      </c>
      <c r="S4" s="62">
        <v>102</v>
      </c>
      <c r="T4" s="62">
        <v>52.8</v>
      </c>
      <c r="U4" s="58" t="s">
        <v>513</v>
      </c>
      <c r="V4" s="79">
        <v>3.74</v>
      </c>
      <c r="W4" s="62" t="s">
        <v>514</v>
      </c>
      <c r="X4" s="62">
        <v>13.4</v>
      </c>
      <c r="Y4" s="62" t="s">
        <v>514</v>
      </c>
      <c r="Z4" s="62" t="s">
        <v>514</v>
      </c>
      <c r="AA4" s="62">
        <v>50.63</v>
      </c>
      <c r="AB4" s="62" t="s">
        <v>514</v>
      </c>
      <c r="AC4" s="62" t="s">
        <v>515</v>
      </c>
      <c r="AD4" s="62" t="s">
        <v>515</v>
      </c>
      <c r="AE4" s="62">
        <v>7</v>
      </c>
      <c r="AF4" s="62" t="s">
        <v>514</v>
      </c>
      <c r="AG4" s="62" t="s">
        <v>516</v>
      </c>
      <c r="AH4" s="62" t="s">
        <v>514</v>
      </c>
      <c r="AI4" s="62" t="s">
        <v>517</v>
      </c>
      <c r="AJ4" s="62" t="s">
        <v>515</v>
      </c>
      <c r="AK4" s="62"/>
      <c r="AL4" s="62" t="s">
        <v>518</v>
      </c>
      <c r="AM4" s="91">
        <v>218.9</v>
      </c>
      <c r="AN4" s="91">
        <f>AM4-219.8</f>
        <v>-0.900000000000006</v>
      </c>
      <c r="AO4" s="233">
        <v>79.703</v>
      </c>
      <c r="AP4" s="233">
        <v>40.342</v>
      </c>
      <c r="AQ4" s="233">
        <v>35.82</v>
      </c>
      <c r="AR4" s="233">
        <v>44.061</v>
      </c>
      <c r="AS4" s="233">
        <v>45.0371197320681</v>
      </c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</row>
    <row r="5" s="153" customFormat="1" ht="24" customHeight="1" spans="1:137">
      <c r="A5" s="62"/>
      <c r="B5" s="59" t="s">
        <v>506</v>
      </c>
      <c r="C5" s="62" t="s">
        <v>519</v>
      </c>
      <c r="D5" s="62" t="s">
        <v>520</v>
      </c>
      <c r="E5" s="62" t="s">
        <v>521</v>
      </c>
      <c r="F5" s="187" t="s">
        <v>522</v>
      </c>
      <c r="G5" s="79">
        <v>544.18</v>
      </c>
      <c r="H5" s="79">
        <v>5.38159143283177</v>
      </c>
      <c r="I5" s="62" t="s">
        <v>510</v>
      </c>
      <c r="J5" s="62" t="s">
        <v>511</v>
      </c>
      <c r="K5" s="62" t="s">
        <v>512</v>
      </c>
      <c r="L5" s="62">
        <v>1</v>
      </c>
      <c r="M5" s="62">
        <v>810</v>
      </c>
      <c r="N5" s="91">
        <v>15.18</v>
      </c>
      <c r="O5" s="91">
        <v>29.9</v>
      </c>
      <c r="P5" s="91">
        <v>56.8</v>
      </c>
      <c r="Q5" s="91">
        <v>5.3</v>
      </c>
      <c r="R5" s="91">
        <v>281</v>
      </c>
      <c r="S5" s="62">
        <v>66</v>
      </c>
      <c r="T5" s="62">
        <v>47.8</v>
      </c>
      <c r="U5" s="58" t="s">
        <v>513</v>
      </c>
      <c r="V5" s="79">
        <v>2.86363636363636</v>
      </c>
      <c r="W5" s="62" t="str">
        <f>IF(V5&lt;1.5,"R",IF(V5&lt;2.6,"MR",IF(V5&lt;3.5,"MS","S")))</f>
        <v>MS</v>
      </c>
      <c r="X5" s="62">
        <v>40.3543307086614</v>
      </c>
      <c r="Y5" s="62" t="str">
        <f>IF(X5&lt;1,"R",IF(X5&lt;6,"MR",IF(X5&lt;25,"MS","S")))</f>
        <v>S</v>
      </c>
      <c r="Z5" s="62" t="s">
        <v>514</v>
      </c>
      <c r="AA5" s="62">
        <v>19.68</v>
      </c>
      <c r="AB5" s="62" t="s">
        <v>516</v>
      </c>
      <c r="AC5" s="62" t="s">
        <v>523</v>
      </c>
      <c r="AD5" s="62" t="s">
        <v>516</v>
      </c>
      <c r="AE5" s="62"/>
      <c r="AF5" s="62"/>
      <c r="AG5" s="62" t="s">
        <v>515</v>
      </c>
      <c r="AH5" s="62" t="s">
        <v>515</v>
      </c>
      <c r="AI5" s="224" t="s">
        <v>516</v>
      </c>
      <c r="AJ5" s="62" t="s">
        <v>515</v>
      </c>
      <c r="AK5" s="62" t="s">
        <v>524</v>
      </c>
      <c r="AL5" s="187" t="s">
        <v>525</v>
      </c>
      <c r="AM5" s="91">
        <v>219.8</v>
      </c>
      <c r="AN5" s="91">
        <f>AM5-220</f>
        <v>-0.199999999999989</v>
      </c>
      <c r="AO5" s="233">
        <v>76.22</v>
      </c>
      <c r="AP5" s="233">
        <v>39.531</v>
      </c>
      <c r="AQ5" s="233">
        <v>33.265</v>
      </c>
      <c r="AR5" s="233">
        <v>43.87</v>
      </c>
      <c r="AS5" s="233">
        <v>38.6301450181761</v>
      </c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</row>
    <row r="6" s="137" customFormat="1" ht="24" customHeight="1" spans="1:137">
      <c r="A6" s="66"/>
      <c r="B6" s="188"/>
      <c r="C6" s="66"/>
      <c r="D6" s="66"/>
      <c r="E6" s="66"/>
      <c r="F6" s="67" t="s">
        <v>526</v>
      </c>
      <c r="G6" s="86">
        <f>AVERAGE(G4:G5)</f>
        <v>561.288</v>
      </c>
      <c r="H6" s="86">
        <f>(G6-528.51)/528.51*100</f>
        <v>6.20196401203384</v>
      </c>
      <c r="I6" s="66"/>
      <c r="J6" s="66"/>
      <c r="K6" s="66"/>
      <c r="L6" s="66"/>
      <c r="M6" s="66">
        <f t="shared" ref="M6:T6" si="0">AVERAGE(M4:M5)</f>
        <v>813</v>
      </c>
      <c r="N6" s="108">
        <f t="shared" si="0"/>
        <v>15.035</v>
      </c>
      <c r="O6" s="108">
        <f t="shared" si="0"/>
        <v>28.25</v>
      </c>
      <c r="P6" s="108">
        <f t="shared" si="0"/>
        <v>55.05</v>
      </c>
      <c r="Q6" s="108">
        <f t="shared" si="0"/>
        <v>8.95</v>
      </c>
      <c r="R6" s="108">
        <f t="shared" si="0"/>
        <v>473.5</v>
      </c>
      <c r="S6" s="66">
        <f t="shared" si="0"/>
        <v>84</v>
      </c>
      <c r="T6" s="66">
        <f t="shared" si="0"/>
        <v>50.3</v>
      </c>
      <c r="U6" s="67" t="s">
        <v>513</v>
      </c>
      <c r="V6" s="86"/>
      <c r="W6" s="66" t="s">
        <v>514</v>
      </c>
      <c r="X6" s="66"/>
      <c r="Y6" s="66" t="s">
        <v>514</v>
      </c>
      <c r="Z6" s="66" t="s">
        <v>514</v>
      </c>
      <c r="AA6" s="196"/>
      <c r="AB6" s="196"/>
      <c r="AC6" s="196"/>
      <c r="AD6" s="196" t="s">
        <v>515</v>
      </c>
      <c r="AE6" s="196"/>
      <c r="AF6" s="196"/>
      <c r="AG6" s="196"/>
      <c r="AH6" s="196" t="s">
        <v>515</v>
      </c>
      <c r="AI6" s="66" t="s">
        <v>516</v>
      </c>
      <c r="AJ6" s="196" t="s">
        <v>515</v>
      </c>
      <c r="AK6" s="66"/>
      <c r="AL6" s="215" t="s">
        <v>527</v>
      </c>
      <c r="AM6" s="108">
        <f t="shared" ref="AM6:AS6" si="1">AVERAGE(AM4:AM5)</f>
        <v>219.35</v>
      </c>
      <c r="AN6" s="108">
        <f t="shared" si="1"/>
        <v>-0.549999999999997</v>
      </c>
      <c r="AO6" s="234">
        <f t="shared" si="1"/>
        <v>77.9615</v>
      </c>
      <c r="AP6" s="234">
        <f t="shared" si="1"/>
        <v>39.9365</v>
      </c>
      <c r="AQ6" s="234">
        <f t="shared" si="1"/>
        <v>34.5425</v>
      </c>
      <c r="AR6" s="234">
        <f t="shared" si="1"/>
        <v>43.9655</v>
      </c>
      <c r="AS6" s="234">
        <f t="shared" si="1"/>
        <v>41.8336323751221</v>
      </c>
      <c r="AT6" s="141"/>
      <c r="AU6" s="141"/>
      <c r="AV6" s="141"/>
      <c r="AW6" s="141"/>
      <c r="AX6" s="141"/>
      <c r="AY6" s="141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2"/>
      <c r="DE6" s="242"/>
      <c r="DF6" s="242"/>
      <c r="DG6" s="242"/>
      <c r="DH6" s="242"/>
      <c r="DI6" s="242"/>
      <c r="DJ6" s="242"/>
      <c r="DK6" s="242"/>
      <c r="DL6" s="242"/>
      <c r="DM6" s="242"/>
      <c r="DN6" s="242"/>
      <c r="DO6" s="242"/>
      <c r="DP6" s="242"/>
      <c r="DQ6" s="242"/>
      <c r="DR6" s="242"/>
      <c r="DS6" s="242"/>
      <c r="DT6" s="242"/>
      <c r="DU6" s="242"/>
      <c r="DV6" s="242"/>
      <c r="DW6" s="242"/>
      <c r="DX6" s="242"/>
      <c r="DY6" s="242"/>
      <c r="DZ6" s="242"/>
      <c r="EA6" s="242"/>
      <c r="EB6" s="242"/>
      <c r="EC6" s="242"/>
      <c r="ED6" s="242"/>
      <c r="EE6" s="242"/>
      <c r="EF6" s="242"/>
      <c r="EG6" s="242"/>
    </row>
    <row r="7" s="154" customFormat="1" ht="24" customHeight="1" spans="1:137">
      <c r="A7" s="62"/>
      <c r="B7" s="188"/>
      <c r="C7" s="62"/>
      <c r="D7" s="62"/>
      <c r="E7" s="62"/>
      <c r="F7" s="62" t="s">
        <v>528</v>
      </c>
      <c r="G7" s="79">
        <v>592.562509529108</v>
      </c>
      <c r="H7" s="79">
        <v>7.28897757525893</v>
      </c>
      <c r="I7" s="62"/>
      <c r="J7" s="62"/>
      <c r="K7" s="62"/>
      <c r="L7" s="62">
        <v>1</v>
      </c>
      <c r="M7" s="62"/>
      <c r="N7" s="91"/>
      <c r="O7" s="91"/>
      <c r="P7" s="91"/>
      <c r="Q7" s="91"/>
      <c r="R7" s="91"/>
      <c r="S7" s="62"/>
      <c r="T7" s="62"/>
      <c r="U7" s="62"/>
      <c r="V7" s="79"/>
      <c r="W7" s="62"/>
      <c r="X7" s="62"/>
      <c r="Y7" s="62"/>
      <c r="Z7" s="62"/>
      <c r="AA7" s="187"/>
      <c r="AB7" s="187"/>
      <c r="AC7" s="187"/>
      <c r="AD7" s="187"/>
      <c r="AE7" s="187"/>
      <c r="AF7" s="187"/>
      <c r="AG7" s="187"/>
      <c r="AH7" s="187"/>
      <c r="AI7" s="62"/>
      <c r="AJ7" s="187"/>
      <c r="AK7" s="62"/>
      <c r="AL7" s="62"/>
      <c r="AM7" s="91"/>
      <c r="AN7" s="91"/>
      <c r="AO7" s="233"/>
      <c r="AP7" s="233"/>
      <c r="AQ7" s="233"/>
      <c r="AR7" s="233"/>
      <c r="AS7" s="233"/>
      <c r="AT7" s="231"/>
      <c r="AU7" s="231"/>
      <c r="AV7" s="232"/>
      <c r="AW7" s="231"/>
      <c r="AX7" s="236"/>
      <c r="AY7" s="231"/>
      <c r="AZ7" s="23"/>
      <c r="BA7" s="23"/>
      <c r="BB7" s="23"/>
      <c r="BC7" s="33"/>
      <c r="BD7" s="3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3"/>
      <c r="ED7" s="243"/>
      <c r="EE7" s="243"/>
      <c r="EF7" s="243"/>
      <c r="EG7" s="243"/>
    </row>
    <row r="8" s="155" customFormat="1" ht="24" customHeight="1" spans="1:146">
      <c r="A8" s="62">
        <v>9</v>
      </c>
      <c r="B8" s="186" t="s">
        <v>529</v>
      </c>
      <c r="C8" s="189" t="s">
        <v>530</v>
      </c>
      <c r="D8" s="189" t="s">
        <v>531</v>
      </c>
      <c r="E8" s="62"/>
      <c r="F8" s="62" t="s">
        <v>509</v>
      </c>
      <c r="G8" s="79">
        <v>549.256</v>
      </c>
      <c r="H8" s="79">
        <v>1.59742517849877</v>
      </c>
      <c r="I8" s="92"/>
      <c r="J8" s="92" t="s">
        <v>532</v>
      </c>
      <c r="K8" s="92" t="s">
        <v>112</v>
      </c>
      <c r="L8" s="90">
        <v>10</v>
      </c>
      <c r="M8" s="203">
        <v>821</v>
      </c>
      <c r="N8" s="204">
        <v>14.7</v>
      </c>
      <c r="O8" s="204">
        <v>31.6</v>
      </c>
      <c r="P8" s="204">
        <v>62.5</v>
      </c>
      <c r="Q8" s="204">
        <v>9.4</v>
      </c>
      <c r="R8" s="204">
        <v>544</v>
      </c>
      <c r="S8" s="203">
        <v>95</v>
      </c>
      <c r="T8" s="204">
        <v>68.7</v>
      </c>
      <c r="U8" s="211" t="s">
        <v>533</v>
      </c>
      <c r="V8" s="63">
        <v>3.95</v>
      </c>
      <c r="W8" s="59" t="s">
        <v>514</v>
      </c>
      <c r="X8" s="104">
        <v>6.6</v>
      </c>
      <c r="Y8" s="184" t="s">
        <v>516</v>
      </c>
      <c r="Z8" s="62" t="s">
        <v>514</v>
      </c>
      <c r="AA8" s="218">
        <v>46.25</v>
      </c>
      <c r="AB8" s="59" t="s">
        <v>514</v>
      </c>
      <c r="AC8" s="59" t="s">
        <v>515</v>
      </c>
      <c r="AD8" s="81" t="s">
        <v>515</v>
      </c>
      <c r="AE8" s="81">
        <v>9</v>
      </c>
      <c r="AF8" s="59" t="s">
        <v>515</v>
      </c>
      <c r="AG8" s="59" t="s">
        <v>515</v>
      </c>
      <c r="AH8" s="59" t="s">
        <v>515</v>
      </c>
      <c r="AI8" s="59" t="s">
        <v>516</v>
      </c>
      <c r="AJ8" s="59" t="s">
        <v>515</v>
      </c>
      <c r="AK8" s="62"/>
      <c r="AL8" s="62" t="s">
        <v>518</v>
      </c>
      <c r="AM8" s="104">
        <v>219.7</v>
      </c>
      <c r="AN8" s="91">
        <f>AM8-219.8</f>
        <v>-0.100000000000023</v>
      </c>
      <c r="AO8" s="230">
        <v>89.83</v>
      </c>
      <c r="AP8" s="230">
        <v>39.555</v>
      </c>
      <c r="AQ8" s="230">
        <v>35.803</v>
      </c>
      <c r="AR8" s="228">
        <v>43.018</v>
      </c>
      <c r="AS8" s="228">
        <v>39.4166475670397</v>
      </c>
      <c r="AT8" s="23"/>
      <c r="AU8" s="23"/>
      <c r="AV8" s="23"/>
      <c r="AW8" s="23"/>
      <c r="AX8" s="23"/>
      <c r="AY8" s="23"/>
      <c r="AZ8" s="239"/>
      <c r="BA8" s="239"/>
      <c r="BB8" s="239"/>
      <c r="BC8" s="23"/>
      <c r="BD8" s="240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23"/>
      <c r="EJ8" s="23"/>
      <c r="EK8" s="23"/>
      <c r="EL8" s="23"/>
      <c r="EM8" s="23"/>
      <c r="EN8" s="23"/>
      <c r="EO8" s="23"/>
      <c r="EP8" s="23"/>
    </row>
    <row r="9" s="156" customFormat="1" ht="24" customHeight="1" spans="1:146">
      <c r="A9" s="62"/>
      <c r="B9" s="59" t="s">
        <v>529</v>
      </c>
      <c r="C9" s="65" t="s">
        <v>534</v>
      </c>
      <c r="D9" s="65" t="s">
        <v>519</v>
      </c>
      <c r="E9" s="59" t="s">
        <v>535</v>
      </c>
      <c r="F9" s="187" t="s">
        <v>522</v>
      </c>
      <c r="G9" s="185">
        <v>530.6</v>
      </c>
      <c r="H9" s="185">
        <v>2.75179612308527</v>
      </c>
      <c r="I9" s="62" t="s">
        <v>510</v>
      </c>
      <c r="J9" s="92" t="s">
        <v>536</v>
      </c>
      <c r="K9" s="205" t="s">
        <v>537</v>
      </c>
      <c r="L9" s="184">
        <v>9</v>
      </c>
      <c r="M9" s="203">
        <v>810</v>
      </c>
      <c r="N9" s="204">
        <v>14.99</v>
      </c>
      <c r="O9" s="204">
        <v>31.6</v>
      </c>
      <c r="P9" s="204">
        <v>65.2</v>
      </c>
      <c r="Q9" s="204">
        <v>4.5</v>
      </c>
      <c r="R9" s="204">
        <v>232</v>
      </c>
      <c r="S9" s="203">
        <v>51</v>
      </c>
      <c r="T9" s="204">
        <v>65.2</v>
      </c>
      <c r="U9" s="212" t="s">
        <v>513</v>
      </c>
      <c r="V9" s="192">
        <v>3.75</v>
      </c>
      <c r="W9" s="187" t="str">
        <f>IF(V9&lt;1.5,"R",IF(V9&lt;2.6,"MR",IF(V9&lt;3.5,"MS","S")))</f>
        <v>S</v>
      </c>
      <c r="X9" s="204">
        <v>33.0409356725146</v>
      </c>
      <c r="Y9" s="187" t="str">
        <f>IF(X9&lt;1,"R",IF(X9&lt;6,"MR",IF(X9&lt;25,"MS","S")))</f>
        <v>S</v>
      </c>
      <c r="Z9" s="62" t="s">
        <v>514</v>
      </c>
      <c r="AA9" s="184">
        <v>15.38</v>
      </c>
      <c r="AB9" s="184" t="s">
        <v>516</v>
      </c>
      <c r="AC9" s="184" t="s">
        <v>516</v>
      </c>
      <c r="AD9" s="184" t="s">
        <v>516</v>
      </c>
      <c r="AE9" s="81"/>
      <c r="AF9" s="59"/>
      <c r="AG9" s="184" t="s">
        <v>515</v>
      </c>
      <c r="AH9" s="184" t="s">
        <v>515</v>
      </c>
      <c r="AI9" s="184" t="s">
        <v>516</v>
      </c>
      <c r="AJ9" s="184" t="s">
        <v>516</v>
      </c>
      <c r="AK9" s="184" t="s">
        <v>523</v>
      </c>
      <c r="AL9" s="187" t="s">
        <v>525</v>
      </c>
      <c r="AM9" s="104">
        <v>220.7</v>
      </c>
      <c r="AN9" s="204">
        <f>AM9-220</f>
        <v>0.699999999999989</v>
      </c>
      <c r="AO9" s="218">
        <v>84.88</v>
      </c>
      <c r="AP9" s="218">
        <v>40.227</v>
      </c>
      <c r="AQ9" s="218">
        <v>32.74</v>
      </c>
      <c r="AR9" s="218">
        <v>42.98</v>
      </c>
      <c r="AS9" s="218">
        <v>35.4538483911055</v>
      </c>
      <c r="AT9" s="23"/>
      <c r="AU9" s="23"/>
      <c r="AV9" s="23"/>
      <c r="AW9" s="23"/>
      <c r="AX9" s="23"/>
      <c r="AY9" s="23"/>
      <c r="AZ9" s="241"/>
      <c r="BA9" s="241"/>
      <c r="BB9" s="241"/>
      <c r="BC9" s="241"/>
      <c r="BD9" s="241"/>
      <c r="BE9" s="141"/>
      <c r="EI9" s="23"/>
      <c r="EJ9" s="23"/>
      <c r="EK9" s="23"/>
      <c r="EL9" s="23"/>
      <c r="EM9" s="23"/>
      <c r="EN9" s="23"/>
      <c r="EO9" s="23"/>
      <c r="EP9" s="23"/>
    </row>
    <row r="10" s="141" customFormat="1" ht="24" customHeight="1" spans="1:146">
      <c r="A10" s="66"/>
      <c r="B10" s="188"/>
      <c r="C10" s="36"/>
      <c r="D10" s="36"/>
      <c r="E10" s="66"/>
      <c r="F10" s="67" t="s">
        <v>526</v>
      </c>
      <c r="G10" s="86">
        <f>AVERAGE(G8:G9)</f>
        <v>539.928</v>
      </c>
      <c r="H10" s="86">
        <f>(G10-528.51)/528.51*100</f>
        <v>2.16041323721406</v>
      </c>
      <c r="I10" s="93"/>
      <c r="J10" s="93"/>
      <c r="K10" s="93"/>
      <c r="L10" s="112"/>
      <c r="M10" s="112"/>
      <c r="N10" s="108"/>
      <c r="O10" s="108"/>
      <c r="P10" s="108"/>
      <c r="Q10" s="108"/>
      <c r="R10" s="108"/>
      <c r="S10" s="112"/>
      <c r="T10" s="108">
        <f>AVERAGE(T8:T9)</f>
        <v>66.95</v>
      </c>
      <c r="U10" s="213" t="s">
        <v>533</v>
      </c>
      <c r="V10" s="68"/>
      <c r="W10" s="73" t="s">
        <v>514</v>
      </c>
      <c r="X10" s="95"/>
      <c r="Y10" s="73" t="s">
        <v>514</v>
      </c>
      <c r="Z10" s="66" t="s">
        <v>514</v>
      </c>
      <c r="AA10" s="219"/>
      <c r="AB10" s="73"/>
      <c r="AC10" s="73"/>
      <c r="AD10" s="73" t="s">
        <v>515</v>
      </c>
      <c r="AE10" s="94"/>
      <c r="AF10" s="73"/>
      <c r="AG10" s="73"/>
      <c r="AH10" s="73" t="s">
        <v>515</v>
      </c>
      <c r="AI10" s="66" t="s">
        <v>516</v>
      </c>
      <c r="AJ10" s="73" t="s">
        <v>515</v>
      </c>
      <c r="AK10" s="66"/>
      <c r="AL10" s="67" t="s">
        <v>527</v>
      </c>
      <c r="AM10" s="108">
        <f t="shared" ref="AM10:AS10" si="2">AVERAGE(AM8:AM9)</f>
        <v>220.2</v>
      </c>
      <c r="AN10" s="108">
        <f t="shared" si="2"/>
        <v>0.299999999999983</v>
      </c>
      <c r="AO10" s="234">
        <f t="shared" si="2"/>
        <v>87.355</v>
      </c>
      <c r="AP10" s="234">
        <f t="shared" si="2"/>
        <v>39.891</v>
      </c>
      <c r="AQ10" s="234">
        <f t="shared" si="2"/>
        <v>34.2715</v>
      </c>
      <c r="AR10" s="234">
        <f t="shared" si="2"/>
        <v>42.999</v>
      </c>
      <c r="AS10" s="234">
        <f t="shared" si="2"/>
        <v>37.4352479790726</v>
      </c>
      <c r="AZ10" s="239"/>
      <c r="BA10" s="239"/>
      <c r="BB10" s="239"/>
      <c r="BC10" s="242"/>
      <c r="BD10" s="240"/>
      <c r="BE10" s="242"/>
      <c r="BF10" s="242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29"/>
      <c r="EJ10" s="29"/>
      <c r="EK10" s="29"/>
      <c r="EL10" s="29"/>
      <c r="EM10" s="29"/>
      <c r="EN10" s="29"/>
      <c r="EO10" s="29"/>
      <c r="EP10" s="29"/>
    </row>
    <row r="11" s="157" customFormat="1" ht="24" customHeight="1" spans="1:146">
      <c r="A11" s="62"/>
      <c r="B11" s="186"/>
      <c r="C11" s="189"/>
      <c r="D11" s="189"/>
      <c r="E11" s="62"/>
      <c r="F11" s="62" t="s">
        <v>528</v>
      </c>
      <c r="G11" s="79">
        <v>576.177532792221</v>
      </c>
      <c r="H11" s="79">
        <v>4.32232448225105</v>
      </c>
      <c r="I11" s="62"/>
      <c r="J11" s="92"/>
      <c r="K11" s="92"/>
      <c r="L11" s="90">
        <v>3</v>
      </c>
      <c r="M11" s="90"/>
      <c r="N11" s="91"/>
      <c r="O11" s="91"/>
      <c r="P11" s="91"/>
      <c r="Q11" s="91"/>
      <c r="R11" s="91"/>
      <c r="S11" s="90"/>
      <c r="T11" s="91"/>
      <c r="U11" s="214"/>
      <c r="V11" s="63"/>
      <c r="W11" s="59"/>
      <c r="X11" s="104"/>
      <c r="Y11" s="59"/>
      <c r="Z11" s="62"/>
      <c r="AA11" s="218"/>
      <c r="AB11" s="59"/>
      <c r="AC11" s="59"/>
      <c r="AD11" s="59"/>
      <c r="AE11" s="81"/>
      <c r="AF11" s="59"/>
      <c r="AG11" s="59"/>
      <c r="AH11" s="59"/>
      <c r="AI11" s="62"/>
      <c r="AJ11" s="59"/>
      <c r="AK11" s="62"/>
      <c r="AL11" s="62"/>
      <c r="AM11" s="91"/>
      <c r="AN11" s="91"/>
      <c r="AO11" s="91"/>
      <c r="AP11" s="91"/>
      <c r="AQ11" s="230"/>
      <c r="AR11" s="228"/>
      <c r="AS11" s="228"/>
      <c r="AT11" s="231"/>
      <c r="AU11" s="231"/>
      <c r="AV11" s="232"/>
      <c r="AW11" s="231"/>
      <c r="AX11" s="236"/>
      <c r="AY11" s="231"/>
      <c r="AZ11" s="239"/>
      <c r="BA11" s="239"/>
      <c r="BB11" s="239"/>
      <c r="BC11" s="243"/>
      <c r="BD11" s="244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33"/>
      <c r="EJ11" s="33"/>
      <c r="EK11" s="33"/>
      <c r="EL11" s="33"/>
      <c r="EM11" s="33"/>
      <c r="EN11" s="33"/>
      <c r="EO11" s="33"/>
      <c r="EP11" s="33"/>
    </row>
    <row r="12" s="142" customFormat="1" ht="24" customHeight="1" spans="1:146">
      <c r="A12" s="62">
        <v>10</v>
      </c>
      <c r="B12" s="186" t="s">
        <v>538</v>
      </c>
      <c r="C12" s="189" t="s">
        <v>539</v>
      </c>
      <c r="D12" s="186" t="s">
        <v>540</v>
      </c>
      <c r="E12" s="62"/>
      <c r="F12" s="62" t="s">
        <v>509</v>
      </c>
      <c r="G12" s="79">
        <v>556.394</v>
      </c>
      <c r="H12" s="79">
        <v>2.9177610891199</v>
      </c>
      <c r="I12" s="62" t="s">
        <v>510</v>
      </c>
      <c r="J12" s="92" t="s">
        <v>536</v>
      </c>
      <c r="K12" s="92" t="s">
        <v>537</v>
      </c>
      <c r="L12" s="90">
        <v>9</v>
      </c>
      <c r="M12" s="203">
        <v>838</v>
      </c>
      <c r="N12" s="204">
        <v>14.93</v>
      </c>
      <c r="O12" s="204">
        <v>31.7</v>
      </c>
      <c r="P12" s="204">
        <v>60.1</v>
      </c>
      <c r="Q12" s="204">
        <v>17.9</v>
      </c>
      <c r="R12" s="204">
        <v>474</v>
      </c>
      <c r="S12" s="203">
        <v>77</v>
      </c>
      <c r="T12" s="204">
        <v>64.1</v>
      </c>
      <c r="U12" s="58" t="s">
        <v>513</v>
      </c>
      <c r="V12" s="63">
        <v>3.84</v>
      </c>
      <c r="W12" s="59" t="s">
        <v>514</v>
      </c>
      <c r="X12" s="104">
        <v>7</v>
      </c>
      <c r="Y12" s="59" t="s">
        <v>516</v>
      </c>
      <c r="Z12" s="62" t="s">
        <v>514</v>
      </c>
      <c r="AA12" s="218">
        <v>42.76</v>
      </c>
      <c r="AB12" s="59" t="s">
        <v>516</v>
      </c>
      <c r="AC12" s="59" t="s">
        <v>516</v>
      </c>
      <c r="AD12" s="81" t="s">
        <v>516</v>
      </c>
      <c r="AE12" s="81">
        <v>7</v>
      </c>
      <c r="AF12" s="59" t="s">
        <v>514</v>
      </c>
      <c r="AG12" s="59" t="s">
        <v>515</v>
      </c>
      <c r="AH12" s="59" t="s">
        <v>515</v>
      </c>
      <c r="AI12" s="59" t="s">
        <v>517</v>
      </c>
      <c r="AJ12" s="59" t="s">
        <v>517</v>
      </c>
      <c r="AK12" s="62"/>
      <c r="AL12" s="62" t="s">
        <v>518</v>
      </c>
      <c r="AM12" s="104">
        <v>219.8</v>
      </c>
      <c r="AN12" s="91">
        <f>AM12-219.8</f>
        <v>0</v>
      </c>
      <c r="AO12" s="230">
        <v>85.126</v>
      </c>
      <c r="AP12" s="230">
        <v>40.808</v>
      </c>
      <c r="AQ12" s="230">
        <v>34.957</v>
      </c>
      <c r="AR12" s="228">
        <v>42.424</v>
      </c>
      <c r="AS12" s="228">
        <v>40.0608648701713</v>
      </c>
      <c r="AT12" s="23"/>
      <c r="AU12" s="23"/>
      <c r="AV12" s="23"/>
      <c r="AW12" s="23"/>
      <c r="AX12" s="23"/>
      <c r="AY12" s="23"/>
      <c r="AZ12" s="239"/>
      <c r="BA12" s="239"/>
      <c r="BB12" s="239"/>
      <c r="BD12" s="240"/>
      <c r="BF12" s="156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33"/>
      <c r="EJ12" s="33"/>
      <c r="EK12" s="33"/>
      <c r="EL12" s="33"/>
      <c r="EM12" s="33"/>
      <c r="EN12" s="33"/>
      <c r="EO12" s="33"/>
      <c r="EP12" s="33"/>
    </row>
    <row r="13" s="156" customFormat="1" ht="24" customHeight="1" spans="1:146">
      <c r="A13" s="62"/>
      <c r="B13" s="59" t="s">
        <v>538</v>
      </c>
      <c r="C13" s="65" t="s">
        <v>520</v>
      </c>
      <c r="D13" s="65" t="s">
        <v>507</v>
      </c>
      <c r="E13" s="59" t="s">
        <v>541</v>
      </c>
      <c r="F13" s="187" t="s">
        <v>522</v>
      </c>
      <c r="G13" s="185">
        <v>533.416</v>
      </c>
      <c r="H13" s="185">
        <v>3.29712039350105</v>
      </c>
      <c r="I13" s="62" t="s">
        <v>510</v>
      </c>
      <c r="J13" s="92" t="s">
        <v>532</v>
      </c>
      <c r="K13" s="205" t="s">
        <v>536</v>
      </c>
      <c r="L13" s="184">
        <v>6</v>
      </c>
      <c r="M13" s="203">
        <v>817</v>
      </c>
      <c r="N13" s="204">
        <v>16.2</v>
      </c>
      <c r="O13" s="206">
        <v>33.4</v>
      </c>
      <c r="P13" s="204">
        <v>60.7</v>
      </c>
      <c r="Q13" s="204">
        <v>13.7</v>
      </c>
      <c r="R13" s="204">
        <v>486</v>
      </c>
      <c r="S13" s="203">
        <v>90</v>
      </c>
      <c r="T13" s="204">
        <v>60</v>
      </c>
      <c r="U13" s="212" t="s">
        <v>533</v>
      </c>
      <c r="V13" s="192">
        <v>3.27272727272727</v>
      </c>
      <c r="W13" s="187" t="str">
        <f>IF(V13&lt;1.5,"R",IF(V13&lt;2.6,"MR",IF(V13&lt;3.5,"MS","S")))</f>
        <v>MS</v>
      </c>
      <c r="X13" s="204">
        <v>12.8472222222222</v>
      </c>
      <c r="Y13" s="187" t="str">
        <f>IF(X13&lt;1,"R",IF(X13&lt;6,"MR",IF(X13&lt;25,"MS","S")))</f>
        <v>MS</v>
      </c>
      <c r="Z13" s="62" t="s">
        <v>516</v>
      </c>
      <c r="AA13" s="184">
        <v>6.52</v>
      </c>
      <c r="AB13" s="184" t="s">
        <v>523</v>
      </c>
      <c r="AC13" s="184" t="s">
        <v>516</v>
      </c>
      <c r="AD13" s="184" t="s">
        <v>516</v>
      </c>
      <c r="AE13" s="81"/>
      <c r="AF13" s="59"/>
      <c r="AG13" s="184" t="s">
        <v>542</v>
      </c>
      <c r="AH13" s="184" t="s">
        <v>542</v>
      </c>
      <c r="AI13" s="184" t="s">
        <v>517</v>
      </c>
      <c r="AJ13" s="184" t="s">
        <v>523</v>
      </c>
      <c r="AK13" s="184" t="s">
        <v>517</v>
      </c>
      <c r="AL13" s="187" t="s">
        <v>525</v>
      </c>
      <c r="AM13" s="104">
        <v>220.1</v>
      </c>
      <c r="AN13" s="204">
        <f>AM13-220</f>
        <v>0.0999999999999943</v>
      </c>
      <c r="AO13" s="218">
        <v>81.82</v>
      </c>
      <c r="AP13" s="218">
        <v>42.855</v>
      </c>
      <c r="AQ13" s="218">
        <v>32.47</v>
      </c>
      <c r="AR13" s="218">
        <v>42.245</v>
      </c>
      <c r="AS13" s="218">
        <v>36.0398620805651</v>
      </c>
      <c r="AT13" s="23"/>
      <c r="AU13" s="23"/>
      <c r="AV13" s="23"/>
      <c r="AW13" s="23"/>
      <c r="AX13" s="23"/>
      <c r="AY13" s="23"/>
      <c r="AZ13" s="241"/>
      <c r="BA13" s="241"/>
      <c r="BB13" s="241"/>
      <c r="BC13" s="241"/>
      <c r="BD13" s="241"/>
      <c r="BE13" s="141"/>
      <c r="EI13" s="23"/>
      <c r="EJ13" s="23"/>
      <c r="EK13" s="23"/>
      <c r="EL13" s="23"/>
      <c r="EM13" s="23"/>
      <c r="EN13" s="23"/>
      <c r="EO13" s="23"/>
      <c r="EP13" s="23"/>
    </row>
    <row r="14" s="158" customFormat="1" ht="24" customHeight="1" spans="1:146">
      <c r="A14" s="66"/>
      <c r="B14" s="188"/>
      <c r="C14" s="36"/>
      <c r="D14" s="188"/>
      <c r="E14" s="66"/>
      <c r="F14" s="67" t="s">
        <v>526</v>
      </c>
      <c r="G14" s="86">
        <f>AVERAGE(G12:G13)</f>
        <v>544.905</v>
      </c>
      <c r="H14" s="86">
        <f>(G14-528.51)/528.51*100</f>
        <v>3.10211727308849</v>
      </c>
      <c r="I14" s="66"/>
      <c r="J14" s="93"/>
      <c r="K14" s="93"/>
      <c r="L14" s="112"/>
      <c r="M14" s="112"/>
      <c r="N14" s="108"/>
      <c r="O14" s="108"/>
      <c r="P14" s="108"/>
      <c r="Q14" s="108"/>
      <c r="R14" s="108"/>
      <c r="S14" s="112"/>
      <c r="T14" s="108">
        <f>AVERAGE(T12:T13)</f>
        <v>62.05</v>
      </c>
      <c r="U14" s="215" t="s">
        <v>533</v>
      </c>
      <c r="V14" s="68"/>
      <c r="W14" s="73" t="s">
        <v>514</v>
      </c>
      <c r="X14" s="95"/>
      <c r="Y14" s="73" t="s">
        <v>516</v>
      </c>
      <c r="Z14" s="66" t="s">
        <v>514</v>
      </c>
      <c r="AA14" s="219"/>
      <c r="AB14" s="73"/>
      <c r="AC14" s="73"/>
      <c r="AD14" s="66" t="s">
        <v>516</v>
      </c>
      <c r="AE14" s="94"/>
      <c r="AF14" s="73"/>
      <c r="AG14" s="73"/>
      <c r="AH14" s="73" t="s">
        <v>515</v>
      </c>
      <c r="AI14" s="66" t="s">
        <v>517</v>
      </c>
      <c r="AJ14" s="66" t="s">
        <v>523</v>
      </c>
      <c r="AK14" s="66"/>
      <c r="AL14" s="67" t="s">
        <v>527</v>
      </c>
      <c r="AM14" s="108">
        <f t="shared" ref="AM14:AS14" si="3">AVERAGE(AM12:AM13)</f>
        <v>219.95</v>
      </c>
      <c r="AN14" s="108">
        <f t="shared" si="3"/>
        <v>0.0499999999999972</v>
      </c>
      <c r="AO14" s="234">
        <f t="shared" si="3"/>
        <v>83.473</v>
      </c>
      <c r="AP14" s="234">
        <f t="shared" si="3"/>
        <v>41.8315</v>
      </c>
      <c r="AQ14" s="234">
        <f t="shared" si="3"/>
        <v>33.7135</v>
      </c>
      <c r="AR14" s="234">
        <f t="shared" si="3"/>
        <v>42.3345</v>
      </c>
      <c r="AS14" s="234">
        <f t="shared" si="3"/>
        <v>38.0503634753682</v>
      </c>
      <c r="AT14" s="141"/>
      <c r="AU14" s="141"/>
      <c r="AV14" s="141"/>
      <c r="AW14" s="141"/>
      <c r="AX14" s="141"/>
      <c r="AY14" s="141"/>
      <c r="AZ14" s="239"/>
      <c r="BA14" s="239"/>
      <c r="BB14" s="239"/>
      <c r="BC14" s="137"/>
      <c r="BD14" s="240"/>
      <c r="BE14" s="242"/>
      <c r="BF14" s="242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29"/>
      <c r="EJ14" s="29"/>
      <c r="EK14" s="29"/>
      <c r="EL14" s="29"/>
      <c r="EM14" s="29"/>
      <c r="EN14" s="29"/>
      <c r="EO14" s="29"/>
      <c r="EP14" s="29"/>
    </row>
    <row r="15" s="159" customFormat="1" ht="24" customHeight="1" spans="1:146">
      <c r="A15" s="62"/>
      <c r="B15" s="186"/>
      <c r="C15" s="189"/>
      <c r="D15" s="186"/>
      <c r="E15" s="62"/>
      <c r="F15" s="62" t="s">
        <v>528</v>
      </c>
      <c r="G15" s="79">
        <v>588.668494657618</v>
      </c>
      <c r="H15" s="79">
        <v>6.58392980813467</v>
      </c>
      <c r="I15" s="62"/>
      <c r="J15" s="92"/>
      <c r="K15" s="92"/>
      <c r="L15" s="90">
        <v>2</v>
      </c>
      <c r="M15" s="90"/>
      <c r="N15" s="91"/>
      <c r="O15" s="91"/>
      <c r="P15" s="91"/>
      <c r="Q15" s="91"/>
      <c r="R15" s="91"/>
      <c r="S15" s="90"/>
      <c r="T15" s="91"/>
      <c r="U15" s="62"/>
      <c r="V15" s="63"/>
      <c r="W15" s="59"/>
      <c r="X15" s="104"/>
      <c r="Y15" s="59"/>
      <c r="Z15" s="62"/>
      <c r="AA15" s="218"/>
      <c r="AB15" s="59"/>
      <c r="AC15" s="59"/>
      <c r="AD15" s="62"/>
      <c r="AE15" s="81"/>
      <c r="AF15" s="59"/>
      <c r="AG15" s="59"/>
      <c r="AH15" s="59"/>
      <c r="AI15" s="62"/>
      <c r="AJ15" s="62"/>
      <c r="AK15" s="62"/>
      <c r="AL15" s="62"/>
      <c r="AM15" s="91"/>
      <c r="AN15" s="91"/>
      <c r="AO15" s="230"/>
      <c r="AP15" s="230"/>
      <c r="AQ15" s="230"/>
      <c r="AR15" s="228"/>
      <c r="AS15" s="228"/>
      <c r="AT15" s="231"/>
      <c r="AU15" s="231"/>
      <c r="AV15" s="232"/>
      <c r="AW15" s="231"/>
      <c r="AX15" s="236"/>
      <c r="AY15" s="231"/>
      <c r="AZ15" s="239"/>
      <c r="BA15" s="239"/>
      <c r="BB15" s="239"/>
      <c r="BC15" s="33"/>
      <c r="BD15" s="244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33"/>
      <c r="EJ15" s="33"/>
      <c r="EK15" s="33"/>
      <c r="EL15" s="33"/>
      <c r="EM15" s="33"/>
      <c r="EN15" s="33"/>
      <c r="EO15" s="33"/>
      <c r="EP15" s="33"/>
    </row>
    <row r="16" s="160" customFormat="1" ht="24" customHeight="1" spans="1:146">
      <c r="A16" s="62" t="s">
        <v>543</v>
      </c>
      <c r="B16" s="189" t="s">
        <v>544</v>
      </c>
      <c r="C16" s="186" t="s">
        <v>545</v>
      </c>
      <c r="D16" s="186" t="s">
        <v>545</v>
      </c>
      <c r="E16" s="62"/>
      <c r="F16" s="62" t="s">
        <v>509</v>
      </c>
      <c r="G16" s="79">
        <v>540.62</v>
      </c>
      <c r="H16" s="79">
        <v>0</v>
      </c>
      <c r="I16" s="92"/>
      <c r="J16" s="92"/>
      <c r="K16" s="92"/>
      <c r="L16" s="90">
        <v>14</v>
      </c>
      <c r="M16" s="203">
        <v>823</v>
      </c>
      <c r="N16" s="204">
        <v>15.08</v>
      </c>
      <c r="O16" s="204">
        <v>31.3</v>
      </c>
      <c r="P16" s="204">
        <v>60</v>
      </c>
      <c r="Q16" s="204">
        <v>14</v>
      </c>
      <c r="R16" s="204">
        <v>417</v>
      </c>
      <c r="S16" s="203">
        <v>74</v>
      </c>
      <c r="T16" s="204">
        <v>64.7</v>
      </c>
      <c r="U16" s="58" t="s">
        <v>513</v>
      </c>
      <c r="V16" s="63">
        <v>3.83</v>
      </c>
      <c r="W16" s="59" t="s">
        <v>514</v>
      </c>
      <c r="X16" s="104">
        <v>6.6</v>
      </c>
      <c r="Y16" s="59" t="s">
        <v>516</v>
      </c>
      <c r="Z16" s="62" t="s">
        <v>514</v>
      </c>
      <c r="AA16" s="218">
        <v>42.5</v>
      </c>
      <c r="AB16" s="59" t="s">
        <v>516</v>
      </c>
      <c r="AC16" s="59" t="s">
        <v>515</v>
      </c>
      <c r="AD16" s="59" t="s">
        <v>515</v>
      </c>
      <c r="AE16" s="81">
        <v>7</v>
      </c>
      <c r="AF16" s="59" t="s">
        <v>514</v>
      </c>
      <c r="AG16" s="59" t="s">
        <v>515</v>
      </c>
      <c r="AH16" s="59" t="s">
        <v>515</v>
      </c>
      <c r="AI16" s="59" t="s">
        <v>524</v>
      </c>
      <c r="AJ16" s="59" t="s">
        <v>515</v>
      </c>
      <c r="AK16" s="62"/>
      <c r="AL16" s="62" t="s">
        <v>518</v>
      </c>
      <c r="AM16" s="91">
        <v>219.8</v>
      </c>
      <c r="AN16" s="91">
        <f>AM16-219.8</f>
        <v>0</v>
      </c>
      <c r="AO16" s="228">
        <v>90.543</v>
      </c>
      <c r="AP16" s="228">
        <v>41.095</v>
      </c>
      <c r="AQ16" s="228">
        <v>33.863</v>
      </c>
      <c r="AR16" s="228">
        <v>41.424</v>
      </c>
      <c r="AS16" s="228">
        <v>40.9655488655848</v>
      </c>
      <c r="AT16" s="23"/>
      <c r="AU16" s="23"/>
      <c r="AV16" s="23"/>
      <c r="AW16" s="23"/>
      <c r="AX16" s="23"/>
      <c r="AY16" s="23"/>
      <c r="AZ16" s="245"/>
      <c r="BA16" s="245"/>
      <c r="BB16" s="245"/>
      <c r="BC16" s="23"/>
      <c r="BD16" s="240"/>
      <c r="BE16" s="156"/>
      <c r="BF16" s="156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33"/>
      <c r="EJ16" s="33"/>
      <c r="EK16" s="33"/>
      <c r="EL16" s="33"/>
      <c r="EM16" s="33"/>
      <c r="EN16" s="33"/>
      <c r="EO16" s="33"/>
      <c r="EP16" s="33"/>
    </row>
    <row r="17" s="156" customFormat="1" ht="24" customHeight="1" spans="1:146">
      <c r="A17" s="62"/>
      <c r="B17" s="59" t="s">
        <v>544</v>
      </c>
      <c r="C17" s="65" t="s">
        <v>546</v>
      </c>
      <c r="D17" s="65" t="s">
        <v>540</v>
      </c>
      <c r="E17" s="59" t="s">
        <v>547</v>
      </c>
      <c r="F17" s="187" t="s">
        <v>522</v>
      </c>
      <c r="G17" s="79">
        <v>516.39</v>
      </c>
      <c r="H17" s="79" t="s">
        <v>66</v>
      </c>
      <c r="I17" s="187"/>
      <c r="J17" s="92" t="s">
        <v>66</v>
      </c>
      <c r="K17" s="205" t="s">
        <v>66</v>
      </c>
      <c r="L17" s="62">
        <v>12</v>
      </c>
      <c r="M17" s="203">
        <v>814</v>
      </c>
      <c r="N17" s="204">
        <v>15.6</v>
      </c>
      <c r="O17" s="204">
        <v>32.1</v>
      </c>
      <c r="P17" s="204">
        <v>60.3</v>
      </c>
      <c r="Q17" s="204">
        <v>5.3</v>
      </c>
      <c r="R17" s="204">
        <v>236</v>
      </c>
      <c r="S17" s="203">
        <v>52</v>
      </c>
      <c r="T17" s="204">
        <v>62.8</v>
      </c>
      <c r="U17" s="212" t="s">
        <v>513</v>
      </c>
      <c r="V17" s="192">
        <v>2.85</v>
      </c>
      <c r="W17" s="187" t="str">
        <f>IF(V17&lt;1.5,"R",IF(V17&lt;2.6,"MR",IF(V17&lt;3.5,"MS","S")))</f>
        <v>MS</v>
      </c>
      <c r="X17" s="204">
        <v>24.6932515337423</v>
      </c>
      <c r="Y17" s="187" t="str">
        <f>IF(X17&lt;1,"R",IF(X17&lt;6,"MR",IF(X17&lt;25,"MS","S")))</f>
        <v>MS</v>
      </c>
      <c r="Z17" s="62" t="s">
        <v>516</v>
      </c>
      <c r="AA17" s="184">
        <v>22.67</v>
      </c>
      <c r="AB17" s="184" t="s">
        <v>516</v>
      </c>
      <c r="AC17" s="184" t="s">
        <v>514</v>
      </c>
      <c r="AD17" s="81" t="s">
        <v>514</v>
      </c>
      <c r="AE17" s="81"/>
      <c r="AF17" s="59"/>
      <c r="AG17" s="184" t="s">
        <v>516</v>
      </c>
      <c r="AH17" s="184" t="s">
        <v>516</v>
      </c>
      <c r="AI17" s="184" t="s">
        <v>517</v>
      </c>
      <c r="AJ17" s="184" t="s">
        <v>515</v>
      </c>
      <c r="AK17" s="184" t="s">
        <v>517</v>
      </c>
      <c r="AL17" s="187" t="s">
        <v>525</v>
      </c>
      <c r="AM17" s="91">
        <v>220</v>
      </c>
      <c r="AN17" s="204">
        <f>AM17-220</f>
        <v>0</v>
      </c>
      <c r="AO17" s="233">
        <v>85.62</v>
      </c>
      <c r="AP17" s="233">
        <v>41.277</v>
      </c>
      <c r="AQ17" s="233">
        <v>33.035</v>
      </c>
      <c r="AR17" s="233">
        <v>41.53</v>
      </c>
      <c r="AS17" s="233">
        <v>35.15060164014</v>
      </c>
      <c r="AT17" s="23"/>
      <c r="AU17" s="23"/>
      <c r="AV17" s="23"/>
      <c r="AW17" s="23"/>
      <c r="AX17" s="23"/>
      <c r="AY17" s="23"/>
      <c r="AZ17" s="246"/>
      <c r="BA17" s="246"/>
      <c r="BB17" s="246"/>
      <c r="BC17" s="246"/>
      <c r="BD17" s="246"/>
      <c r="BE17" s="141"/>
      <c r="EI17" s="23"/>
      <c r="EJ17" s="23"/>
      <c r="EK17" s="23"/>
      <c r="EL17" s="23"/>
      <c r="EM17" s="23"/>
      <c r="EN17" s="23"/>
      <c r="EO17" s="23"/>
      <c r="EP17" s="23"/>
    </row>
    <row r="18" s="161" customFormat="1" ht="24" customHeight="1" spans="1:146">
      <c r="A18" s="62"/>
      <c r="B18" s="36"/>
      <c r="C18" s="188"/>
      <c r="D18" s="188"/>
      <c r="E18" s="66"/>
      <c r="F18" s="58" t="s">
        <v>526</v>
      </c>
      <c r="G18" s="86">
        <f>AVERAGE(G16:G17)</f>
        <v>528.505</v>
      </c>
      <c r="H18" s="86"/>
      <c r="I18" s="93"/>
      <c r="J18" s="93"/>
      <c r="K18" s="93"/>
      <c r="L18" s="90"/>
      <c r="M18" s="112">
        <f t="shared" ref="M18:T18" si="4">AVERAGE(M16:M17)</f>
        <v>818.5</v>
      </c>
      <c r="N18" s="108">
        <f t="shared" si="4"/>
        <v>15.34</v>
      </c>
      <c r="O18" s="108">
        <f t="shared" si="4"/>
        <v>31.7</v>
      </c>
      <c r="P18" s="108">
        <f t="shared" si="4"/>
        <v>60.15</v>
      </c>
      <c r="Q18" s="108">
        <f t="shared" si="4"/>
        <v>9.65</v>
      </c>
      <c r="R18" s="108">
        <f t="shared" si="4"/>
        <v>326.5</v>
      </c>
      <c r="S18" s="112">
        <f t="shared" si="4"/>
        <v>63</v>
      </c>
      <c r="T18" s="108">
        <f t="shared" si="4"/>
        <v>63.75</v>
      </c>
      <c r="U18" s="212" t="s">
        <v>513</v>
      </c>
      <c r="V18" s="68"/>
      <c r="W18" s="73" t="s">
        <v>514</v>
      </c>
      <c r="X18" s="95"/>
      <c r="Y18" s="73" t="s">
        <v>516</v>
      </c>
      <c r="Z18" s="62" t="s">
        <v>514</v>
      </c>
      <c r="AA18" s="219"/>
      <c r="AB18" s="73"/>
      <c r="AC18" s="73"/>
      <c r="AD18" s="94" t="s">
        <v>515</v>
      </c>
      <c r="AE18" s="94"/>
      <c r="AF18" s="73"/>
      <c r="AG18" s="73" t="s">
        <v>515</v>
      </c>
      <c r="AH18" s="73" t="s">
        <v>515</v>
      </c>
      <c r="AI18" s="73" t="s">
        <v>524</v>
      </c>
      <c r="AJ18" s="73" t="s">
        <v>515</v>
      </c>
      <c r="AK18" s="196"/>
      <c r="AL18" s="66" t="s">
        <v>548</v>
      </c>
      <c r="AM18" s="108">
        <f t="shared" ref="AM18:AS18" si="5">AVERAGE(AM16:AM17)</f>
        <v>219.9</v>
      </c>
      <c r="AN18" s="108"/>
      <c r="AO18" s="233">
        <f t="shared" si="5"/>
        <v>88.0815</v>
      </c>
      <c r="AP18" s="233">
        <f t="shared" si="5"/>
        <v>41.186</v>
      </c>
      <c r="AQ18" s="233">
        <f t="shared" si="5"/>
        <v>33.449</v>
      </c>
      <c r="AR18" s="233">
        <f t="shared" si="5"/>
        <v>41.477</v>
      </c>
      <c r="AS18" s="233">
        <f t="shared" si="5"/>
        <v>38.0580752528624</v>
      </c>
      <c r="AT18" s="142"/>
      <c r="AU18" s="142"/>
      <c r="AV18" s="142"/>
      <c r="AW18" s="142"/>
      <c r="AX18" s="142"/>
      <c r="AY18" s="142"/>
      <c r="AZ18" s="245"/>
      <c r="BA18" s="245"/>
      <c r="BB18" s="245"/>
      <c r="BC18" s="242"/>
      <c r="BD18" s="240"/>
      <c r="BE18" s="242"/>
      <c r="BF18" s="242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29"/>
      <c r="EJ18" s="29"/>
      <c r="EK18" s="29"/>
      <c r="EL18" s="29"/>
      <c r="EM18" s="29"/>
      <c r="EN18" s="29"/>
      <c r="EO18" s="29"/>
      <c r="EP18" s="29"/>
    </row>
    <row r="19" s="162" customFormat="1" ht="24" customHeight="1" spans="1:146">
      <c r="A19" s="62"/>
      <c r="B19" s="36"/>
      <c r="C19" s="188"/>
      <c r="D19" s="188"/>
      <c r="E19" s="66"/>
      <c r="F19" s="62" t="s">
        <v>528</v>
      </c>
      <c r="G19" s="86"/>
      <c r="H19" s="86"/>
      <c r="I19" s="93"/>
      <c r="J19" s="93"/>
      <c r="K19" s="93"/>
      <c r="L19" s="90"/>
      <c r="M19" s="112"/>
      <c r="N19" s="108"/>
      <c r="O19" s="108"/>
      <c r="P19" s="108"/>
      <c r="Q19" s="108"/>
      <c r="R19" s="108"/>
      <c r="S19" s="112"/>
      <c r="T19" s="108"/>
      <c r="U19" s="62"/>
      <c r="V19" s="68"/>
      <c r="W19" s="73"/>
      <c r="X19" s="95"/>
      <c r="Y19" s="73"/>
      <c r="Z19" s="62"/>
      <c r="AA19" s="219"/>
      <c r="AB19" s="73"/>
      <c r="AC19" s="73"/>
      <c r="AD19" s="94"/>
      <c r="AE19" s="94"/>
      <c r="AF19" s="73"/>
      <c r="AG19" s="73"/>
      <c r="AH19" s="73"/>
      <c r="AI19" s="73"/>
      <c r="AJ19" s="73"/>
      <c r="AK19" s="196"/>
      <c r="AL19" s="66"/>
      <c r="AM19" s="108"/>
      <c r="AN19" s="108"/>
      <c r="AO19" s="235"/>
      <c r="AP19" s="235"/>
      <c r="AQ19" s="235"/>
      <c r="AR19" s="235"/>
      <c r="AS19" s="235"/>
      <c r="AT19" s="231"/>
      <c r="AU19" s="231"/>
      <c r="AV19" s="232"/>
      <c r="AW19" s="231"/>
      <c r="AX19" s="236"/>
      <c r="AY19" s="231"/>
      <c r="AZ19" s="245"/>
      <c r="BA19" s="245"/>
      <c r="BB19" s="245"/>
      <c r="BC19" s="166"/>
      <c r="BD19" s="244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29"/>
      <c r="EJ19" s="29"/>
      <c r="EK19" s="29"/>
      <c r="EL19" s="29"/>
      <c r="EM19" s="29"/>
      <c r="EN19" s="29"/>
      <c r="EO19" s="29"/>
      <c r="EP19" s="29"/>
    </row>
    <row r="20" s="163" customFormat="1" ht="24" customHeight="1" spans="1:146">
      <c r="A20" s="62">
        <v>11</v>
      </c>
      <c r="B20" s="190" t="s">
        <v>549</v>
      </c>
      <c r="C20" s="62" t="s">
        <v>550</v>
      </c>
      <c r="D20" s="62" t="s">
        <v>551</v>
      </c>
      <c r="E20" s="62"/>
      <c r="F20" s="62" t="s">
        <v>509</v>
      </c>
      <c r="G20" s="79">
        <v>515.907</v>
      </c>
      <c r="H20" s="79">
        <v>-6.02615712490211</v>
      </c>
      <c r="I20" s="62" t="s">
        <v>510</v>
      </c>
      <c r="J20" s="92" t="s">
        <v>552</v>
      </c>
      <c r="K20" s="62" t="s">
        <v>553</v>
      </c>
      <c r="L20" s="90">
        <v>14</v>
      </c>
      <c r="M20" s="203">
        <v>825</v>
      </c>
      <c r="N20" s="204">
        <v>15.61</v>
      </c>
      <c r="O20" s="204">
        <v>29.7</v>
      </c>
      <c r="P20" s="204">
        <v>54.3</v>
      </c>
      <c r="Q20" s="204">
        <v>3.3</v>
      </c>
      <c r="R20" s="204">
        <v>433</v>
      </c>
      <c r="S20" s="203">
        <v>87</v>
      </c>
      <c r="T20" s="204">
        <v>46.1</v>
      </c>
      <c r="U20" s="58" t="s">
        <v>513</v>
      </c>
      <c r="V20" s="63">
        <v>1.35</v>
      </c>
      <c r="W20" s="59" t="s">
        <v>524</v>
      </c>
      <c r="X20" s="216">
        <v>0.3</v>
      </c>
      <c r="Y20" s="59" t="s">
        <v>523</v>
      </c>
      <c r="Z20" s="62" t="s">
        <v>523</v>
      </c>
      <c r="AA20" s="218">
        <v>30.63</v>
      </c>
      <c r="AB20" s="59" t="s">
        <v>516</v>
      </c>
      <c r="AC20" s="62" t="s">
        <v>516</v>
      </c>
      <c r="AD20" s="81" t="s">
        <v>516</v>
      </c>
      <c r="AE20" s="81">
        <v>9</v>
      </c>
      <c r="AF20" s="59" t="s">
        <v>515</v>
      </c>
      <c r="AG20" s="62" t="s">
        <v>515</v>
      </c>
      <c r="AH20" s="62" t="s">
        <v>515</v>
      </c>
      <c r="AI20" s="62" t="s">
        <v>517</v>
      </c>
      <c r="AJ20" s="62" t="s">
        <v>515</v>
      </c>
      <c r="AK20" s="59"/>
      <c r="AL20" s="62" t="s">
        <v>554</v>
      </c>
      <c r="AM20" s="91">
        <v>217.8</v>
      </c>
      <c r="AN20" s="91">
        <f>AM20-217.1</f>
        <v>0.700000000000017</v>
      </c>
      <c r="AO20" s="228">
        <v>85.51</v>
      </c>
      <c r="AP20" s="228">
        <v>39.765</v>
      </c>
      <c r="AQ20" s="228">
        <v>37.11</v>
      </c>
      <c r="AR20" s="228">
        <v>38.447</v>
      </c>
      <c r="AS20" s="228">
        <v>40.3038626435442</v>
      </c>
      <c r="AT20" s="23"/>
      <c r="AU20" s="23"/>
      <c r="AV20" s="23"/>
      <c r="AW20" s="23"/>
      <c r="AX20" s="23"/>
      <c r="AY20" s="23"/>
      <c r="AZ20" s="44"/>
      <c r="BA20" s="44"/>
      <c r="BB20" s="44"/>
      <c r="BC20" s="156"/>
      <c r="BD20" s="44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6"/>
      <c r="EG20" s="156"/>
      <c r="EI20" s="23"/>
      <c r="EJ20" s="23"/>
      <c r="EK20" s="23"/>
      <c r="EL20" s="23"/>
      <c r="EM20" s="23"/>
      <c r="EN20" s="23"/>
      <c r="EO20" s="23"/>
      <c r="EP20" s="23"/>
    </row>
    <row r="21" s="156" customFormat="1" ht="24" customHeight="1" spans="1:146">
      <c r="A21" s="62"/>
      <c r="B21" s="59" t="s">
        <v>555</v>
      </c>
      <c r="C21" s="65" t="s">
        <v>556</v>
      </c>
      <c r="D21" s="65" t="s">
        <v>557</v>
      </c>
      <c r="E21" s="187" t="s">
        <v>558</v>
      </c>
      <c r="F21" s="187" t="s">
        <v>522</v>
      </c>
      <c r="G21" s="63">
        <v>446.774395222428</v>
      </c>
      <c r="H21" s="63">
        <v>-8.50599102569511</v>
      </c>
      <c r="I21" s="62" t="s">
        <v>510</v>
      </c>
      <c r="J21" s="92" t="s">
        <v>559</v>
      </c>
      <c r="K21" s="92" t="s">
        <v>559</v>
      </c>
      <c r="L21" s="107">
        <v>13</v>
      </c>
      <c r="M21" s="203">
        <v>824</v>
      </c>
      <c r="N21" s="204">
        <v>15.01</v>
      </c>
      <c r="O21" s="204">
        <v>31.9</v>
      </c>
      <c r="P21" s="204">
        <v>55</v>
      </c>
      <c r="Q21" s="204">
        <v>3.6</v>
      </c>
      <c r="R21" s="204">
        <v>195</v>
      </c>
      <c r="S21" s="203">
        <v>53</v>
      </c>
      <c r="T21" s="204">
        <v>52.1</v>
      </c>
      <c r="U21" s="212" t="s">
        <v>513</v>
      </c>
      <c r="V21" s="79">
        <v>1.26315789473684</v>
      </c>
      <c r="W21" s="62" t="str">
        <f>IF(V21&lt;1.5,"R",IF(V21&lt;2.6,"MR",IF(V21&lt;3.5,"MS","S")))</f>
        <v>R</v>
      </c>
      <c r="X21" s="62">
        <v>5.47445255474453</v>
      </c>
      <c r="Y21" s="62" t="str">
        <f>IF(X21&lt;1,"R",IF(X21&lt;6,"MR",IF(X21&lt;25,"MS","S")))</f>
        <v>MR</v>
      </c>
      <c r="Z21" s="62" t="s">
        <v>523</v>
      </c>
      <c r="AA21" s="184">
        <v>31.88</v>
      </c>
      <c r="AB21" s="184" t="s">
        <v>514</v>
      </c>
      <c r="AC21" s="184" t="s">
        <v>516</v>
      </c>
      <c r="AD21" s="81" t="s">
        <v>514</v>
      </c>
      <c r="AE21" s="81"/>
      <c r="AF21" s="59"/>
      <c r="AG21" s="184" t="s">
        <v>515</v>
      </c>
      <c r="AH21" s="184" t="s">
        <v>515</v>
      </c>
      <c r="AI21" s="184" t="s">
        <v>517</v>
      </c>
      <c r="AJ21" s="184" t="s">
        <v>515</v>
      </c>
      <c r="AK21" s="184" t="s">
        <v>524</v>
      </c>
      <c r="AL21" s="225" t="s">
        <v>560</v>
      </c>
      <c r="AM21" s="91">
        <v>221.090909090909</v>
      </c>
      <c r="AN21" s="95">
        <f>AM21-219.3</f>
        <v>1.790909090909</v>
      </c>
      <c r="AO21" s="233">
        <v>82.4454545454545</v>
      </c>
      <c r="AP21" s="233">
        <v>39.16</v>
      </c>
      <c r="AQ21" s="233">
        <v>34.0454545454546</v>
      </c>
      <c r="AR21" s="218">
        <v>37.4718181818182</v>
      </c>
      <c r="AS21" s="233">
        <v>38.0737834579095</v>
      </c>
      <c r="AT21" s="23"/>
      <c r="AU21" s="23"/>
      <c r="AV21" s="23"/>
      <c r="AW21" s="23"/>
      <c r="AX21" s="23"/>
      <c r="AY21" s="23"/>
      <c r="AZ21" s="247"/>
      <c r="BA21" s="247"/>
      <c r="BB21" s="245"/>
      <c r="BC21" s="239"/>
      <c r="BD21" s="247"/>
      <c r="BE21" s="250"/>
      <c r="EI21" s="23"/>
      <c r="EJ21" s="23"/>
      <c r="EK21" s="23"/>
      <c r="EL21" s="23"/>
      <c r="EM21" s="23"/>
      <c r="EN21" s="23"/>
      <c r="EO21" s="23"/>
      <c r="EP21" s="23"/>
    </row>
    <row r="22" s="137" customFormat="1" ht="24" customHeight="1" spans="1:146">
      <c r="A22" s="62"/>
      <c r="B22" s="191"/>
      <c r="C22" s="62"/>
      <c r="D22" s="62"/>
      <c r="E22" s="62"/>
      <c r="F22" s="58" t="s">
        <v>526</v>
      </c>
      <c r="G22" s="86">
        <f>AVERAGE(G20:G21)</f>
        <v>481.340697611214</v>
      </c>
      <c r="H22" s="86">
        <f>(G22-518.65)/518.65*100</f>
        <v>-7.19354138412917</v>
      </c>
      <c r="I22" s="66"/>
      <c r="J22" s="93"/>
      <c r="K22" s="62"/>
      <c r="L22" s="90"/>
      <c r="M22" s="112">
        <f t="shared" ref="M22:T22" si="6">AVERAGE(M20:M21)</f>
        <v>824.5</v>
      </c>
      <c r="N22" s="108">
        <f t="shared" si="6"/>
        <v>15.31</v>
      </c>
      <c r="O22" s="108">
        <f t="shared" si="6"/>
        <v>30.8</v>
      </c>
      <c r="P22" s="108">
        <f t="shared" si="6"/>
        <v>54.65</v>
      </c>
      <c r="Q22" s="108">
        <f t="shared" si="6"/>
        <v>3.45</v>
      </c>
      <c r="R22" s="108">
        <f t="shared" si="6"/>
        <v>314</v>
      </c>
      <c r="S22" s="112">
        <f t="shared" si="6"/>
        <v>70</v>
      </c>
      <c r="T22" s="108">
        <f t="shared" si="6"/>
        <v>49.1</v>
      </c>
      <c r="U22" s="212" t="s">
        <v>513</v>
      </c>
      <c r="V22" s="68"/>
      <c r="W22" s="73" t="s">
        <v>524</v>
      </c>
      <c r="X22" s="217"/>
      <c r="Y22" s="73" t="s">
        <v>523</v>
      </c>
      <c r="Z22" s="62" t="s">
        <v>523</v>
      </c>
      <c r="AA22" s="219"/>
      <c r="AB22" s="73"/>
      <c r="AC22" s="73"/>
      <c r="AD22" s="62" t="s">
        <v>514</v>
      </c>
      <c r="AE22" s="94"/>
      <c r="AF22" s="73"/>
      <c r="AG22" s="73"/>
      <c r="AH22" s="73" t="s">
        <v>515</v>
      </c>
      <c r="AI22" s="73" t="s">
        <v>517</v>
      </c>
      <c r="AJ22" s="73" t="s">
        <v>515</v>
      </c>
      <c r="AK22" s="73"/>
      <c r="AL22" s="196" t="s">
        <v>560</v>
      </c>
      <c r="AM22" s="108">
        <f t="shared" ref="AM22:AS22" si="7">AVERAGE(AM20:AM21)</f>
        <v>219.445454545455</v>
      </c>
      <c r="AN22" s="226">
        <f>AM22-218.2</f>
        <v>1.24545454545452</v>
      </c>
      <c r="AO22" s="233">
        <f t="shared" si="7"/>
        <v>83.9777272727273</v>
      </c>
      <c r="AP22" s="233">
        <f t="shared" si="7"/>
        <v>39.4625</v>
      </c>
      <c r="AQ22" s="233">
        <f t="shared" si="7"/>
        <v>35.5777272727273</v>
      </c>
      <c r="AR22" s="233">
        <f t="shared" si="7"/>
        <v>37.9594090909091</v>
      </c>
      <c r="AS22" s="233">
        <f t="shared" si="7"/>
        <v>39.1888230507269</v>
      </c>
      <c r="AT22" s="142"/>
      <c r="AU22" s="142"/>
      <c r="AV22" s="142"/>
      <c r="AW22" s="142"/>
      <c r="AX22" s="142"/>
      <c r="AY22" s="142"/>
      <c r="AZ22" s="248"/>
      <c r="BA22" s="248"/>
      <c r="BB22" s="248"/>
      <c r="BC22" s="242"/>
      <c r="BD22" s="248"/>
      <c r="BE22" s="242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I22" s="23"/>
      <c r="EJ22" s="23"/>
      <c r="EK22" s="23"/>
      <c r="EL22" s="23"/>
      <c r="EM22" s="23"/>
      <c r="EN22" s="23"/>
      <c r="EO22" s="23"/>
      <c r="EP22" s="23"/>
    </row>
    <row r="23" s="164" customFormat="1" ht="24" customHeight="1" spans="1:146">
      <c r="A23" s="62"/>
      <c r="B23" s="191"/>
      <c r="C23" s="62"/>
      <c r="D23" s="62"/>
      <c r="E23" s="62"/>
      <c r="F23" s="62" t="s">
        <v>528</v>
      </c>
      <c r="G23" s="192">
        <v>569.2</v>
      </c>
      <c r="H23" s="192">
        <v>-0.24</v>
      </c>
      <c r="I23" s="187"/>
      <c r="J23" s="93"/>
      <c r="K23" s="62"/>
      <c r="L23" s="90">
        <v>1</v>
      </c>
      <c r="M23" s="112"/>
      <c r="N23" s="108"/>
      <c r="O23" s="108"/>
      <c r="P23" s="108"/>
      <c r="Q23" s="108"/>
      <c r="R23" s="108"/>
      <c r="S23" s="112"/>
      <c r="T23" s="108"/>
      <c r="U23" s="62"/>
      <c r="V23" s="68"/>
      <c r="W23" s="73"/>
      <c r="X23" s="217"/>
      <c r="Y23" s="73"/>
      <c r="Z23" s="62"/>
      <c r="AA23" s="219"/>
      <c r="AB23" s="73"/>
      <c r="AC23" s="73"/>
      <c r="AD23" s="62"/>
      <c r="AE23" s="94"/>
      <c r="AF23" s="73"/>
      <c r="AG23" s="73"/>
      <c r="AH23" s="73"/>
      <c r="AI23" s="73"/>
      <c r="AJ23" s="73"/>
      <c r="AK23" s="73"/>
      <c r="AL23" s="62"/>
      <c r="AM23" s="108"/>
      <c r="AN23" s="226"/>
      <c r="AO23" s="233"/>
      <c r="AP23" s="233"/>
      <c r="AQ23" s="233"/>
      <c r="AR23" s="233"/>
      <c r="AS23" s="233"/>
      <c r="AT23" s="231"/>
      <c r="AU23" s="231"/>
      <c r="AV23" s="232"/>
      <c r="AW23" s="231"/>
      <c r="AX23" s="236"/>
      <c r="AY23" s="231"/>
      <c r="AZ23" s="248"/>
      <c r="BA23" s="248"/>
      <c r="BB23" s="248"/>
      <c r="BC23" s="166"/>
      <c r="BD23" s="249"/>
      <c r="BE23" s="166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I23" s="33"/>
      <c r="EJ23" s="33"/>
      <c r="EK23" s="33"/>
      <c r="EL23" s="33"/>
      <c r="EM23" s="33"/>
      <c r="EN23" s="33"/>
      <c r="EO23" s="33"/>
      <c r="EP23" s="33"/>
    </row>
    <row r="24" s="165" customFormat="1" ht="24" customHeight="1" spans="1:138">
      <c r="A24" s="62" t="s">
        <v>543</v>
      </c>
      <c r="B24" s="193" t="s">
        <v>544</v>
      </c>
      <c r="C24" s="62" t="s">
        <v>561</v>
      </c>
      <c r="D24" s="62" t="s">
        <v>561</v>
      </c>
      <c r="E24" s="62"/>
      <c r="F24" s="62" t="s">
        <v>509</v>
      </c>
      <c r="G24" s="79">
        <v>548.993</v>
      </c>
      <c r="H24" s="79">
        <v>0</v>
      </c>
      <c r="I24" s="79"/>
      <c r="J24" s="92" t="s">
        <v>536</v>
      </c>
      <c r="K24" s="92"/>
      <c r="L24" s="90">
        <v>11</v>
      </c>
      <c r="M24" s="203">
        <v>826</v>
      </c>
      <c r="N24" s="204">
        <v>14.85</v>
      </c>
      <c r="O24" s="204">
        <v>31</v>
      </c>
      <c r="P24" s="204">
        <v>59.7</v>
      </c>
      <c r="Q24" s="204">
        <v>14.8</v>
      </c>
      <c r="R24" s="204">
        <v>417</v>
      </c>
      <c r="S24" s="203">
        <v>72</v>
      </c>
      <c r="T24" s="204">
        <v>66.5</v>
      </c>
      <c r="U24" s="58" t="s">
        <v>513</v>
      </c>
      <c r="V24" s="63">
        <v>3.8</v>
      </c>
      <c r="W24" s="63" t="s">
        <v>514</v>
      </c>
      <c r="X24" s="104">
        <v>6.9</v>
      </c>
      <c r="Y24" s="63" t="s">
        <v>516</v>
      </c>
      <c r="Z24" s="62" t="s">
        <v>514</v>
      </c>
      <c r="AA24" s="218">
        <v>34.38</v>
      </c>
      <c r="AB24" s="63" t="s">
        <v>516</v>
      </c>
      <c r="AC24" s="62" t="s">
        <v>515</v>
      </c>
      <c r="AD24" s="81" t="s">
        <v>515</v>
      </c>
      <c r="AE24" s="81">
        <v>7</v>
      </c>
      <c r="AF24" s="63" t="s">
        <v>514</v>
      </c>
      <c r="AG24" s="62" t="s">
        <v>515</v>
      </c>
      <c r="AH24" s="62" t="s">
        <v>515</v>
      </c>
      <c r="AI24" s="62" t="s">
        <v>517</v>
      </c>
      <c r="AJ24" s="62" t="s">
        <v>515</v>
      </c>
      <c r="AK24" s="79"/>
      <c r="AL24" s="79" t="s">
        <v>518</v>
      </c>
      <c r="AM24" s="91">
        <v>217.1</v>
      </c>
      <c r="AN24" s="91">
        <f>AM24-217.1</f>
        <v>0</v>
      </c>
      <c r="AO24" s="228">
        <v>87.39</v>
      </c>
      <c r="AP24" s="228">
        <v>41.575</v>
      </c>
      <c r="AQ24" s="228">
        <v>34.81</v>
      </c>
      <c r="AR24" s="228">
        <v>41.852</v>
      </c>
      <c r="AS24" s="228">
        <v>38.1898515579071</v>
      </c>
      <c r="AT24" s="23"/>
      <c r="AU24" s="23"/>
      <c r="AV24" s="23"/>
      <c r="AW24" s="23"/>
      <c r="AX24" s="23"/>
      <c r="AY24" s="23"/>
      <c r="AZ24" s="44"/>
      <c r="BA24" s="44"/>
      <c r="BB24" s="44"/>
      <c r="BC24" s="150"/>
      <c r="BD24" s="44"/>
      <c r="BE24" s="150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6"/>
      <c r="EF24" s="156"/>
      <c r="EG24" s="156"/>
      <c r="EH24" s="156"/>
    </row>
    <row r="25" s="156" customFormat="1" ht="24" customHeight="1" spans="1:146">
      <c r="A25" s="62"/>
      <c r="B25" s="65" t="s">
        <v>544</v>
      </c>
      <c r="C25" s="65" t="s">
        <v>561</v>
      </c>
      <c r="D25" s="65" t="s">
        <v>562</v>
      </c>
      <c r="E25" s="59" t="s">
        <v>547</v>
      </c>
      <c r="F25" s="187" t="s">
        <v>522</v>
      </c>
      <c r="G25" s="63">
        <v>488.310535423112</v>
      </c>
      <c r="H25" s="79" t="s">
        <v>66</v>
      </c>
      <c r="I25" s="79"/>
      <c r="J25" s="92" t="s">
        <v>66</v>
      </c>
      <c r="K25" s="92" t="s">
        <v>66</v>
      </c>
      <c r="L25" s="107">
        <v>10</v>
      </c>
      <c r="M25" s="203">
        <v>826</v>
      </c>
      <c r="N25" s="204">
        <v>14.6</v>
      </c>
      <c r="O25" s="204">
        <v>32.5</v>
      </c>
      <c r="P25" s="204">
        <v>61</v>
      </c>
      <c r="Q25" s="204">
        <v>4.7</v>
      </c>
      <c r="R25" s="204">
        <v>230</v>
      </c>
      <c r="S25" s="203">
        <v>52</v>
      </c>
      <c r="T25" s="204">
        <v>64.9</v>
      </c>
      <c r="U25" s="212" t="s">
        <v>513</v>
      </c>
      <c r="V25" s="192">
        <v>3.47619047619048</v>
      </c>
      <c r="W25" s="187" t="str">
        <f>IF(V25&lt;1.5,"R",IF(V25&lt;2.6,"MR",IF(V25&lt;3.5,"MS","S")))</f>
        <v>MS</v>
      </c>
      <c r="X25" s="204">
        <v>29.3367346938776</v>
      </c>
      <c r="Y25" s="187" t="str">
        <f>IF(X25&lt;1,"R",IF(X25&lt;6,"MR",IF(X25&lt;25,"MS","S")))</f>
        <v>S</v>
      </c>
      <c r="Z25" s="62" t="s">
        <v>514</v>
      </c>
      <c r="AA25" s="184">
        <v>9.66</v>
      </c>
      <c r="AB25" s="184" t="s">
        <v>523</v>
      </c>
      <c r="AC25" s="184" t="s">
        <v>516</v>
      </c>
      <c r="AD25" s="81" t="s">
        <v>516</v>
      </c>
      <c r="AE25" s="81"/>
      <c r="AF25" s="59"/>
      <c r="AG25" s="184" t="s">
        <v>516</v>
      </c>
      <c r="AH25" s="184" t="s">
        <v>516</v>
      </c>
      <c r="AI25" s="184" t="s">
        <v>517</v>
      </c>
      <c r="AJ25" s="184" t="s">
        <v>515</v>
      </c>
      <c r="AK25" s="184" t="s">
        <v>524</v>
      </c>
      <c r="AL25" s="79" t="s">
        <v>563</v>
      </c>
      <c r="AM25" s="91">
        <v>219.272727272727</v>
      </c>
      <c r="AN25" s="91">
        <v>0</v>
      </c>
      <c r="AO25" s="233">
        <v>83.0818181818182</v>
      </c>
      <c r="AP25" s="233">
        <v>41.6309090909091</v>
      </c>
      <c r="AQ25" s="233">
        <v>32.5181818181818</v>
      </c>
      <c r="AR25" s="218">
        <v>39.5827272727273</v>
      </c>
      <c r="AS25" s="233">
        <v>37.1933543484921</v>
      </c>
      <c r="AT25" s="23"/>
      <c r="AU25" s="23"/>
      <c r="AV25" s="23"/>
      <c r="AW25" s="23"/>
      <c r="AX25" s="23"/>
      <c r="AY25" s="23"/>
      <c r="AZ25" s="247"/>
      <c r="BA25" s="247"/>
      <c r="BB25" s="245"/>
      <c r="BC25" s="239"/>
      <c r="BD25" s="247"/>
      <c r="BE25" s="250"/>
      <c r="EI25" s="23"/>
      <c r="EJ25" s="23"/>
      <c r="EK25" s="23"/>
      <c r="EL25" s="23"/>
      <c r="EM25" s="23"/>
      <c r="EN25" s="23"/>
      <c r="EO25" s="23"/>
      <c r="EP25" s="23"/>
    </row>
    <row r="26" s="166" customFormat="1" ht="24" customHeight="1" spans="1:146">
      <c r="A26" s="66"/>
      <c r="B26" s="194"/>
      <c r="C26" s="195"/>
      <c r="D26" s="195"/>
      <c r="E26" s="196"/>
      <c r="F26" s="67" t="s">
        <v>526</v>
      </c>
      <c r="G26" s="86">
        <f>AVERAGE(G24:G25)</f>
        <v>518.651767711556</v>
      </c>
      <c r="H26" s="86"/>
      <c r="I26" s="66"/>
      <c r="J26" s="93"/>
      <c r="K26" s="207"/>
      <c r="L26" s="112"/>
      <c r="M26" s="112">
        <f t="shared" ref="M26:T26" si="8">AVERAGE(M24:M25)</f>
        <v>826</v>
      </c>
      <c r="N26" s="108">
        <f t="shared" si="8"/>
        <v>14.725</v>
      </c>
      <c r="O26" s="108">
        <f t="shared" si="8"/>
        <v>31.75</v>
      </c>
      <c r="P26" s="108">
        <f t="shared" si="8"/>
        <v>60.35</v>
      </c>
      <c r="Q26" s="108">
        <f t="shared" si="8"/>
        <v>9.75</v>
      </c>
      <c r="R26" s="108">
        <f t="shared" si="8"/>
        <v>323.5</v>
      </c>
      <c r="S26" s="112">
        <f t="shared" si="8"/>
        <v>62</v>
      </c>
      <c r="T26" s="108">
        <f t="shared" si="8"/>
        <v>65.7</v>
      </c>
      <c r="U26" s="67" t="s">
        <v>513</v>
      </c>
      <c r="V26" s="68"/>
      <c r="W26" s="73" t="s">
        <v>514</v>
      </c>
      <c r="X26" s="217"/>
      <c r="Y26" s="73" t="s">
        <v>514</v>
      </c>
      <c r="Z26" s="66" t="s">
        <v>514</v>
      </c>
      <c r="AA26" s="219"/>
      <c r="AB26" s="73"/>
      <c r="AC26" s="66"/>
      <c r="AD26" s="94" t="s">
        <v>515</v>
      </c>
      <c r="AE26" s="94"/>
      <c r="AF26" s="73"/>
      <c r="AG26" s="66"/>
      <c r="AH26" s="66" t="s">
        <v>515</v>
      </c>
      <c r="AI26" s="66" t="s">
        <v>517</v>
      </c>
      <c r="AJ26" s="66" t="s">
        <v>515</v>
      </c>
      <c r="AK26" s="66"/>
      <c r="AL26" s="227" t="s">
        <v>527</v>
      </c>
      <c r="AM26" s="108">
        <f t="shared" ref="AM26:AS26" si="9">AVERAGE(AM24:AM25)</f>
        <v>218.186363636363</v>
      </c>
      <c r="AN26" s="108">
        <v>0</v>
      </c>
      <c r="AO26" s="234">
        <f t="shared" si="9"/>
        <v>85.2359090909091</v>
      </c>
      <c r="AP26" s="234">
        <f t="shared" si="9"/>
        <v>41.6029545454546</v>
      </c>
      <c r="AQ26" s="234">
        <f t="shared" si="9"/>
        <v>33.6640909090909</v>
      </c>
      <c r="AR26" s="234">
        <f t="shared" si="9"/>
        <v>40.7173636363636</v>
      </c>
      <c r="AS26" s="234">
        <f t="shared" si="9"/>
        <v>37.6916029531996</v>
      </c>
      <c r="AT26" s="141"/>
      <c r="AU26" s="141"/>
      <c r="AV26" s="141"/>
      <c r="AW26" s="141"/>
      <c r="AX26" s="141"/>
      <c r="AY26" s="141"/>
      <c r="AZ26" s="248"/>
      <c r="BA26" s="248"/>
      <c r="BB26" s="248"/>
      <c r="BC26" s="242"/>
      <c r="BD26" s="248"/>
      <c r="BE26" s="242"/>
      <c r="BF26" s="242"/>
      <c r="EI26" s="137"/>
      <c r="EJ26" s="137"/>
      <c r="EK26" s="137"/>
      <c r="EL26" s="137"/>
      <c r="EM26" s="137"/>
      <c r="EN26" s="137"/>
      <c r="EO26" s="137"/>
      <c r="EP26" s="137"/>
    </row>
    <row r="27" s="167" customFormat="1" ht="24" customHeight="1" spans="1:146">
      <c r="A27" s="62"/>
      <c r="B27" s="197"/>
      <c r="C27" s="195"/>
      <c r="D27" s="195"/>
      <c r="E27" s="196"/>
      <c r="F27" s="62" t="s">
        <v>528</v>
      </c>
      <c r="G27" s="79">
        <v>572.03</v>
      </c>
      <c r="H27" s="79"/>
      <c r="I27" s="62"/>
      <c r="J27" s="93"/>
      <c r="K27" s="207"/>
      <c r="L27" s="90">
        <v>4</v>
      </c>
      <c r="M27" s="112"/>
      <c r="N27" s="108"/>
      <c r="O27" s="108"/>
      <c r="P27" s="108"/>
      <c r="Q27" s="108"/>
      <c r="R27" s="108"/>
      <c r="S27" s="112"/>
      <c r="T27" s="108"/>
      <c r="U27" s="62"/>
      <c r="V27" s="68"/>
      <c r="W27" s="73"/>
      <c r="X27" s="217"/>
      <c r="Y27" s="73"/>
      <c r="Z27" s="62"/>
      <c r="AA27" s="219"/>
      <c r="AB27" s="73"/>
      <c r="AC27" s="62"/>
      <c r="AD27" s="94"/>
      <c r="AE27" s="94"/>
      <c r="AF27" s="73"/>
      <c r="AG27" s="62"/>
      <c r="AH27" s="62"/>
      <c r="AI27" s="62"/>
      <c r="AJ27" s="62"/>
      <c r="AK27" s="66"/>
      <c r="AL27" s="62"/>
      <c r="AM27" s="108"/>
      <c r="AN27" s="91"/>
      <c r="AO27" s="235"/>
      <c r="AP27" s="235"/>
      <c r="AQ27" s="235"/>
      <c r="AR27" s="235"/>
      <c r="AS27" s="235"/>
      <c r="AT27" s="231"/>
      <c r="AU27" s="231"/>
      <c r="AV27" s="232"/>
      <c r="AW27" s="231"/>
      <c r="AX27" s="236"/>
      <c r="AY27" s="231"/>
      <c r="AZ27" s="248"/>
      <c r="BA27" s="248"/>
      <c r="BB27" s="248"/>
      <c r="BC27" s="166"/>
      <c r="BD27" s="249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I27" s="33"/>
      <c r="EJ27" s="33"/>
      <c r="EK27" s="33"/>
      <c r="EL27" s="33"/>
      <c r="EM27" s="33"/>
      <c r="EN27" s="33"/>
      <c r="EO27" s="33"/>
      <c r="EP27" s="33"/>
    </row>
    <row r="28" s="41" customFormat="1" spans="1:137">
      <c r="A28" s="168"/>
      <c r="B28" s="169"/>
      <c r="C28" s="169"/>
      <c r="D28" s="168"/>
      <c r="E28" s="169"/>
      <c r="F28" s="169"/>
      <c r="G28" s="170"/>
      <c r="H28" s="171"/>
      <c r="I28" s="172"/>
      <c r="J28" s="172"/>
      <c r="K28" s="172"/>
      <c r="L28" s="173"/>
      <c r="M28" s="174"/>
      <c r="N28" s="175"/>
      <c r="O28" s="175"/>
      <c r="P28" s="175"/>
      <c r="Q28" s="175"/>
      <c r="R28" s="175"/>
      <c r="S28" s="174"/>
      <c r="T28" s="174"/>
      <c r="U28" s="174"/>
      <c r="V28" s="171"/>
      <c r="W28" s="174"/>
      <c r="X28" s="175"/>
      <c r="Y28" s="156"/>
      <c r="Z28" s="156"/>
      <c r="AA28" s="176"/>
      <c r="AB28" s="156"/>
      <c r="AC28" s="156"/>
      <c r="AD28" s="156"/>
      <c r="AE28" s="156"/>
      <c r="AF28" s="156"/>
      <c r="AG28" s="156"/>
      <c r="AH28" s="156"/>
      <c r="AI28" s="156"/>
      <c r="AJ28" s="156"/>
      <c r="AK28" s="171"/>
      <c r="AL28" s="175"/>
      <c r="AM28" s="175"/>
      <c r="AN28" s="177"/>
      <c r="AO28" s="176"/>
      <c r="AP28" s="178"/>
      <c r="AQ28" s="178"/>
      <c r="AR28" s="178"/>
      <c r="AS28" s="178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</row>
    <row r="29" s="41" customFormat="1" spans="1:137">
      <c r="A29" s="168"/>
      <c r="B29" s="169"/>
      <c r="C29" s="169"/>
      <c r="D29" s="168"/>
      <c r="E29" s="169"/>
      <c r="F29" s="169"/>
      <c r="G29" s="170"/>
      <c r="H29" s="171"/>
      <c r="I29" s="172"/>
      <c r="J29" s="172"/>
      <c r="K29" s="172"/>
      <c r="L29" s="173"/>
      <c r="M29" s="174"/>
      <c r="N29" s="175"/>
      <c r="O29" s="175"/>
      <c r="P29" s="175"/>
      <c r="Q29" s="175"/>
      <c r="R29" s="175"/>
      <c r="S29" s="174"/>
      <c r="T29" s="174"/>
      <c r="U29" s="174"/>
      <c r="V29" s="171"/>
      <c r="W29" s="174"/>
      <c r="X29" s="175"/>
      <c r="Y29" s="156"/>
      <c r="Z29" s="156"/>
      <c r="AA29" s="176"/>
      <c r="AB29" s="156"/>
      <c r="AC29" s="156"/>
      <c r="AD29" s="156"/>
      <c r="AE29" s="156"/>
      <c r="AF29" s="156"/>
      <c r="AG29" s="156"/>
      <c r="AH29" s="156"/>
      <c r="AI29" s="156"/>
      <c r="AJ29" s="156"/>
      <c r="AK29" s="171"/>
      <c r="AL29" s="175"/>
      <c r="AM29" s="175"/>
      <c r="AN29" s="177"/>
      <c r="AO29" s="176"/>
      <c r="AP29" s="178"/>
      <c r="AQ29" s="178"/>
      <c r="AR29" s="178"/>
      <c r="AS29" s="178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</row>
    <row r="30" s="41" customFormat="1" spans="1:137">
      <c r="A30" s="168"/>
      <c r="B30" s="169"/>
      <c r="C30" s="169"/>
      <c r="D30" s="168"/>
      <c r="E30" s="169"/>
      <c r="F30" s="169"/>
      <c r="G30" s="170"/>
      <c r="H30" s="171"/>
      <c r="I30" s="172"/>
      <c r="J30" s="172"/>
      <c r="K30" s="172"/>
      <c r="L30" s="173"/>
      <c r="M30" s="174"/>
      <c r="N30" s="175"/>
      <c r="O30" s="175"/>
      <c r="P30" s="175"/>
      <c r="Q30" s="175"/>
      <c r="R30" s="175"/>
      <c r="S30" s="174"/>
      <c r="T30" s="174"/>
      <c r="U30" s="174"/>
      <c r="V30" s="171"/>
      <c r="W30" s="174"/>
      <c r="X30" s="175"/>
      <c r="Y30" s="156"/>
      <c r="Z30" s="156"/>
      <c r="AA30" s="176"/>
      <c r="AB30" s="156"/>
      <c r="AC30" s="156"/>
      <c r="AD30" s="156"/>
      <c r="AE30" s="156"/>
      <c r="AF30" s="156"/>
      <c r="AG30" s="156"/>
      <c r="AH30" s="156"/>
      <c r="AI30" s="156"/>
      <c r="AJ30" s="156"/>
      <c r="AK30" s="171"/>
      <c r="AL30" s="175"/>
      <c r="AM30" s="175"/>
      <c r="AN30" s="177"/>
      <c r="AO30" s="176"/>
      <c r="AP30" s="178"/>
      <c r="AQ30" s="178"/>
      <c r="AR30" s="178"/>
      <c r="AS30" s="178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</row>
    <row r="31" s="41" customFormat="1" spans="1:137">
      <c r="A31" s="168"/>
      <c r="B31" s="169"/>
      <c r="C31" s="169"/>
      <c r="D31" s="168"/>
      <c r="E31" s="169"/>
      <c r="F31" s="169"/>
      <c r="G31" s="170"/>
      <c r="H31" s="171"/>
      <c r="I31" s="172"/>
      <c r="J31" s="172"/>
      <c r="K31" s="172"/>
      <c r="L31" s="173"/>
      <c r="M31" s="174"/>
      <c r="N31" s="175"/>
      <c r="O31" s="175"/>
      <c r="P31" s="175"/>
      <c r="Q31" s="175"/>
      <c r="R31" s="175"/>
      <c r="S31" s="174"/>
      <c r="T31" s="174"/>
      <c r="U31" s="174"/>
      <c r="V31" s="171"/>
      <c r="W31" s="174"/>
      <c r="X31" s="175"/>
      <c r="Y31" s="156"/>
      <c r="Z31" s="156"/>
      <c r="AA31" s="176"/>
      <c r="AB31" s="156"/>
      <c r="AC31" s="156"/>
      <c r="AD31" s="156"/>
      <c r="AE31" s="156"/>
      <c r="AF31" s="156"/>
      <c r="AG31" s="156"/>
      <c r="AH31" s="156"/>
      <c r="AI31" s="156"/>
      <c r="AJ31" s="156"/>
      <c r="AK31" s="171"/>
      <c r="AL31" s="175"/>
      <c r="AM31" s="175"/>
      <c r="AN31" s="177"/>
      <c r="AO31" s="176"/>
      <c r="AP31" s="178"/>
      <c r="AQ31" s="178"/>
      <c r="AR31" s="178"/>
      <c r="AS31" s="178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  <c r="DN31" s="150"/>
      <c r="DO31" s="150"/>
      <c r="DP31" s="150"/>
      <c r="DQ31" s="150"/>
      <c r="DR31" s="150"/>
      <c r="DS31" s="150"/>
      <c r="DT31" s="150"/>
      <c r="DU31" s="150"/>
      <c r="DV31" s="150"/>
      <c r="DW31" s="150"/>
      <c r="DX31" s="150"/>
      <c r="DY31" s="150"/>
      <c r="DZ31" s="150"/>
      <c r="EA31" s="150"/>
      <c r="EB31" s="150"/>
      <c r="EC31" s="150"/>
      <c r="ED31" s="150"/>
      <c r="EE31" s="150"/>
      <c r="EF31" s="150"/>
      <c r="EG31" s="150"/>
    </row>
    <row r="32" s="41" customFormat="1" spans="1:137">
      <c r="A32" s="168"/>
      <c r="B32" s="169"/>
      <c r="C32" s="169"/>
      <c r="D32" s="168"/>
      <c r="E32" s="169"/>
      <c r="F32" s="169"/>
      <c r="G32" s="170"/>
      <c r="H32" s="171"/>
      <c r="I32" s="172"/>
      <c r="J32" s="172"/>
      <c r="K32" s="172"/>
      <c r="L32" s="173"/>
      <c r="M32" s="174"/>
      <c r="N32" s="175"/>
      <c r="O32" s="175"/>
      <c r="P32" s="175"/>
      <c r="Q32" s="175"/>
      <c r="R32" s="175"/>
      <c r="S32" s="174"/>
      <c r="T32" s="174"/>
      <c r="U32" s="174"/>
      <c r="V32" s="171"/>
      <c r="W32" s="174"/>
      <c r="X32" s="175"/>
      <c r="Y32" s="156"/>
      <c r="Z32" s="156"/>
      <c r="AA32" s="176"/>
      <c r="AB32" s="156"/>
      <c r="AC32" s="156"/>
      <c r="AD32" s="156"/>
      <c r="AE32" s="156"/>
      <c r="AF32" s="156"/>
      <c r="AG32" s="156"/>
      <c r="AH32" s="156"/>
      <c r="AI32" s="156"/>
      <c r="AJ32" s="156"/>
      <c r="AK32" s="171"/>
      <c r="AL32" s="175"/>
      <c r="AM32" s="175"/>
      <c r="AN32" s="177"/>
      <c r="AO32" s="176"/>
      <c r="AP32" s="178"/>
      <c r="AQ32" s="178"/>
      <c r="AR32" s="178"/>
      <c r="AS32" s="178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</row>
    <row r="33" s="41" customFormat="1" spans="1:137">
      <c r="A33" s="168"/>
      <c r="B33" s="169"/>
      <c r="C33" s="169"/>
      <c r="D33" s="168"/>
      <c r="E33" s="169"/>
      <c r="F33" s="169"/>
      <c r="G33" s="170"/>
      <c r="H33" s="171"/>
      <c r="I33" s="172"/>
      <c r="J33" s="172"/>
      <c r="K33" s="172"/>
      <c r="L33" s="173"/>
      <c r="M33" s="174"/>
      <c r="N33" s="175"/>
      <c r="O33" s="175"/>
      <c r="P33" s="175"/>
      <c r="Q33" s="175"/>
      <c r="R33" s="175"/>
      <c r="S33" s="174"/>
      <c r="T33" s="174"/>
      <c r="U33" s="174"/>
      <c r="V33" s="171"/>
      <c r="W33" s="174"/>
      <c r="X33" s="175"/>
      <c r="Y33" s="156"/>
      <c r="Z33" s="156"/>
      <c r="AA33" s="176"/>
      <c r="AB33" s="156"/>
      <c r="AC33" s="156"/>
      <c r="AD33" s="156"/>
      <c r="AE33" s="156"/>
      <c r="AF33" s="156"/>
      <c r="AG33" s="156"/>
      <c r="AH33" s="156"/>
      <c r="AI33" s="156"/>
      <c r="AJ33" s="156"/>
      <c r="AK33" s="171"/>
      <c r="AL33" s="175"/>
      <c r="AM33" s="175"/>
      <c r="AN33" s="177"/>
      <c r="AO33" s="176"/>
      <c r="AP33" s="178"/>
      <c r="AQ33" s="178"/>
      <c r="AR33" s="178"/>
      <c r="AS33" s="178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</row>
    <row r="34" s="41" customFormat="1" spans="1:137">
      <c r="A34" s="168"/>
      <c r="B34" s="169"/>
      <c r="C34" s="169"/>
      <c r="D34" s="168"/>
      <c r="E34" s="169"/>
      <c r="F34" s="169"/>
      <c r="G34" s="170"/>
      <c r="H34" s="171"/>
      <c r="I34" s="172"/>
      <c r="J34" s="172"/>
      <c r="K34" s="172"/>
      <c r="L34" s="173"/>
      <c r="M34" s="174"/>
      <c r="N34" s="175"/>
      <c r="O34" s="175"/>
      <c r="P34" s="175"/>
      <c r="Q34" s="175"/>
      <c r="R34" s="175"/>
      <c r="S34" s="174"/>
      <c r="T34" s="174"/>
      <c r="U34" s="174"/>
      <c r="V34" s="171"/>
      <c r="W34" s="174"/>
      <c r="X34" s="175"/>
      <c r="Y34" s="156"/>
      <c r="Z34" s="156"/>
      <c r="AA34" s="176"/>
      <c r="AB34" s="156"/>
      <c r="AC34" s="156"/>
      <c r="AD34" s="156"/>
      <c r="AE34" s="156"/>
      <c r="AF34" s="156"/>
      <c r="AG34" s="156"/>
      <c r="AH34" s="156"/>
      <c r="AI34" s="156"/>
      <c r="AJ34" s="156"/>
      <c r="AK34" s="171"/>
      <c r="AL34" s="175"/>
      <c r="AM34" s="175"/>
      <c r="AN34" s="177"/>
      <c r="AO34" s="176"/>
      <c r="AP34" s="178"/>
      <c r="AQ34" s="178"/>
      <c r="AR34" s="178"/>
      <c r="AS34" s="178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</row>
    <row r="35" s="41" customFormat="1" spans="1:137">
      <c r="A35" s="168"/>
      <c r="B35" s="169"/>
      <c r="C35" s="169"/>
      <c r="D35" s="168"/>
      <c r="E35" s="169"/>
      <c r="F35" s="169"/>
      <c r="G35" s="170"/>
      <c r="H35" s="171"/>
      <c r="I35" s="172"/>
      <c r="J35" s="172"/>
      <c r="K35" s="172"/>
      <c r="L35" s="173"/>
      <c r="M35" s="174"/>
      <c r="N35" s="175"/>
      <c r="O35" s="175"/>
      <c r="P35" s="175"/>
      <c r="Q35" s="175"/>
      <c r="R35" s="175"/>
      <c r="S35" s="174"/>
      <c r="T35" s="174"/>
      <c r="U35" s="174"/>
      <c r="V35" s="171"/>
      <c r="W35" s="174"/>
      <c r="X35" s="175"/>
      <c r="Y35" s="156"/>
      <c r="Z35" s="156"/>
      <c r="AA35" s="176"/>
      <c r="AB35" s="156"/>
      <c r="AC35" s="156"/>
      <c r="AD35" s="156"/>
      <c r="AE35" s="156"/>
      <c r="AF35" s="156"/>
      <c r="AG35" s="156"/>
      <c r="AH35" s="156"/>
      <c r="AI35" s="156"/>
      <c r="AJ35" s="156"/>
      <c r="AK35" s="171"/>
      <c r="AL35" s="175"/>
      <c r="AM35" s="175"/>
      <c r="AN35" s="177"/>
      <c r="AO35" s="176"/>
      <c r="AP35" s="178"/>
      <c r="AQ35" s="178"/>
      <c r="AR35" s="178"/>
      <c r="AS35" s="178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</row>
    <row r="36" s="41" customFormat="1" spans="1:137">
      <c r="A36" s="168"/>
      <c r="B36" s="169"/>
      <c r="C36" s="169"/>
      <c r="D36" s="168"/>
      <c r="E36" s="169"/>
      <c r="F36" s="169"/>
      <c r="G36" s="170"/>
      <c r="H36" s="171"/>
      <c r="I36" s="172"/>
      <c r="J36" s="172"/>
      <c r="K36" s="172"/>
      <c r="L36" s="173"/>
      <c r="M36" s="174"/>
      <c r="N36" s="175"/>
      <c r="O36" s="175"/>
      <c r="P36" s="175"/>
      <c r="Q36" s="175"/>
      <c r="R36" s="175"/>
      <c r="S36" s="174"/>
      <c r="T36" s="174"/>
      <c r="U36" s="174"/>
      <c r="V36" s="171"/>
      <c r="W36" s="174"/>
      <c r="X36" s="175"/>
      <c r="Y36" s="156"/>
      <c r="Z36" s="156"/>
      <c r="AA36" s="176"/>
      <c r="AB36" s="156"/>
      <c r="AC36" s="156"/>
      <c r="AD36" s="156"/>
      <c r="AE36" s="156"/>
      <c r="AF36" s="156"/>
      <c r="AG36" s="156"/>
      <c r="AH36" s="156"/>
      <c r="AI36" s="156"/>
      <c r="AJ36" s="156"/>
      <c r="AK36" s="171"/>
      <c r="AL36" s="175"/>
      <c r="AM36" s="175"/>
      <c r="AN36" s="177"/>
      <c r="AO36" s="176"/>
      <c r="AP36" s="178"/>
      <c r="AQ36" s="178"/>
      <c r="AR36" s="178"/>
      <c r="AS36" s="178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</row>
    <row r="37" s="41" customFormat="1" spans="1:137">
      <c r="A37" s="168"/>
      <c r="B37" s="169"/>
      <c r="C37" s="169"/>
      <c r="D37" s="168"/>
      <c r="E37" s="169"/>
      <c r="F37" s="169"/>
      <c r="G37" s="170"/>
      <c r="H37" s="171"/>
      <c r="I37" s="172"/>
      <c r="J37" s="172"/>
      <c r="K37" s="172"/>
      <c r="L37" s="173"/>
      <c r="M37" s="174"/>
      <c r="N37" s="175"/>
      <c r="O37" s="175"/>
      <c r="P37" s="175"/>
      <c r="Q37" s="175"/>
      <c r="R37" s="175"/>
      <c r="S37" s="174"/>
      <c r="T37" s="174"/>
      <c r="U37" s="174"/>
      <c r="V37" s="171"/>
      <c r="W37" s="174"/>
      <c r="X37" s="175"/>
      <c r="Y37" s="156"/>
      <c r="Z37" s="156"/>
      <c r="AA37" s="176"/>
      <c r="AB37" s="156"/>
      <c r="AC37" s="156"/>
      <c r="AD37" s="156"/>
      <c r="AE37" s="156"/>
      <c r="AF37" s="156"/>
      <c r="AG37" s="156"/>
      <c r="AH37" s="156"/>
      <c r="AI37" s="156"/>
      <c r="AJ37" s="156"/>
      <c r="AK37" s="171"/>
      <c r="AL37" s="175"/>
      <c r="AM37" s="175"/>
      <c r="AN37" s="177"/>
      <c r="AO37" s="176"/>
      <c r="AP37" s="178"/>
      <c r="AQ37" s="178"/>
      <c r="AR37" s="178"/>
      <c r="AS37" s="178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</row>
    <row r="38" s="41" customFormat="1" spans="1:137">
      <c r="A38" s="168"/>
      <c r="B38" s="169"/>
      <c r="C38" s="169"/>
      <c r="D38" s="168"/>
      <c r="E38" s="169"/>
      <c r="F38" s="169"/>
      <c r="G38" s="170"/>
      <c r="H38" s="171"/>
      <c r="I38" s="172"/>
      <c r="J38" s="172"/>
      <c r="K38" s="172"/>
      <c r="L38" s="173"/>
      <c r="M38" s="174"/>
      <c r="N38" s="175"/>
      <c r="O38" s="175"/>
      <c r="P38" s="175"/>
      <c r="Q38" s="175"/>
      <c r="R38" s="175"/>
      <c r="S38" s="174"/>
      <c r="T38" s="174"/>
      <c r="U38" s="174"/>
      <c r="V38" s="171"/>
      <c r="W38" s="174"/>
      <c r="X38" s="175"/>
      <c r="Y38" s="156"/>
      <c r="Z38" s="156"/>
      <c r="AA38" s="176"/>
      <c r="AB38" s="156"/>
      <c r="AC38" s="156"/>
      <c r="AD38" s="156"/>
      <c r="AE38" s="156"/>
      <c r="AF38" s="156"/>
      <c r="AG38" s="156"/>
      <c r="AH38" s="156"/>
      <c r="AI38" s="156"/>
      <c r="AJ38" s="156"/>
      <c r="AK38" s="171"/>
      <c r="AL38" s="175"/>
      <c r="AM38" s="175"/>
      <c r="AN38" s="177"/>
      <c r="AO38" s="176"/>
      <c r="AP38" s="178"/>
      <c r="AQ38" s="178"/>
      <c r="AR38" s="178"/>
      <c r="AS38" s="178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</row>
    <row r="39" s="41" customFormat="1" spans="1:137">
      <c r="A39" s="168"/>
      <c r="B39" s="169"/>
      <c r="C39" s="169"/>
      <c r="D39" s="168"/>
      <c r="E39" s="169"/>
      <c r="F39" s="169"/>
      <c r="G39" s="170"/>
      <c r="H39" s="171"/>
      <c r="I39" s="172"/>
      <c r="J39" s="172"/>
      <c r="K39" s="172"/>
      <c r="L39" s="173"/>
      <c r="M39" s="174"/>
      <c r="N39" s="175"/>
      <c r="O39" s="175"/>
      <c r="P39" s="175"/>
      <c r="Q39" s="175"/>
      <c r="R39" s="175"/>
      <c r="S39" s="174"/>
      <c r="T39" s="174"/>
      <c r="U39" s="174"/>
      <c r="V39" s="171"/>
      <c r="W39" s="174"/>
      <c r="X39" s="175"/>
      <c r="Y39" s="156"/>
      <c r="Z39" s="156"/>
      <c r="AA39" s="176"/>
      <c r="AB39" s="156"/>
      <c r="AC39" s="156"/>
      <c r="AD39" s="156"/>
      <c r="AE39" s="156"/>
      <c r="AF39" s="156"/>
      <c r="AG39" s="156"/>
      <c r="AH39" s="156"/>
      <c r="AI39" s="156"/>
      <c r="AJ39" s="156"/>
      <c r="AK39" s="171"/>
      <c r="AL39" s="175"/>
      <c r="AM39" s="175"/>
      <c r="AN39" s="177"/>
      <c r="AO39" s="176"/>
      <c r="AP39" s="178"/>
      <c r="AQ39" s="178"/>
      <c r="AR39" s="178"/>
      <c r="AS39" s="178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  <c r="DT39" s="150"/>
      <c r="DU39" s="150"/>
      <c r="DV39" s="150"/>
      <c r="DW39" s="150"/>
      <c r="DX39" s="150"/>
      <c r="DY39" s="150"/>
      <c r="DZ39" s="150"/>
      <c r="EA39" s="150"/>
      <c r="EB39" s="150"/>
      <c r="EC39" s="150"/>
      <c r="ED39" s="150"/>
      <c r="EE39" s="150"/>
      <c r="EF39" s="150"/>
      <c r="EG39" s="150"/>
    </row>
    <row r="40" s="41" customFormat="1" spans="1:137">
      <c r="A40" s="168"/>
      <c r="B40" s="169"/>
      <c r="C40" s="169"/>
      <c r="D40" s="168"/>
      <c r="E40" s="169"/>
      <c r="F40" s="169"/>
      <c r="G40" s="170"/>
      <c r="H40" s="171"/>
      <c r="I40" s="172"/>
      <c r="J40" s="172"/>
      <c r="K40" s="172"/>
      <c r="L40" s="173"/>
      <c r="M40" s="174"/>
      <c r="N40" s="175"/>
      <c r="O40" s="175"/>
      <c r="P40" s="175"/>
      <c r="Q40" s="175"/>
      <c r="R40" s="175"/>
      <c r="S40" s="174"/>
      <c r="T40" s="174"/>
      <c r="U40" s="174"/>
      <c r="V40" s="171"/>
      <c r="W40" s="174"/>
      <c r="X40" s="175"/>
      <c r="Y40" s="156"/>
      <c r="Z40" s="156"/>
      <c r="AA40" s="176"/>
      <c r="AB40" s="156"/>
      <c r="AC40" s="156"/>
      <c r="AD40" s="156"/>
      <c r="AE40" s="156"/>
      <c r="AF40" s="156"/>
      <c r="AG40" s="156"/>
      <c r="AH40" s="156"/>
      <c r="AI40" s="156"/>
      <c r="AJ40" s="156"/>
      <c r="AK40" s="171"/>
      <c r="AL40" s="175"/>
      <c r="AM40" s="175"/>
      <c r="AN40" s="177"/>
      <c r="AO40" s="176"/>
      <c r="AP40" s="178"/>
      <c r="AQ40" s="178"/>
      <c r="AR40" s="178"/>
      <c r="AS40" s="178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0"/>
      <c r="DX40" s="150"/>
      <c r="DY40" s="150"/>
      <c r="DZ40" s="150"/>
      <c r="EA40" s="150"/>
      <c r="EB40" s="150"/>
      <c r="EC40" s="150"/>
      <c r="ED40" s="150"/>
      <c r="EE40" s="150"/>
      <c r="EF40" s="150"/>
      <c r="EG40" s="150"/>
    </row>
    <row r="41" s="41" customFormat="1" spans="1:137">
      <c r="A41" s="168"/>
      <c r="B41" s="169"/>
      <c r="C41" s="169"/>
      <c r="D41" s="168"/>
      <c r="E41" s="169"/>
      <c r="F41" s="169"/>
      <c r="G41" s="170"/>
      <c r="H41" s="171"/>
      <c r="I41" s="172"/>
      <c r="J41" s="172"/>
      <c r="K41" s="172"/>
      <c r="L41" s="173"/>
      <c r="M41" s="174"/>
      <c r="N41" s="175"/>
      <c r="O41" s="175"/>
      <c r="P41" s="175"/>
      <c r="Q41" s="175"/>
      <c r="R41" s="175"/>
      <c r="S41" s="174"/>
      <c r="T41" s="174"/>
      <c r="U41" s="174"/>
      <c r="V41" s="171"/>
      <c r="W41" s="174"/>
      <c r="X41" s="175"/>
      <c r="Y41" s="156"/>
      <c r="Z41" s="156"/>
      <c r="AA41" s="176"/>
      <c r="AB41" s="156"/>
      <c r="AC41" s="156"/>
      <c r="AD41" s="156"/>
      <c r="AE41" s="156"/>
      <c r="AF41" s="156"/>
      <c r="AG41" s="156"/>
      <c r="AH41" s="156"/>
      <c r="AI41" s="156"/>
      <c r="AJ41" s="156"/>
      <c r="AK41" s="171"/>
      <c r="AL41" s="175"/>
      <c r="AM41" s="175"/>
      <c r="AN41" s="177"/>
      <c r="AO41" s="176"/>
      <c r="AP41" s="178"/>
      <c r="AQ41" s="178"/>
      <c r="AR41" s="178"/>
      <c r="AS41" s="178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</row>
    <row r="42" s="41" customFormat="1" spans="1:137">
      <c r="A42" s="168"/>
      <c r="B42" s="169"/>
      <c r="C42" s="169"/>
      <c r="D42" s="168"/>
      <c r="E42" s="169"/>
      <c r="F42" s="169"/>
      <c r="G42" s="170"/>
      <c r="H42" s="171"/>
      <c r="I42" s="172"/>
      <c r="J42" s="172"/>
      <c r="K42" s="172"/>
      <c r="L42" s="173"/>
      <c r="M42" s="174"/>
      <c r="N42" s="175"/>
      <c r="O42" s="175"/>
      <c r="P42" s="175"/>
      <c r="Q42" s="175"/>
      <c r="R42" s="175"/>
      <c r="S42" s="174"/>
      <c r="T42" s="174"/>
      <c r="U42" s="174"/>
      <c r="V42" s="171"/>
      <c r="W42" s="174"/>
      <c r="X42" s="175"/>
      <c r="Y42" s="156"/>
      <c r="Z42" s="156"/>
      <c r="AA42" s="176"/>
      <c r="AB42" s="156"/>
      <c r="AC42" s="156"/>
      <c r="AD42" s="156"/>
      <c r="AE42" s="156"/>
      <c r="AF42" s="156"/>
      <c r="AG42" s="156"/>
      <c r="AH42" s="156"/>
      <c r="AI42" s="156"/>
      <c r="AJ42" s="156"/>
      <c r="AK42" s="171"/>
      <c r="AL42" s="175"/>
      <c r="AM42" s="175"/>
      <c r="AN42" s="177"/>
      <c r="AO42" s="176"/>
      <c r="AP42" s="178"/>
      <c r="AQ42" s="178"/>
      <c r="AR42" s="178"/>
      <c r="AS42" s="178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0"/>
    </row>
    <row r="43" s="41" customFormat="1" spans="1:137">
      <c r="A43" s="168"/>
      <c r="B43" s="169"/>
      <c r="C43" s="169"/>
      <c r="D43" s="168"/>
      <c r="E43" s="169"/>
      <c r="F43" s="169"/>
      <c r="G43" s="170"/>
      <c r="H43" s="171"/>
      <c r="I43" s="172"/>
      <c r="J43" s="172"/>
      <c r="K43" s="172"/>
      <c r="L43" s="173"/>
      <c r="M43" s="174"/>
      <c r="N43" s="175"/>
      <c r="O43" s="175"/>
      <c r="P43" s="175"/>
      <c r="Q43" s="175"/>
      <c r="R43" s="175"/>
      <c r="S43" s="174"/>
      <c r="T43" s="174"/>
      <c r="U43" s="174"/>
      <c r="V43" s="171"/>
      <c r="W43" s="174"/>
      <c r="X43" s="175"/>
      <c r="Y43" s="156"/>
      <c r="Z43" s="156"/>
      <c r="AA43" s="176"/>
      <c r="AB43" s="156"/>
      <c r="AC43" s="156"/>
      <c r="AD43" s="156"/>
      <c r="AE43" s="156"/>
      <c r="AF43" s="156"/>
      <c r="AG43" s="156"/>
      <c r="AH43" s="156"/>
      <c r="AI43" s="156"/>
      <c r="AJ43" s="156"/>
      <c r="AK43" s="171"/>
      <c r="AL43" s="175"/>
      <c r="AM43" s="175"/>
      <c r="AN43" s="177"/>
      <c r="AO43" s="176"/>
      <c r="AP43" s="178"/>
      <c r="AQ43" s="178"/>
      <c r="AR43" s="178"/>
      <c r="AS43" s="178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50"/>
      <c r="DO43" s="150"/>
      <c r="DP43" s="150"/>
      <c r="DQ43" s="150"/>
      <c r="DR43" s="150"/>
      <c r="DS43" s="150"/>
      <c r="DT43" s="150"/>
      <c r="DU43" s="150"/>
      <c r="DV43" s="150"/>
      <c r="DW43" s="150"/>
      <c r="DX43" s="150"/>
      <c r="DY43" s="150"/>
      <c r="DZ43" s="150"/>
      <c r="EA43" s="150"/>
      <c r="EB43" s="150"/>
      <c r="EC43" s="150"/>
      <c r="ED43" s="150"/>
      <c r="EE43" s="150"/>
      <c r="EF43" s="150"/>
      <c r="EG43" s="150"/>
    </row>
    <row r="44" s="41" customFormat="1" spans="1:137">
      <c r="A44" s="168"/>
      <c r="B44" s="169"/>
      <c r="C44" s="169"/>
      <c r="D44" s="168"/>
      <c r="E44" s="169"/>
      <c r="F44" s="169"/>
      <c r="G44" s="170"/>
      <c r="H44" s="171"/>
      <c r="I44" s="172"/>
      <c r="J44" s="172"/>
      <c r="K44" s="172"/>
      <c r="L44" s="173"/>
      <c r="M44" s="174"/>
      <c r="N44" s="175"/>
      <c r="O44" s="175"/>
      <c r="P44" s="175"/>
      <c r="Q44" s="175"/>
      <c r="R44" s="175"/>
      <c r="S44" s="174"/>
      <c r="T44" s="174"/>
      <c r="U44" s="174"/>
      <c r="V44" s="171"/>
      <c r="W44" s="174"/>
      <c r="X44" s="175"/>
      <c r="Y44" s="156"/>
      <c r="Z44" s="156"/>
      <c r="AA44" s="176"/>
      <c r="AB44" s="156"/>
      <c r="AC44" s="156"/>
      <c r="AD44" s="156"/>
      <c r="AE44" s="156"/>
      <c r="AF44" s="156"/>
      <c r="AG44" s="156"/>
      <c r="AH44" s="156"/>
      <c r="AI44" s="156"/>
      <c r="AJ44" s="156"/>
      <c r="AK44" s="171"/>
      <c r="AL44" s="175"/>
      <c r="AM44" s="175"/>
      <c r="AN44" s="177"/>
      <c r="AO44" s="176"/>
      <c r="AP44" s="178"/>
      <c r="AQ44" s="178"/>
      <c r="AR44" s="178"/>
      <c r="AS44" s="178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50"/>
      <c r="DO44" s="150"/>
      <c r="DP44" s="150"/>
      <c r="DQ44" s="150"/>
      <c r="DR44" s="150"/>
      <c r="DS44" s="150"/>
      <c r="DT44" s="150"/>
      <c r="DU44" s="150"/>
      <c r="DV44" s="150"/>
      <c r="DW44" s="150"/>
      <c r="DX44" s="150"/>
      <c r="DY44" s="150"/>
      <c r="DZ44" s="150"/>
      <c r="EA44" s="150"/>
      <c r="EB44" s="150"/>
      <c r="EC44" s="150"/>
      <c r="ED44" s="150"/>
      <c r="EE44" s="150"/>
      <c r="EF44" s="150"/>
      <c r="EG44" s="150"/>
    </row>
    <row r="45" s="41" customFormat="1" spans="1:137">
      <c r="A45" s="168"/>
      <c r="B45" s="169"/>
      <c r="C45" s="169"/>
      <c r="D45" s="168"/>
      <c r="E45" s="169"/>
      <c r="F45" s="169"/>
      <c r="G45" s="170"/>
      <c r="H45" s="171"/>
      <c r="I45" s="172"/>
      <c r="J45" s="172"/>
      <c r="K45" s="172"/>
      <c r="L45" s="173"/>
      <c r="M45" s="174"/>
      <c r="N45" s="175"/>
      <c r="O45" s="175"/>
      <c r="P45" s="175"/>
      <c r="Q45" s="175"/>
      <c r="R45" s="175"/>
      <c r="S45" s="174"/>
      <c r="T45" s="174"/>
      <c r="U45" s="174"/>
      <c r="V45" s="171"/>
      <c r="W45" s="174"/>
      <c r="X45" s="175"/>
      <c r="Y45" s="156"/>
      <c r="Z45" s="156"/>
      <c r="AA45" s="176"/>
      <c r="AB45" s="156"/>
      <c r="AC45" s="156"/>
      <c r="AD45" s="156"/>
      <c r="AE45" s="156"/>
      <c r="AF45" s="156"/>
      <c r="AG45" s="156"/>
      <c r="AH45" s="156"/>
      <c r="AI45" s="156"/>
      <c r="AJ45" s="156"/>
      <c r="AK45" s="171"/>
      <c r="AL45" s="175"/>
      <c r="AM45" s="175"/>
      <c r="AN45" s="177"/>
      <c r="AO45" s="176"/>
      <c r="AP45" s="178"/>
      <c r="AQ45" s="178"/>
      <c r="AR45" s="178"/>
      <c r="AS45" s="178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</row>
    <row r="46" s="41" customFormat="1" spans="1:137">
      <c r="A46" s="168"/>
      <c r="B46" s="169"/>
      <c r="C46" s="169"/>
      <c r="D46" s="168"/>
      <c r="E46" s="169"/>
      <c r="F46" s="169"/>
      <c r="G46" s="170"/>
      <c r="H46" s="171"/>
      <c r="I46" s="172"/>
      <c r="J46" s="172"/>
      <c r="K46" s="172"/>
      <c r="L46" s="173"/>
      <c r="M46" s="174"/>
      <c r="N46" s="175"/>
      <c r="O46" s="175"/>
      <c r="P46" s="175"/>
      <c r="Q46" s="175"/>
      <c r="R46" s="175"/>
      <c r="S46" s="174"/>
      <c r="T46" s="174"/>
      <c r="U46" s="174"/>
      <c r="V46" s="171"/>
      <c r="W46" s="174"/>
      <c r="X46" s="175"/>
      <c r="Y46" s="156"/>
      <c r="Z46" s="156"/>
      <c r="AA46" s="176"/>
      <c r="AB46" s="156"/>
      <c r="AC46" s="156"/>
      <c r="AD46" s="156"/>
      <c r="AE46" s="156"/>
      <c r="AF46" s="156"/>
      <c r="AG46" s="156"/>
      <c r="AH46" s="156"/>
      <c r="AI46" s="156"/>
      <c r="AJ46" s="156"/>
      <c r="AK46" s="171"/>
      <c r="AL46" s="175"/>
      <c r="AM46" s="175"/>
      <c r="AN46" s="177"/>
      <c r="AO46" s="176"/>
      <c r="AP46" s="178"/>
      <c r="AQ46" s="178"/>
      <c r="AR46" s="178"/>
      <c r="AS46" s="178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0"/>
      <c r="DE46" s="150"/>
      <c r="DF46" s="150"/>
      <c r="DG46" s="150"/>
      <c r="DH46" s="150"/>
      <c r="DI46" s="150"/>
      <c r="DJ46" s="150"/>
      <c r="DK46" s="150"/>
      <c r="DL46" s="150"/>
      <c r="DM46" s="150"/>
      <c r="DN46" s="150"/>
      <c r="DO46" s="150"/>
      <c r="DP46" s="150"/>
      <c r="DQ46" s="150"/>
      <c r="DR46" s="150"/>
      <c r="DS46" s="150"/>
      <c r="DT46" s="150"/>
      <c r="DU46" s="150"/>
      <c r="DV46" s="150"/>
      <c r="DW46" s="150"/>
      <c r="DX46" s="150"/>
      <c r="DY46" s="150"/>
      <c r="DZ46" s="150"/>
      <c r="EA46" s="150"/>
      <c r="EB46" s="150"/>
      <c r="EC46" s="150"/>
      <c r="ED46" s="150"/>
      <c r="EE46" s="150"/>
      <c r="EF46" s="150"/>
      <c r="EG46" s="150"/>
    </row>
    <row r="47" s="41" customFormat="1" spans="1:137">
      <c r="A47" s="168"/>
      <c r="B47" s="169"/>
      <c r="C47" s="169"/>
      <c r="D47" s="168"/>
      <c r="E47" s="169"/>
      <c r="F47" s="169"/>
      <c r="G47" s="170"/>
      <c r="H47" s="171"/>
      <c r="I47" s="172"/>
      <c r="J47" s="172"/>
      <c r="K47" s="172"/>
      <c r="L47" s="173"/>
      <c r="M47" s="174"/>
      <c r="N47" s="175"/>
      <c r="O47" s="175"/>
      <c r="P47" s="175"/>
      <c r="Q47" s="175"/>
      <c r="R47" s="175"/>
      <c r="S47" s="174"/>
      <c r="T47" s="174"/>
      <c r="U47" s="174"/>
      <c r="V47" s="171"/>
      <c r="W47" s="174"/>
      <c r="X47" s="175"/>
      <c r="Y47" s="156"/>
      <c r="Z47" s="156"/>
      <c r="AA47" s="176"/>
      <c r="AB47" s="156"/>
      <c r="AC47" s="156"/>
      <c r="AD47" s="156"/>
      <c r="AE47" s="156"/>
      <c r="AF47" s="156"/>
      <c r="AG47" s="156"/>
      <c r="AH47" s="156"/>
      <c r="AI47" s="156"/>
      <c r="AJ47" s="156"/>
      <c r="AK47" s="171"/>
      <c r="AL47" s="175"/>
      <c r="AM47" s="175"/>
      <c r="AN47" s="177"/>
      <c r="AO47" s="176"/>
      <c r="AP47" s="178"/>
      <c r="AQ47" s="178"/>
      <c r="AR47" s="178"/>
      <c r="AS47" s="178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150"/>
      <c r="DG47" s="150"/>
      <c r="DH47" s="150"/>
      <c r="DI47" s="150"/>
      <c r="DJ47" s="150"/>
      <c r="DK47" s="150"/>
      <c r="DL47" s="150"/>
      <c r="DM47" s="150"/>
      <c r="DN47" s="150"/>
      <c r="DO47" s="150"/>
      <c r="DP47" s="150"/>
      <c r="DQ47" s="150"/>
      <c r="DR47" s="150"/>
      <c r="DS47" s="150"/>
      <c r="DT47" s="150"/>
      <c r="DU47" s="150"/>
      <c r="DV47" s="150"/>
      <c r="DW47" s="150"/>
      <c r="DX47" s="150"/>
      <c r="DY47" s="150"/>
      <c r="DZ47" s="150"/>
      <c r="EA47" s="150"/>
      <c r="EB47" s="150"/>
      <c r="EC47" s="150"/>
      <c r="ED47" s="150"/>
      <c r="EE47" s="150"/>
      <c r="EF47" s="150"/>
      <c r="EG47" s="150"/>
    </row>
    <row r="48" s="41" customFormat="1" spans="1:137">
      <c r="A48" s="168"/>
      <c r="B48" s="169"/>
      <c r="C48" s="169"/>
      <c r="D48" s="168"/>
      <c r="E48" s="169"/>
      <c r="F48" s="169"/>
      <c r="G48" s="170"/>
      <c r="H48" s="171"/>
      <c r="I48" s="172"/>
      <c r="J48" s="172"/>
      <c r="K48" s="172"/>
      <c r="L48" s="173"/>
      <c r="M48" s="174"/>
      <c r="N48" s="175"/>
      <c r="O48" s="175"/>
      <c r="P48" s="175"/>
      <c r="Q48" s="175"/>
      <c r="R48" s="175"/>
      <c r="S48" s="174"/>
      <c r="T48" s="174"/>
      <c r="U48" s="174"/>
      <c r="V48" s="171"/>
      <c r="W48" s="174"/>
      <c r="X48" s="175"/>
      <c r="Y48" s="156"/>
      <c r="Z48" s="156"/>
      <c r="AA48" s="176"/>
      <c r="AB48" s="156"/>
      <c r="AC48" s="156"/>
      <c r="AD48" s="156"/>
      <c r="AE48" s="156"/>
      <c r="AF48" s="156"/>
      <c r="AG48" s="156"/>
      <c r="AH48" s="156"/>
      <c r="AI48" s="156"/>
      <c r="AJ48" s="156"/>
      <c r="AK48" s="171"/>
      <c r="AL48" s="175"/>
      <c r="AM48" s="175"/>
      <c r="AN48" s="177"/>
      <c r="AO48" s="176"/>
      <c r="AP48" s="178"/>
      <c r="AQ48" s="178"/>
      <c r="AR48" s="178"/>
      <c r="AS48" s="178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0"/>
      <c r="DI48" s="150"/>
      <c r="DJ48" s="150"/>
      <c r="DK48" s="150"/>
      <c r="DL48" s="150"/>
      <c r="DM48" s="150"/>
      <c r="DN48" s="150"/>
      <c r="DO48" s="150"/>
      <c r="DP48" s="150"/>
      <c r="DQ48" s="150"/>
      <c r="DR48" s="150"/>
      <c r="DS48" s="150"/>
      <c r="DT48" s="150"/>
      <c r="DU48" s="150"/>
      <c r="DV48" s="150"/>
      <c r="DW48" s="150"/>
      <c r="DX48" s="150"/>
      <c r="DY48" s="150"/>
      <c r="DZ48" s="150"/>
      <c r="EA48" s="150"/>
      <c r="EB48" s="150"/>
      <c r="EC48" s="150"/>
      <c r="ED48" s="150"/>
      <c r="EE48" s="150"/>
      <c r="EF48" s="150"/>
      <c r="EG48" s="150"/>
    </row>
    <row r="49" s="41" customFormat="1" spans="1:137">
      <c r="A49" s="168"/>
      <c r="B49" s="169"/>
      <c r="C49" s="169"/>
      <c r="D49" s="168"/>
      <c r="E49" s="169"/>
      <c r="F49" s="169"/>
      <c r="G49" s="170"/>
      <c r="H49" s="171"/>
      <c r="I49" s="172"/>
      <c r="J49" s="172"/>
      <c r="K49" s="172"/>
      <c r="L49" s="173"/>
      <c r="M49" s="174"/>
      <c r="N49" s="175"/>
      <c r="O49" s="175"/>
      <c r="P49" s="175"/>
      <c r="Q49" s="175"/>
      <c r="R49" s="175"/>
      <c r="S49" s="174"/>
      <c r="T49" s="174"/>
      <c r="U49" s="174"/>
      <c r="V49" s="171"/>
      <c r="W49" s="174"/>
      <c r="X49" s="175"/>
      <c r="Y49" s="156"/>
      <c r="Z49" s="156"/>
      <c r="AA49" s="176"/>
      <c r="AB49" s="156"/>
      <c r="AC49" s="156"/>
      <c r="AD49" s="156"/>
      <c r="AE49" s="156"/>
      <c r="AF49" s="156"/>
      <c r="AG49" s="156"/>
      <c r="AH49" s="156"/>
      <c r="AI49" s="156"/>
      <c r="AJ49" s="156"/>
      <c r="AK49" s="171"/>
      <c r="AL49" s="175"/>
      <c r="AM49" s="175"/>
      <c r="AN49" s="177"/>
      <c r="AO49" s="176"/>
      <c r="AP49" s="178"/>
      <c r="AQ49" s="178"/>
      <c r="AR49" s="178"/>
      <c r="AS49" s="178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0"/>
      <c r="CU49" s="150"/>
      <c r="CV49" s="150"/>
      <c r="CW49" s="150"/>
      <c r="CX49" s="150"/>
      <c r="CY49" s="150"/>
      <c r="CZ49" s="150"/>
      <c r="DA49" s="150"/>
      <c r="DB49" s="150"/>
      <c r="DC49" s="150"/>
      <c r="DD49" s="150"/>
      <c r="DE49" s="150"/>
      <c r="DF49" s="150"/>
      <c r="DG49" s="150"/>
      <c r="DH49" s="150"/>
      <c r="DI49" s="150"/>
      <c r="DJ49" s="150"/>
      <c r="DK49" s="150"/>
      <c r="DL49" s="150"/>
      <c r="DM49" s="150"/>
      <c r="DN49" s="150"/>
      <c r="DO49" s="150"/>
      <c r="DP49" s="150"/>
      <c r="DQ49" s="150"/>
      <c r="DR49" s="150"/>
      <c r="DS49" s="150"/>
      <c r="DT49" s="150"/>
      <c r="DU49" s="150"/>
      <c r="DV49" s="150"/>
      <c r="DW49" s="150"/>
      <c r="DX49" s="150"/>
      <c r="DY49" s="150"/>
      <c r="DZ49" s="150"/>
      <c r="EA49" s="150"/>
      <c r="EB49" s="150"/>
      <c r="EC49" s="150"/>
      <c r="ED49" s="150"/>
      <c r="EE49" s="150"/>
      <c r="EF49" s="150"/>
      <c r="EG49" s="150"/>
    </row>
    <row r="50" s="41" customFormat="1" spans="1:137">
      <c r="A50" s="168"/>
      <c r="B50" s="169"/>
      <c r="C50" s="169"/>
      <c r="D50" s="168"/>
      <c r="E50" s="169"/>
      <c r="F50" s="169"/>
      <c r="G50" s="170"/>
      <c r="H50" s="171"/>
      <c r="I50" s="172"/>
      <c r="J50" s="172"/>
      <c r="K50" s="172"/>
      <c r="L50" s="173"/>
      <c r="M50" s="174"/>
      <c r="N50" s="175"/>
      <c r="O50" s="175"/>
      <c r="P50" s="175"/>
      <c r="Q50" s="175"/>
      <c r="R50" s="175"/>
      <c r="S50" s="174"/>
      <c r="T50" s="174"/>
      <c r="U50" s="174"/>
      <c r="V50" s="171"/>
      <c r="W50" s="174"/>
      <c r="X50" s="175"/>
      <c r="Y50" s="156"/>
      <c r="Z50" s="156"/>
      <c r="AA50" s="176"/>
      <c r="AB50" s="156"/>
      <c r="AC50" s="156"/>
      <c r="AD50" s="156"/>
      <c r="AE50" s="156"/>
      <c r="AF50" s="156"/>
      <c r="AG50" s="156"/>
      <c r="AH50" s="156"/>
      <c r="AI50" s="156"/>
      <c r="AJ50" s="156"/>
      <c r="AK50" s="171"/>
      <c r="AL50" s="175"/>
      <c r="AM50" s="175"/>
      <c r="AN50" s="177"/>
      <c r="AO50" s="176"/>
      <c r="AP50" s="178"/>
      <c r="AQ50" s="178"/>
      <c r="AR50" s="178"/>
      <c r="AS50" s="178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  <c r="CK50" s="150"/>
      <c r="CL50" s="150"/>
      <c r="CM50" s="150"/>
      <c r="CN50" s="150"/>
      <c r="CO50" s="150"/>
      <c r="CP50" s="150"/>
      <c r="CQ50" s="150"/>
      <c r="CR50" s="150"/>
      <c r="CS50" s="150"/>
      <c r="CT50" s="150"/>
      <c r="CU50" s="150"/>
      <c r="CV50" s="150"/>
      <c r="CW50" s="150"/>
      <c r="CX50" s="150"/>
      <c r="CY50" s="150"/>
      <c r="CZ50" s="150"/>
      <c r="DA50" s="150"/>
      <c r="DB50" s="150"/>
      <c r="DC50" s="150"/>
      <c r="DD50" s="150"/>
      <c r="DE50" s="150"/>
      <c r="DF50" s="150"/>
      <c r="DG50" s="150"/>
      <c r="DH50" s="150"/>
      <c r="DI50" s="150"/>
      <c r="DJ50" s="150"/>
      <c r="DK50" s="150"/>
      <c r="DL50" s="150"/>
      <c r="DM50" s="150"/>
      <c r="DN50" s="150"/>
      <c r="DO50" s="150"/>
      <c r="DP50" s="150"/>
      <c r="DQ50" s="150"/>
      <c r="DR50" s="150"/>
      <c r="DS50" s="150"/>
      <c r="DT50" s="150"/>
      <c r="DU50" s="150"/>
      <c r="DV50" s="150"/>
      <c r="DW50" s="150"/>
      <c r="DX50" s="150"/>
      <c r="DY50" s="150"/>
      <c r="DZ50" s="150"/>
      <c r="EA50" s="150"/>
      <c r="EB50" s="150"/>
      <c r="EC50" s="150"/>
      <c r="ED50" s="150"/>
      <c r="EE50" s="150"/>
      <c r="EF50" s="150"/>
      <c r="EG50" s="150"/>
    </row>
    <row r="51" s="41" customFormat="1" spans="1:137">
      <c r="A51" s="168"/>
      <c r="B51" s="169"/>
      <c r="C51" s="169"/>
      <c r="D51" s="168"/>
      <c r="E51" s="169"/>
      <c r="F51" s="169"/>
      <c r="G51" s="170"/>
      <c r="H51" s="171"/>
      <c r="I51" s="172"/>
      <c r="J51" s="172"/>
      <c r="K51" s="172"/>
      <c r="L51" s="173"/>
      <c r="M51" s="174"/>
      <c r="N51" s="175"/>
      <c r="O51" s="175"/>
      <c r="P51" s="175"/>
      <c r="Q51" s="175"/>
      <c r="R51" s="175"/>
      <c r="S51" s="174"/>
      <c r="T51" s="174"/>
      <c r="U51" s="174"/>
      <c r="V51" s="171"/>
      <c r="W51" s="174"/>
      <c r="X51" s="175"/>
      <c r="Y51" s="156"/>
      <c r="Z51" s="156"/>
      <c r="AA51" s="176"/>
      <c r="AB51" s="156"/>
      <c r="AC51" s="156"/>
      <c r="AD51" s="156"/>
      <c r="AE51" s="156"/>
      <c r="AF51" s="156"/>
      <c r="AG51" s="156"/>
      <c r="AH51" s="156"/>
      <c r="AI51" s="156"/>
      <c r="AJ51" s="156"/>
      <c r="AK51" s="171"/>
      <c r="AL51" s="175"/>
      <c r="AM51" s="175"/>
      <c r="AN51" s="177"/>
      <c r="AO51" s="176"/>
      <c r="AP51" s="178"/>
      <c r="AQ51" s="178"/>
      <c r="AR51" s="178"/>
      <c r="AS51" s="178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50"/>
      <c r="DF51" s="150"/>
      <c r="DG51" s="150"/>
      <c r="DH51" s="150"/>
      <c r="DI51" s="150"/>
      <c r="DJ51" s="150"/>
      <c r="DK51" s="150"/>
      <c r="DL51" s="150"/>
      <c r="DM51" s="150"/>
      <c r="DN51" s="150"/>
      <c r="DO51" s="150"/>
      <c r="DP51" s="150"/>
      <c r="DQ51" s="150"/>
      <c r="DR51" s="150"/>
      <c r="DS51" s="150"/>
      <c r="DT51" s="150"/>
      <c r="DU51" s="150"/>
      <c r="DV51" s="150"/>
      <c r="DW51" s="150"/>
      <c r="DX51" s="150"/>
      <c r="DY51" s="150"/>
      <c r="DZ51" s="150"/>
      <c r="EA51" s="150"/>
      <c r="EB51" s="150"/>
      <c r="EC51" s="150"/>
      <c r="ED51" s="150"/>
      <c r="EE51" s="150"/>
      <c r="EF51" s="150"/>
      <c r="EG51" s="150"/>
    </row>
    <row r="52" s="41" customFormat="1" spans="1:137">
      <c r="A52" s="168"/>
      <c r="B52" s="169"/>
      <c r="C52" s="169"/>
      <c r="D52" s="168"/>
      <c r="E52" s="169"/>
      <c r="F52" s="169"/>
      <c r="G52" s="170"/>
      <c r="H52" s="171"/>
      <c r="I52" s="172"/>
      <c r="J52" s="172"/>
      <c r="K52" s="172"/>
      <c r="L52" s="173"/>
      <c r="M52" s="174"/>
      <c r="N52" s="175"/>
      <c r="O52" s="175"/>
      <c r="P52" s="175"/>
      <c r="Q52" s="175"/>
      <c r="R52" s="175"/>
      <c r="S52" s="174"/>
      <c r="T52" s="174"/>
      <c r="U52" s="174"/>
      <c r="V52" s="171"/>
      <c r="W52" s="174"/>
      <c r="X52" s="175"/>
      <c r="Y52" s="156"/>
      <c r="Z52" s="156"/>
      <c r="AA52" s="176"/>
      <c r="AB52" s="156"/>
      <c r="AC52" s="156"/>
      <c r="AD52" s="156"/>
      <c r="AE52" s="156"/>
      <c r="AF52" s="156"/>
      <c r="AG52" s="156"/>
      <c r="AH52" s="156"/>
      <c r="AI52" s="156"/>
      <c r="AJ52" s="156"/>
      <c r="AK52" s="171"/>
      <c r="AL52" s="175"/>
      <c r="AM52" s="175"/>
      <c r="AN52" s="177"/>
      <c r="AO52" s="176"/>
      <c r="AP52" s="178"/>
      <c r="AQ52" s="178"/>
      <c r="AR52" s="178"/>
      <c r="AS52" s="178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  <c r="CZ52" s="150"/>
      <c r="DA52" s="150"/>
      <c r="DB52" s="150"/>
      <c r="DC52" s="150"/>
      <c r="DD52" s="150"/>
      <c r="DE52" s="150"/>
      <c r="DF52" s="150"/>
      <c r="DG52" s="150"/>
      <c r="DH52" s="150"/>
      <c r="DI52" s="150"/>
      <c r="DJ52" s="150"/>
      <c r="DK52" s="150"/>
      <c r="DL52" s="150"/>
      <c r="DM52" s="150"/>
      <c r="DN52" s="150"/>
      <c r="DO52" s="150"/>
      <c r="DP52" s="150"/>
      <c r="DQ52" s="150"/>
      <c r="DR52" s="150"/>
      <c r="DS52" s="150"/>
      <c r="DT52" s="150"/>
      <c r="DU52" s="150"/>
      <c r="DV52" s="150"/>
      <c r="DW52" s="150"/>
      <c r="DX52" s="150"/>
      <c r="DY52" s="150"/>
      <c r="DZ52" s="150"/>
      <c r="EA52" s="150"/>
      <c r="EB52" s="150"/>
      <c r="EC52" s="150"/>
      <c r="ED52" s="150"/>
      <c r="EE52" s="150"/>
      <c r="EF52" s="150"/>
      <c r="EG52" s="150"/>
    </row>
  </sheetData>
  <mergeCells count="28">
    <mergeCell ref="A1:AS1"/>
    <mergeCell ref="G2:L2"/>
    <mergeCell ref="M2:S2"/>
    <mergeCell ref="V2:W2"/>
    <mergeCell ref="X2:Y2"/>
    <mergeCell ref="AA2:AB2"/>
    <mergeCell ref="AE2:AF2"/>
    <mergeCell ref="AM2:AN2"/>
    <mergeCell ref="AO2:AS2"/>
    <mergeCell ref="A2:A3"/>
    <mergeCell ref="A4:A7"/>
    <mergeCell ref="A8:A11"/>
    <mergeCell ref="A12:A15"/>
    <mergeCell ref="A16:A19"/>
    <mergeCell ref="A20:A23"/>
    <mergeCell ref="A24:A27"/>
    <mergeCell ref="B2:B3"/>
    <mergeCell ref="C2:C3"/>
    <mergeCell ref="D2:D3"/>
    <mergeCell ref="E2:E3"/>
    <mergeCell ref="U2:U3"/>
    <mergeCell ref="Z2:Z3"/>
    <mergeCell ref="AD2:AD3"/>
    <mergeCell ref="AH2:AH3"/>
    <mergeCell ref="AI2:AI3"/>
    <mergeCell ref="AJ2:AJ3"/>
    <mergeCell ref="AK2:AK3"/>
    <mergeCell ref="AL2:AL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3"/>
  <sheetViews>
    <sheetView topLeftCell="A28" workbookViewId="0">
      <selection activeCell="H47" sqref="H47"/>
    </sheetView>
  </sheetViews>
  <sheetFormatPr defaultColWidth="9" defaultRowHeight="14.25"/>
  <cols>
    <col min="1" max="1" width="4.25" style="23" customWidth="1"/>
    <col min="2" max="2" width="9.125" style="23" customWidth="1"/>
    <col min="3" max="3" width="4.375" style="23" customWidth="1"/>
    <col min="4" max="4" width="4.375" style="42" customWidth="1"/>
    <col min="5" max="5" width="5" style="43" hidden="1" customWidth="1"/>
    <col min="6" max="6" width="7.75" style="23" customWidth="1"/>
    <col min="7" max="7" width="6.875" style="44" customWidth="1"/>
    <col min="8" max="8" width="4.875" style="44" customWidth="1"/>
    <col min="9" max="9" width="3.125" style="23" customWidth="1"/>
    <col min="10" max="10" width="5" style="45" hidden="1" customWidth="1"/>
    <col min="11" max="11" width="4.625" style="45" customWidth="1"/>
    <col min="12" max="12" width="3.375" style="23" customWidth="1"/>
    <col min="13" max="13" width="5.375" style="46" customWidth="1"/>
    <col min="14" max="14" width="5.375" style="44" customWidth="1"/>
    <col min="15" max="17" width="5.375" style="47" customWidth="1"/>
    <col min="18" max="18" width="6.5" style="46" customWidth="1"/>
    <col min="19" max="19" width="5.375" style="46" customWidth="1"/>
    <col min="20" max="20" width="4.75" style="47" customWidth="1"/>
    <col min="21" max="21" width="6.125" style="47" customWidth="1"/>
    <col min="22" max="22" width="4.25" style="44" customWidth="1"/>
    <col min="23" max="23" width="6.125" style="44" customWidth="1"/>
    <col min="24" max="24" width="4.875" style="44" customWidth="1"/>
    <col min="25" max="25" width="3.875" style="44" customWidth="1"/>
    <col min="26" max="26" width="5.25" style="48" customWidth="1"/>
    <col min="27" max="27" width="4.375" style="44" hidden="1" customWidth="1"/>
    <col min="28" max="28" width="4.125" style="44" hidden="1" customWidth="1"/>
    <col min="29" max="29" width="4.75" style="48" customWidth="1"/>
    <col min="30" max="31" width="4.375" style="44" hidden="1" customWidth="1"/>
    <col min="32" max="32" width="5.625" style="44" hidden="1" customWidth="1"/>
    <col min="33" max="33" width="4.125" style="44" hidden="1" customWidth="1"/>
    <col min="34" max="34" width="4.625" style="48" customWidth="1"/>
    <col min="35" max="35" width="4.5" style="44" customWidth="1"/>
    <col min="36" max="37" width="4.125" style="44" customWidth="1"/>
    <col min="38" max="38" width="4" style="44" customWidth="1"/>
    <col min="39" max="39" width="5.625" style="47" customWidth="1"/>
    <col min="40" max="40" width="5" style="49" customWidth="1"/>
    <col min="41" max="41" width="4.375" style="47" customWidth="1"/>
    <col min="42" max="42" width="4.75" style="47" customWidth="1"/>
    <col min="43" max="43" width="4.375" style="47" customWidth="1"/>
    <col min="44" max="44" width="5.125" style="47" customWidth="1"/>
    <col min="45" max="45" width="4.375" style="47" customWidth="1"/>
    <col min="46" max="122" width="3.75" style="50" customWidth="1"/>
    <col min="123" max="123" width="3.75" style="41"/>
    <col min="124" max="16383" width="9" style="41"/>
    <col min="16384" max="16384" width="9" style="51"/>
  </cols>
  <sheetData>
    <row r="1" s="21" customFormat="1" ht="27" customHeight="1" spans="1:16384">
      <c r="A1" s="52" t="s">
        <v>564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113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XFD1" s="147"/>
    </row>
    <row r="2" s="22" customFormat="1" ht="21" customHeight="1" spans="1:124">
      <c r="A2" s="53" t="s">
        <v>565</v>
      </c>
      <c r="B2" s="54" t="s">
        <v>294</v>
      </c>
      <c r="C2" s="55" t="s">
        <v>566</v>
      </c>
      <c r="D2" s="55" t="s">
        <v>567</v>
      </c>
      <c r="E2" s="53" t="s">
        <v>568</v>
      </c>
      <c r="F2" s="54" t="s">
        <v>464</v>
      </c>
      <c r="G2" s="56" t="s">
        <v>569</v>
      </c>
      <c r="H2" s="54"/>
      <c r="I2" s="53"/>
      <c r="J2" s="54"/>
      <c r="K2" s="54"/>
      <c r="L2" s="54"/>
      <c r="M2" s="54" t="s">
        <v>570</v>
      </c>
      <c r="N2" s="54"/>
      <c r="O2" s="54"/>
      <c r="P2" s="54"/>
      <c r="Q2" s="54"/>
      <c r="R2" s="54"/>
      <c r="S2" s="54"/>
      <c r="T2" s="114"/>
      <c r="U2" s="54"/>
      <c r="V2" s="115" t="s">
        <v>468</v>
      </c>
      <c r="W2" s="115"/>
      <c r="X2" s="56" t="s">
        <v>469</v>
      </c>
      <c r="Y2" s="54"/>
      <c r="Z2" s="55" t="s">
        <v>571</v>
      </c>
      <c r="AA2" s="53" t="s">
        <v>572</v>
      </c>
      <c r="AB2" s="53" t="s">
        <v>573</v>
      </c>
      <c r="AC2" s="55" t="s">
        <v>574</v>
      </c>
      <c r="AD2" s="54" t="s">
        <v>575</v>
      </c>
      <c r="AE2" s="54"/>
      <c r="AF2" s="53" t="s">
        <v>576</v>
      </c>
      <c r="AG2" s="53"/>
      <c r="AH2" s="55" t="s">
        <v>577</v>
      </c>
      <c r="AI2" s="55" t="s">
        <v>42</v>
      </c>
      <c r="AJ2" s="55" t="s">
        <v>43</v>
      </c>
      <c r="AK2" s="55" t="s">
        <v>475</v>
      </c>
      <c r="AL2" s="130" t="s">
        <v>578</v>
      </c>
      <c r="AM2" s="131" t="s">
        <v>579</v>
      </c>
      <c r="AN2" s="55" t="s">
        <v>580</v>
      </c>
      <c r="AO2" s="134" t="s">
        <v>478</v>
      </c>
      <c r="AP2" s="135"/>
      <c r="AQ2" s="135"/>
      <c r="AR2" s="135"/>
      <c r="AS2" s="135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50"/>
      <c r="BF2" s="50"/>
      <c r="BG2" s="50"/>
      <c r="BH2" s="50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</row>
    <row r="3" s="22" customFormat="1" ht="41" customHeight="1" spans="1:124">
      <c r="A3" s="57"/>
      <c r="B3" s="58"/>
      <c r="C3" s="59"/>
      <c r="D3" s="59"/>
      <c r="E3" s="57"/>
      <c r="F3" s="58"/>
      <c r="G3" s="60" t="s">
        <v>581</v>
      </c>
      <c r="H3" s="61" t="s">
        <v>582</v>
      </c>
      <c r="I3" s="61" t="s">
        <v>583</v>
      </c>
      <c r="J3" s="61" t="s">
        <v>584</v>
      </c>
      <c r="K3" s="87" t="s">
        <v>585</v>
      </c>
      <c r="L3" s="61" t="s">
        <v>484</v>
      </c>
      <c r="M3" s="88" t="s">
        <v>586</v>
      </c>
      <c r="N3" s="89" t="s">
        <v>587</v>
      </c>
      <c r="O3" s="89" t="s">
        <v>487</v>
      </c>
      <c r="P3" s="89" t="s">
        <v>488</v>
      </c>
      <c r="Q3" s="89" t="s">
        <v>489</v>
      </c>
      <c r="R3" s="116" t="s">
        <v>588</v>
      </c>
      <c r="S3" s="88" t="s">
        <v>491</v>
      </c>
      <c r="T3" s="117" t="s">
        <v>589</v>
      </c>
      <c r="U3" s="61" t="s">
        <v>590</v>
      </c>
      <c r="V3" s="61" t="s">
        <v>58</v>
      </c>
      <c r="W3" s="61" t="s">
        <v>591</v>
      </c>
      <c r="X3" s="61" t="s">
        <v>592</v>
      </c>
      <c r="Y3" s="61" t="s">
        <v>593</v>
      </c>
      <c r="Z3" s="129"/>
      <c r="AA3" s="57" t="s">
        <v>593</v>
      </c>
      <c r="AB3" s="78" t="s">
        <v>591</v>
      </c>
      <c r="AC3" s="129"/>
      <c r="AD3" s="78" t="s">
        <v>594</v>
      </c>
      <c r="AE3" s="58" t="s">
        <v>593</v>
      </c>
      <c r="AF3" s="78" t="s">
        <v>595</v>
      </c>
      <c r="AG3" s="78" t="s">
        <v>591</v>
      </c>
      <c r="AH3" s="129"/>
      <c r="AI3" s="59"/>
      <c r="AJ3" s="59"/>
      <c r="AK3" s="59"/>
      <c r="AL3" s="129"/>
      <c r="AM3" s="104"/>
      <c r="AN3" s="59"/>
      <c r="AO3" s="136" t="s">
        <v>596</v>
      </c>
      <c r="AP3" s="136" t="s">
        <v>597</v>
      </c>
      <c r="AQ3" s="136" t="s">
        <v>598</v>
      </c>
      <c r="AR3" s="136" t="s">
        <v>599</v>
      </c>
      <c r="AS3" s="136" t="s">
        <v>600</v>
      </c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50"/>
      <c r="BF3" s="50"/>
      <c r="BG3" s="50"/>
      <c r="BH3" s="50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</row>
    <row r="4" s="23" customFormat="1" ht="17" customHeight="1" spans="1:45">
      <c r="A4" s="62">
        <v>1</v>
      </c>
      <c r="B4" s="58" t="s">
        <v>106</v>
      </c>
      <c r="C4" s="62" t="s">
        <v>601</v>
      </c>
      <c r="D4" s="62" t="s">
        <v>602</v>
      </c>
      <c r="E4" s="62"/>
      <c r="F4" s="62" t="s">
        <v>603</v>
      </c>
      <c r="G4" s="63">
        <v>490.3775</v>
      </c>
      <c r="H4" s="63">
        <v>7.15589012958068</v>
      </c>
      <c r="I4" s="62"/>
      <c r="J4" s="62" t="s">
        <v>604</v>
      </c>
      <c r="K4" s="65" t="s">
        <v>134</v>
      </c>
      <c r="L4" s="62">
        <v>1</v>
      </c>
      <c r="M4" s="90">
        <v>800</v>
      </c>
      <c r="N4" s="79">
        <v>14.05</v>
      </c>
      <c r="O4" s="91">
        <v>30</v>
      </c>
      <c r="P4" s="91">
        <v>51.5</v>
      </c>
      <c r="Q4" s="91">
        <v>3.5</v>
      </c>
      <c r="R4" s="62">
        <v>160</v>
      </c>
      <c r="S4" s="90">
        <v>42.6</v>
      </c>
      <c r="T4" s="91">
        <v>51.5</v>
      </c>
      <c r="U4" s="118" t="s">
        <v>513</v>
      </c>
      <c r="V4" s="63">
        <v>1.43</v>
      </c>
      <c r="W4" s="59" t="s">
        <v>523</v>
      </c>
      <c r="X4" s="79"/>
      <c r="Y4" s="62"/>
      <c r="Z4" s="59" t="s">
        <v>523</v>
      </c>
      <c r="AA4" s="59" t="s">
        <v>516</v>
      </c>
      <c r="AB4" s="59"/>
      <c r="AC4" s="59" t="s">
        <v>516</v>
      </c>
      <c r="AD4" s="59">
        <v>9</v>
      </c>
      <c r="AE4" s="59" t="s">
        <v>515</v>
      </c>
      <c r="AF4" s="59"/>
      <c r="AG4" s="59"/>
      <c r="AH4" s="59" t="s">
        <v>515</v>
      </c>
      <c r="AI4" s="59"/>
      <c r="AJ4" s="59"/>
      <c r="AK4" s="59" t="s">
        <v>524</v>
      </c>
      <c r="AL4" s="58" t="s">
        <v>605</v>
      </c>
      <c r="AM4" s="104">
        <v>209.166666666667</v>
      </c>
      <c r="AN4" s="91">
        <f>AM4-209.4</f>
        <v>-0.233333333333007</v>
      </c>
      <c r="AO4" s="104">
        <v>82.85</v>
      </c>
      <c r="AP4" s="104">
        <v>29.5658333333333</v>
      </c>
      <c r="AQ4" s="104">
        <v>42.835</v>
      </c>
      <c r="AR4" s="104">
        <v>39.27</v>
      </c>
      <c r="AS4" s="104">
        <v>38.747</v>
      </c>
    </row>
    <row r="5" s="24" customFormat="1" ht="17" customHeight="1" spans="1:123">
      <c r="A5" s="62"/>
      <c r="B5" s="64" t="s">
        <v>106</v>
      </c>
      <c r="C5" s="65" t="s">
        <v>606</v>
      </c>
      <c r="D5" s="65" t="s">
        <v>601</v>
      </c>
      <c r="E5" s="58" t="s">
        <v>607</v>
      </c>
      <c r="F5" s="62" t="s">
        <v>608</v>
      </c>
      <c r="G5" s="63">
        <v>461.523636363636</v>
      </c>
      <c r="H5" s="63">
        <v>3.94208287095996</v>
      </c>
      <c r="I5" s="62" t="s">
        <v>510</v>
      </c>
      <c r="J5" s="92" t="s">
        <v>609</v>
      </c>
      <c r="K5" s="92" t="s">
        <v>610</v>
      </c>
      <c r="L5" s="59">
        <v>10</v>
      </c>
      <c r="M5" s="90">
        <v>800</v>
      </c>
      <c r="N5" s="79">
        <v>13.86</v>
      </c>
      <c r="O5" s="91">
        <v>29.1</v>
      </c>
      <c r="P5" s="91">
        <v>55.2</v>
      </c>
      <c r="Q5" s="91">
        <v>4.3</v>
      </c>
      <c r="R5" s="90">
        <v>258</v>
      </c>
      <c r="S5" s="90">
        <v>63</v>
      </c>
      <c r="T5" s="91">
        <v>55.2</v>
      </c>
      <c r="U5" s="118" t="s">
        <v>513</v>
      </c>
      <c r="V5" s="79">
        <v>2.2</v>
      </c>
      <c r="W5" s="62" t="str">
        <f>IF(V5&lt;1.5,"R",IF(V5&lt;2.6,"MR",IF(V5&lt;3.5,"MS","S")))</f>
        <v>MR</v>
      </c>
      <c r="X5" s="79">
        <v>0.460122699386503</v>
      </c>
      <c r="Y5" s="62" t="str">
        <f>IF(X5&lt;1,"R",IF(X5&lt;6,"MR",IF(X5&lt;25,"MS","S")))</f>
        <v>R</v>
      </c>
      <c r="Z5" s="62" t="s">
        <v>523</v>
      </c>
      <c r="AA5" s="59" t="s">
        <v>523</v>
      </c>
      <c r="AB5" s="59" t="s">
        <v>516</v>
      </c>
      <c r="AC5" s="59" t="s">
        <v>516</v>
      </c>
      <c r="AD5" s="79"/>
      <c r="AE5" s="79"/>
      <c r="AF5" s="59">
        <v>0</v>
      </c>
      <c r="AG5" s="59" t="s">
        <v>542</v>
      </c>
      <c r="AH5" s="59" t="s">
        <v>542</v>
      </c>
      <c r="AI5" s="59" t="s">
        <v>517</v>
      </c>
      <c r="AJ5" s="59" t="s">
        <v>515</v>
      </c>
      <c r="AK5" s="59" t="s">
        <v>523</v>
      </c>
      <c r="AL5" s="58" t="s">
        <v>560</v>
      </c>
      <c r="AM5" s="104">
        <v>209.2</v>
      </c>
      <c r="AN5" s="91">
        <f>AM5-210</f>
        <v>-0.800000000000011</v>
      </c>
      <c r="AO5" s="104">
        <v>82.8636363636364</v>
      </c>
      <c r="AP5" s="104">
        <v>30.2645454545455</v>
      </c>
      <c r="AQ5" s="104">
        <v>42.4581818181818</v>
      </c>
      <c r="AR5" s="104">
        <v>39.5672727272727</v>
      </c>
      <c r="AS5" s="104">
        <v>45.77</v>
      </c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6" s="25" customFormat="1" ht="17" customHeight="1" spans="1:123">
      <c r="A6" s="62"/>
      <c r="B6" s="62"/>
      <c r="C6" s="66"/>
      <c r="D6" s="66"/>
      <c r="E6" s="62"/>
      <c r="F6" s="67" t="s">
        <v>611</v>
      </c>
      <c r="G6" s="68">
        <f>AVERAGE(G4:G5)</f>
        <v>475.950568181818</v>
      </c>
      <c r="H6" s="68">
        <f>(G6-450.83)/450.83*100</f>
        <v>5.57207110924694</v>
      </c>
      <c r="I6" s="66"/>
      <c r="J6" s="93"/>
      <c r="K6" s="93"/>
      <c r="L6" s="66"/>
      <c r="M6" s="94">
        <f t="shared" ref="M6:T6" si="0">AVERAGE(M4:M5)</f>
        <v>800</v>
      </c>
      <c r="N6" s="68">
        <f t="shared" si="0"/>
        <v>13.955</v>
      </c>
      <c r="O6" s="95">
        <f t="shared" si="0"/>
        <v>29.55</v>
      </c>
      <c r="P6" s="95">
        <f t="shared" si="0"/>
        <v>53.35</v>
      </c>
      <c r="Q6" s="95">
        <f t="shared" si="0"/>
        <v>3.9</v>
      </c>
      <c r="R6" s="94">
        <f t="shared" si="0"/>
        <v>209</v>
      </c>
      <c r="S6" s="94">
        <f t="shared" si="0"/>
        <v>52.8</v>
      </c>
      <c r="T6" s="95">
        <f t="shared" si="0"/>
        <v>53.35</v>
      </c>
      <c r="U6" s="58" t="s">
        <v>513</v>
      </c>
      <c r="V6" s="68"/>
      <c r="W6" s="73" t="s">
        <v>523</v>
      </c>
      <c r="X6" s="79"/>
      <c r="Y6" s="73" t="s">
        <v>524</v>
      </c>
      <c r="Z6" s="62" t="s">
        <v>523</v>
      </c>
      <c r="AA6" s="73"/>
      <c r="AB6" s="73"/>
      <c r="AC6" s="62" t="s">
        <v>516</v>
      </c>
      <c r="AD6" s="73"/>
      <c r="AE6" s="73"/>
      <c r="AF6" s="73"/>
      <c r="AG6" s="73"/>
      <c r="AH6" s="73" t="s">
        <v>515</v>
      </c>
      <c r="AI6" s="73" t="s">
        <v>517</v>
      </c>
      <c r="AJ6" s="73" t="s">
        <v>515</v>
      </c>
      <c r="AK6" s="73" t="s">
        <v>523</v>
      </c>
      <c r="AL6" s="67" t="s">
        <v>560</v>
      </c>
      <c r="AM6" s="95">
        <f t="shared" ref="AM6:AS6" si="1">AVERAGE(AM4:AM5)</f>
        <v>209.183333333334</v>
      </c>
      <c r="AN6" s="95">
        <f>AM6-209.7</f>
        <v>-0.516666666666481</v>
      </c>
      <c r="AO6" s="95">
        <f t="shared" si="1"/>
        <v>82.8568181818182</v>
      </c>
      <c r="AP6" s="95">
        <f t="shared" si="1"/>
        <v>29.9151893939394</v>
      </c>
      <c r="AQ6" s="95">
        <f t="shared" si="1"/>
        <v>42.6465909090909</v>
      </c>
      <c r="AR6" s="95">
        <f t="shared" si="1"/>
        <v>39.4186363636364</v>
      </c>
      <c r="AS6" s="95">
        <f t="shared" si="1"/>
        <v>42.2585</v>
      </c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137"/>
      <c r="BF6" s="137"/>
      <c r="BG6" s="137"/>
      <c r="BH6" s="137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3"/>
    </row>
    <row r="7" s="26" customFormat="1" ht="17" customHeight="1" spans="1:122">
      <c r="A7" s="69"/>
      <c r="B7" s="69"/>
      <c r="C7" s="70"/>
      <c r="D7" s="70"/>
      <c r="E7" s="69"/>
      <c r="F7" s="69" t="s">
        <v>612</v>
      </c>
      <c r="G7" s="71">
        <v>524.874591220711</v>
      </c>
      <c r="H7" s="71">
        <v>4.83644007129581</v>
      </c>
      <c r="I7" s="96"/>
      <c r="J7" s="69"/>
      <c r="K7" s="69"/>
      <c r="L7" s="97">
        <v>1</v>
      </c>
      <c r="M7" s="98"/>
      <c r="N7" s="74"/>
      <c r="O7" s="99"/>
      <c r="P7" s="99"/>
      <c r="Q7" s="99"/>
      <c r="R7" s="98"/>
      <c r="S7" s="98"/>
      <c r="T7" s="99"/>
      <c r="U7" s="69"/>
      <c r="V7" s="32"/>
      <c r="W7" s="32"/>
      <c r="X7" s="119"/>
      <c r="AA7" s="32"/>
      <c r="AB7" s="32"/>
      <c r="AC7" s="32"/>
      <c r="AD7" s="32"/>
      <c r="AE7" s="32"/>
      <c r="AF7" s="32"/>
      <c r="AG7" s="25"/>
      <c r="AH7" s="25"/>
      <c r="AI7" s="25"/>
      <c r="AJ7" s="25"/>
      <c r="AK7" s="25"/>
      <c r="AL7" s="70"/>
      <c r="AM7" s="99"/>
      <c r="AN7" s="132"/>
      <c r="AO7" s="99"/>
      <c r="AP7" s="99"/>
      <c r="AQ7" s="99"/>
      <c r="AR7" s="99"/>
      <c r="AS7" s="99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</row>
    <row r="8" s="27" customFormat="1" ht="17" customHeight="1" spans="1:118">
      <c r="A8" s="54" t="s">
        <v>613</v>
      </c>
      <c r="B8" s="54" t="s">
        <v>614</v>
      </c>
      <c r="C8" s="35" t="s">
        <v>615</v>
      </c>
      <c r="D8" s="35" t="s">
        <v>615</v>
      </c>
      <c r="E8" s="35"/>
      <c r="F8" s="35" t="s">
        <v>603</v>
      </c>
      <c r="G8" s="72">
        <v>457.628333333333</v>
      </c>
      <c r="H8" s="72">
        <v>0</v>
      </c>
      <c r="I8" s="35"/>
      <c r="J8" s="30"/>
      <c r="K8" s="30"/>
      <c r="L8" s="35" t="s">
        <v>66</v>
      </c>
      <c r="M8" s="35">
        <v>785</v>
      </c>
      <c r="N8" s="80">
        <v>15.22</v>
      </c>
      <c r="O8" s="100">
        <v>31.6</v>
      </c>
      <c r="P8" s="100">
        <v>53.4</v>
      </c>
      <c r="Q8" s="100">
        <v>6.8</v>
      </c>
      <c r="R8" s="35">
        <v>385</v>
      </c>
      <c r="S8" s="106">
        <v>102.2</v>
      </c>
      <c r="T8" s="100">
        <v>46.5</v>
      </c>
      <c r="U8" s="114" t="s">
        <v>513</v>
      </c>
      <c r="V8" s="75">
        <v>1.67</v>
      </c>
      <c r="W8" s="75" t="s">
        <v>523</v>
      </c>
      <c r="X8" s="72"/>
      <c r="Y8" s="75"/>
      <c r="Z8" s="75" t="s">
        <v>523</v>
      </c>
      <c r="AA8" s="75" t="s">
        <v>523</v>
      </c>
      <c r="AB8" s="80"/>
      <c r="AC8" s="35" t="s">
        <v>523</v>
      </c>
      <c r="AD8" s="75">
        <v>7</v>
      </c>
      <c r="AE8" s="75" t="s">
        <v>514</v>
      </c>
      <c r="AF8" s="100"/>
      <c r="AG8" s="35"/>
      <c r="AH8" s="75" t="s">
        <v>514</v>
      </c>
      <c r="AI8" s="133"/>
      <c r="AJ8" s="72"/>
      <c r="AK8" s="72"/>
      <c r="AL8" s="35"/>
      <c r="AM8" s="133">
        <v>209.416666666667</v>
      </c>
      <c r="AN8" s="100"/>
      <c r="AO8" s="133">
        <v>84.475</v>
      </c>
      <c r="AP8" s="133">
        <v>30.1025</v>
      </c>
      <c r="AQ8" s="133">
        <v>41.0766666666667</v>
      </c>
      <c r="AR8" s="133">
        <v>38.2554545454545</v>
      </c>
      <c r="AS8" s="133">
        <v>37.971</v>
      </c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</row>
    <row r="9" s="28" customFormat="1" ht="17" customHeight="1" spans="1:122">
      <c r="A9" s="62"/>
      <c r="B9" s="64" t="s">
        <v>614</v>
      </c>
      <c r="C9" s="65" t="s">
        <v>615</v>
      </c>
      <c r="D9" s="65" t="s">
        <v>616</v>
      </c>
      <c r="E9" s="58" t="s">
        <v>617</v>
      </c>
      <c r="F9" s="62" t="s">
        <v>608</v>
      </c>
      <c r="G9" s="63">
        <v>444.021818181818</v>
      </c>
      <c r="H9" s="63">
        <v>0.000409481964366507</v>
      </c>
      <c r="I9" s="62"/>
      <c r="J9" s="62" t="s">
        <v>66</v>
      </c>
      <c r="K9" s="62" t="s">
        <v>66</v>
      </c>
      <c r="L9" s="62">
        <v>14</v>
      </c>
      <c r="M9" s="90">
        <v>794</v>
      </c>
      <c r="N9" s="79">
        <v>13.69</v>
      </c>
      <c r="O9" s="91">
        <v>28.4</v>
      </c>
      <c r="P9" s="91">
        <v>55.6</v>
      </c>
      <c r="Q9" s="91">
        <v>3.2</v>
      </c>
      <c r="R9" s="90">
        <v>252</v>
      </c>
      <c r="S9" s="90">
        <v>59</v>
      </c>
      <c r="T9" s="91">
        <v>48.6</v>
      </c>
      <c r="U9" s="118" t="s">
        <v>513</v>
      </c>
      <c r="V9" s="79">
        <v>1.9</v>
      </c>
      <c r="W9" s="62" t="str">
        <f t="shared" ref="W9:W14" si="2">IF(V9&lt;1.5,"R",IF(V9&lt;2.6,"MR",IF(V9&lt;3.5,"MS","S")))</f>
        <v>MR</v>
      </c>
      <c r="X9" s="79">
        <v>4.29447852760736</v>
      </c>
      <c r="Y9" s="62" t="str">
        <f>IF(X9&lt;1,"R",IF(X9&lt;6,"MR",IF(X9&lt;25,"MS","S")))</f>
        <v>MR</v>
      </c>
      <c r="Z9" s="62" t="s">
        <v>523</v>
      </c>
      <c r="AA9" s="59" t="s">
        <v>516</v>
      </c>
      <c r="AB9" s="59" t="s">
        <v>516</v>
      </c>
      <c r="AC9" s="59" t="s">
        <v>516</v>
      </c>
      <c r="AD9" s="79"/>
      <c r="AE9" s="79"/>
      <c r="AF9" s="59">
        <v>8</v>
      </c>
      <c r="AG9" s="59" t="s">
        <v>515</v>
      </c>
      <c r="AH9" s="59" t="s">
        <v>515</v>
      </c>
      <c r="AI9" s="59" t="s">
        <v>517</v>
      </c>
      <c r="AJ9" s="59" t="s">
        <v>516</v>
      </c>
      <c r="AK9" s="59" t="s">
        <v>523</v>
      </c>
      <c r="AL9" s="58" t="s">
        <v>605</v>
      </c>
      <c r="AM9" s="104">
        <v>210</v>
      </c>
      <c r="AN9" s="91">
        <f>AM9-210</f>
        <v>0</v>
      </c>
      <c r="AO9" s="104">
        <v>85.2272727272727</v>
      </c>
      <c r="AP9" s="104">
        <v>31.4145454545455</v>
      </c>
      <c r="AQ9" s="104">
        <v>39.1336363636364</v>
      </c>
      <c r="AR9" s="104">
        <v>38.8054545454545</v>
      </c>
      <c r="AS9" s="104">
        <v>45.09375</v>
      </c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</row>
    <row r="10" s="29" customFormat="1" ht="17" customHeight="1" spans="1:123">
      <c r="A10" s="62"/>
      <c r="B10" s="73"/>
      <c r="C10" s="73"/>
      <c r="D10" s="73"/>
      <c r="E10" s="62"/>
      <c r="F10" s="67" t="s">
        <v>526</v>
      </c>
      <c r="G10" s="68">
        <f>AVERAGE(G8:G9)</f>
        <v>450.825075757576</v>
      </c>
      <c r="H10" s="68"/>
      <c r="I10" s="66"/>
      <c r="J10" s="93"/>
      <c r="K10" s="93"/>
      <c r="L10" s="66"/>
      <c r="M10" s="94">
        <f t="shared" ref="M10:T10" si="3">AVERAGE(M9:M9)</f>
        <v>794</v>
      </c>
      <c r="N10" s="68">
        <f t="shared" si="3"/>
        <v>13.69</v>
      </c>
      <c r="O10" s="95">
        <f t="shared" si="3"/>
        <v>28.4</v>
      </c>
      <c r="P10" s="95">
        <f t="shared" si="3"/>
        <v>55.6</v>
      </c>
      <c r="Q10" s="95">
        <f t="shared" si="3"/>
        <v>3.2</v>
      </c>
      <c r="R10" s="94">
        <f t="shared" si="3"/>
        <v>252</v>
      </c>
      <c r="S10" s="94">
        <f t="shared" si="3"/>
        <v>59</v>
      </c>
      <c r="T10" s="95">
        <f t="shared" si="3"/>
        <v>48.6</v>
      </c>
      <c r="U10" s="120" t="s">
        <v>513</v>
      </c>
      <c r="V10" s="73"/>
      <c r="W10" s="73" t="s">
        <v>523</v>
      </c>
      <c r="X10" s="68"/>
      <c r="Y10" s="73" t="s">
        <v>523</v>
      </c>
      <c r="Z10" s="62" t="s">
        <v>523</v>
      </c>
      <c r="AA10" s="73"/>
      <c r="AB10" s="73"/>
      <c r="AC10" s="73" t="s">
        <v>516</v>
      </c>
      <c r="AD10" s="73"/>
      <c r="AE10" s="73"/>
      <c r="AF10" s="73"/>
      <c r="AG10" s="73"/>
      <c r="AH10" s="73"/>
      <c r="AI10" s="73"/>
      <c r="AJ10" s="73"/>
      <c r="AK10" s="73"/>
      <c r="AL10" s="62"/>
      <c r="AM10" s="95">
        <f t="shared" ref="AM10:AS10" si="4">AVERAGE(AM8:AM9)</f>
        <v>209.708333333333</v>
      </c>
      <c r="AN10" s="95">
        <f t="shared" si="4"/>
        <v>0</v>
      </c>
      <c r="AO10" s="95">
        <f t="shared" si="4"/>
        <v>84.8511363636364</v>
      </c>
      <c r="AP10" s="95">
        <f t="shared" si="4"/>
        <v>30.7585227272727</v>
      </c>
      <c r="AQ10" s="95">
        <f t="shared" si="4"/>
        <v>40.1051515151515</v>
      </c>
      <c r="AR10" s="95">
        <f t="shared" si="4"/>
        <v>38.5304545454545</v>
      </c>
      <c r="AS10" s="95">
        <f t="shared" si="4"/>
        <v>41.532375</v>
      </c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137"/>
      <c r="BF10" s="137"/>
      <c r="BG10" s="137"/>
      <c r="BH10" s="137"/>
      <c r="DS10" s="23"/>
    </row>
    <row r="11" s="26" customFormat="1" ht="17" customHeight="1" spans="1:122">
      <c r="A11" s="69"/>
      <c r="B11" s="69"/>
      <c r="C11" s="70"/>
      <c r="D11" s="70"/>
      <c r="E11" s="69"/>
      <c r="F11" s="69" t="s">
        <v>612</v>
      </c>
      <c r="G11" s="71">
        <v>500.660448660562</v>
      </c>
      <c r="H11" s="74"/>
      <c r="I11" s="70"/>
      <c r="J11" s="101"/>
      <c r="K11" s="101"/>
      <c r="L11" s="70"/>
      <c r="M11" s="98"/>
      <c r="N11" s="74"/>
      <c r="O11" s="99"/>
      <c r="P11" s="99"/>
      <c r="Q11" s="99"/>
      <c r="R11" s="98"/>
      <c r="S11" s="98"/>
      <c r="T11" s="99"/>
      <c r="U11" s="69"/>
      <c r="X11" s="77"/>
      <c r="Y11" s="32"/>
      <c r="Z11" s="32"/>
      <c r="AA11" s="32"/>
      <c r="AB11" s="32"/>
      <c r="AC11" s="32"/>
      <c r="AD11" s="25"/>
      <c r="AE11" s="25"/>
      <c r="AF11" s="25"/>
      <c r="AG11" s="25"/>
      <c r="AH11" s="25"/>
      <c r="AI11" s="25"/>
      <c r="AJ11" s="25"/>
      <c r="AK11" s="25"/>
      <c r="AL11" s="70"/>
      <c r="AM11" s="99"/>
      <c r="AN11" s="132"/>
      <c r="AO11" s="99"/>
      <c r="AP11" s="99"/>
      <c r="AQ11" s="99"/>
      <c r="AR11" s="99"/>
      <c r="AS11" s="99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</row>
    <row r="12" s="27" customFormat="1" ht="17" customHeight="1" spans="1:61">
      <c r="A12" s="35">
        <v>2</v>
      </c>
      <c r="B12" s="55" t="s">
        <v>154</v>
      </c>
      <c r="C12" s="75" t="s">
        <v>618</v>
      </c>
      <c r="D12" s="75" t="s">
        <v>619</v>
      </c>
      <c r="E12" s="35"/>
      <c r="F12" s="35" t="s">
        <v>509</v>
      </c>
      <c r="G12" s="72">
        <v>503.379727272727</v>
      </c>
      <c r="H12" s="72">
        <v>3.6464527915513</v>
      </c>
      <c r="I12" s="35" t="s">
        <v>510</v>
      </c>
      <c r="J12" s="30" t="s">
        <v>609</v>
      </c>
      <c r="K12" s="30" t="s">
        <v>620</v>
      </c>
      <c r="L12" s="35">
        <v>5</v>
      </c>
      <c r="M12" s="35">
        <v>818</v>
      </c>
      <c r="N12" s="35">
        <v>16.61</v>
      </c>
      <c r="O12" s="35">
        <v>35.1</v>
      </c>
      <c r="P12" s="35">
        <v>67.8</v>
      </c>
      <c r="Q12" s="35">
        <v>9.5</v>
      </c>
      <c r="R12" s="35">
        <v>491</v>
      </c>
      <c r="S12" s="35">
        <v>108</v>
      </c>
      <c r="T12" s="100">
        <v>66.7</v>
      </c>
      <c r="U12" s="54" t="s">
        <v>533</v>
      </c>
      <c r="V12" s="35">
        <v>1.5</v>
      </c>
      <c r="W12" s="35" t="s">
        <v>524</v>
      </c>
      <c r="X12" s="72">
        <v>0.1</v>
      </c>
      <c r="Y12" s="75" t="s">
        <v>523</v>
      </c>
      <c r="Z12" s="75" t="s">
        <v>523</v>
      </c>
      <c r="AA12" s="75" t="s">
        <v>514</v>
      </c>
      <c r="AB12" s="75"/>
      <c r="AC12" s="75" t="s">
        <v>515</v>
      </c>
      <c r="AD12" s="75">
        <v>5</v>
      </c>
      <c r="AE12" s="75" t="s">
        <v>516</v>
      </c>
      <c r="AF12" s="75"/>
      <c r="AG12" s="75"/>
      <c r="AH12" s="75" t="s">
        <v>516</v>
      </c>
      <c r="AI12" s="35"/>
      <c r="AJ12" s="75"/>
      <c r="AK12" s="75"/>
      <c r="AL12" s="54" t="s">
        <v>605</v>
      </c>
      <c r="AM12" s="133">
        <v>191.818181818182</v>
      </c>
      <c r="AN12" s="100">
        <f>AM12-193.7</f>
        <v>-1.88181818181798</v>
      </c>
      <c r="AO12" s="133">
        <v>79.0363636363636</v>
      </c>
      <c r="AP12" s="133">
        <v>32.7536363636364</v>
      </c>
      <c r="AQ12" s="133">
        <v>35.3518181818182</v>
      </c>
      <c r="AR12" s="133">
        <v>45.3936363636364</v>
      </c>
      <c r="AS12" s="13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139"/>
      <c r="BF12" s="139"/>
      <c r="BG12" s="139"/>
      <c r="BH12" s="139"/>
      <c r="BI12" s="140"/>
    </row>
    <row r="13" s="30" customFormat="1" ht="17" customHeight="1" spans="1:123">
      <c r="A13" s="62"/>
      <c r="B13" s="58" t="s">
        <v>154</v>
      </c>
      <c r="C13" s="65" t="s">
        <v>618</v>
      </c>
      <c r="D13" s="65" t="s">
        <v>621</v>
      </c>
      <c r="E13" s="58" t="s">
        <v>622</v>
      </c>
      <c r="F13" s="62" t="s">
        <v>608</v>
      </c>
      <c r="G13" s="63">
        <v>469.483636363636</v>
      </c>
      <c r="H13" s="63">
        <v>5.73479491095814</v>
      </c>
      <c r="I13" s="62" t="s">
        <v>510</v>
      </c>
      <c r="J13" s="92" t="s">
        <v>623</v>
      </c>
      <c r="K13" s="92" t="s">
        <v>623</v>
      </c>
      <c r="L13" s="59">
        <v>5</v>
      </c>
      <c r="M13" s="90">
        <v>792</v>
      </c>
      <c r="N13" s="79">
        <v>15.69</v>
      </c>
      <c r="O13" s="91">
        <v>32.5</v>
      </c>
      <c r="P13" s="91">
        <v>64.5</v>
      </c>
      <c r="Q13" s="91">
        <v>4.5</v>
      </c>
      <c r="R13" s="90">
        <v>304</v>
      </c>
      <c r="S13" s="90">
        <v>80</v>
      </c>
      <c r="T13" s="91">
        <v>62.1</v>
      </c>
      <c r="U13" s="118" t="s">
        <v>513</v>
      </c>
      <c r="V13" s="79">
        <v>1.1</v>
      </c>
      <c r="W13" s="62" t="str">
        <f t="shared" si="2"/>
        <v>R</v>
      </c>
      <c r="X13" s="79">
        <v>3.57142857142857</v>
      </c>
      <c r="Y13" s="62" t="str">
        <f>IF(X13&lt;1,"R",IF(X13&lt;6,"MR",IF(X13&lt;25,"MS","S")))</f>
        <v>MR</v>
      </c>
      <c r="Z13" s="62" t="s">
        <v>523</v>
      </c>
      <c r="AA13" s="59" t="s">
        <v>514</v>
      </c>
      <c r="AB13" s="59" t="s">
        <v>514</v>
      </c>
      <c r="AC13" s="59" t="s">
        <v>514</v>
      </c>
      <c r="AD13" s="79"/>
      <c r="AE13" s="79"/>
      <c r="AF13" s="59">
        <v>8</v>
      </c>
      <c r="AG13" s="59" t="s">
        <v>515</v>
      </c>
      <c r="AH13" s="59" t="s">
        <v>515</v>
      </c>
      <c r="AI13" s="59" t="s">
        <v>517</v>
      </c>
      <c r="AJ13" s="59" t="s">
        <v>516</v>
      </c>
      <c r="AK13" s="59" t="s">
        <v>523</v>
      </c>
      <c r="AL13" s="58" t="s">
        <v>560</v>
      </c>
      <c r="AM13" s="104">
        <v>208</v>
      </c>
      <c r="AN13" s="91">
        <f>AM13-210</f>
        <v>-2</v>
      </c>
      <c r="AO13" s="104">
        <v>77.3363636363636</v>
      </c>
      <c r="AP13" s="104">
        <v>33.0354545454545</v>
      </c>
      <c r="AQ13" s="104">
        <v>36.4163636363636</v>
      </c>
      <c r="AR13" s="104">
        <v>44.0718181818182</v>
      </c>
      <c r="AS13" s="104">
        <v>50.18875</v>
      </c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</row>
    <row r="14" s="31" customFormat="1" ht="17" customHeight="1" spans="1:123">
      <c r="A14" s="62"/>
      <c r="B14" s="73"/>
      <c r="C14" s="73"/>
      <c r="D14" s="73"/>
      <c r="E14" s="59"/>
      <c r="F14" s="76" t="s">
        <v>611</v>
      </c>
      <c r="G14" s="68">
        <f>AVERAGE(G12:G13)</f>
        <v>486.431681818181</v>
      </c>
      <c r="H14" s="68">
        <f>(G14-464.85)/464.85*100</f>
        <v>4.64271954785015</v>
      </c>
      <c r="I14" s="73"/>
      <c r="J14" s="85"/>
      <c r="K14" s="85"/>
      <c r="L14" s="73"/>
      <c r="M14" s="94"/>
      <c r="N14" s="94"/>
      <c r="O14" s="94"/>
      <c r="P14" s="94"/>
      <c r="Q14" s="94"/>
      <c r="R14" s="94"/>
      <c r="S14" s="94"/>
      <c r="T14" s="95"/>
      <c r="U14" s="76" t="s">
        <v>533</v>
      </c>
      <c r="V14" s="73"/>
      <c r="W14" s="62" t="str">
        <f t="shared" si="2"/>
        <v>R</v>
      </c>
      <c r="X14" s="68"/>
      <c r="Y14" s="62" t="s">
        <v>523</v>
      </c>
      <c r="Z14" s="59" t="s">
        <v>523</v>
      </c>
      <c r="AA14" s="73"/>
      <c r="AB14" s="73"/>
      <c r="AC14" s="59" t="s">
        <v>515</v>
      </c>
      <c r="AD14" s="73"/>
      <c r="AE14" s="73"/>
      <c r="AF14" s="73"/>
      <c r="AG14" s="73"/>
      <c r="AH14" s="73" t="s">
        <v>515</v>
      </c>
      <c r="AI14" s="59" t="s">
        <v>517</v>
      </c>
      <c r="AJ14" s="59" t="s">
        <v>516</v>
      </c>
      <c r="AK14" s="59" t="s">
        <v>523</v>
      </c>
      <c r="AL14" s="78" t="s">
        <v>560</v>
      </c>
      <c r="AM14" s="95">
        <f t="shared" ref="AM14:AS14" si="5">AVERAGE(AM12:AM13)</f>
        <v>199.909090909091</v>
      </c>
      <c r="AN14" s="95">
        <f>AM14-201.9</f>
        <v>-1.99090909090901</v>
      </c>
      <c r="AO14" s="95">
        <f t="shared" si="5"/>
        <v>78.1863636363636</v>
      </c>
      <c r="AP14" s="95">
        <f t="shared" si="5"/>
        <v>32.8945454545455</v>
      </c>
      <c r="AQ14" s="95">
        <f t="shared" si="5"/>
        <v>35.8840909090909</v>
      </c>
      <c r="AR14" s="95">
        <f t="shared" si="5"/>
        <v>44.7327272727273</v>
      </c>
      <c r="AS14" s="95">
        <f t="shared" si="5"/>
        <v>50.18875</v>
      </c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141"/>
      <c r="BF14" s="141"/>
      <c r="BG14" s="141"/>
      <c r="BH14" s="141"/>
      <c r="DS14" s="142"/>
    </row>
    <row r="15" s="26" customFormat="1" ht="17" customHeight="1" spans="1:123">
      <c r="A15" s="69"/>
      <c r="B15" s="25"/>
      <c r="C15" s="25"/>
      <c r="D15" s="25"/>
      <c r="E15" s="32"/>
      <c r="F15" s="69" t="s">
        <v>612</v>
      </c>
      <c r="G15" s="71">
        <v>523.859209535147</v>
      </c>
      <c r="H15" s="71">
        <v>4.63363162331883</v>
      </c>
      <c r="I15" s="96"/>
      <c r="J15" s="69"/>
      <c r="K15" s="69"/>
      <c r="L15" s="97">
        <v>2</v>
      </c>
      <c r="M15" s="98"/>
      <c r="N15" s="74"/>
      <c r="O15" s="99"/>
      <c r="P15" s="99"/>
      <c r="Q15" s="99"/>
      <c r="R15" s="98"/>
      <c r="S15" s="98"/>
      <c r="T15" s="99"/>
      <c r="U15" s="32"/>
      <c r="V15" s="25"/>
      <c r="W15" s="25"/>
      <c r="X15" s="74"/>
      <c r="Y15" s="25"/>
      <c r="Z15" s="32"/>
      <c r="AA15" s="25"/>
      <c r="AB15" s="25"/>
      <c r="AC15" s="32"/>
      <c r="AD15" s="25"/>
      <c r="AE15" s="25"/>
      <c r="AF15" s="25"/>
      <c r="AG15" s="25"/>
      <c r="AH15" s="25"/>
      <c r="AI15" s="32"/>
      <c r="AJ15" s="32"/>
      <c r="AK15" s="32"/>
      <c r="AL15" s="32"/>
      <c r="AM15" s="99"/>
      <c r="AN15" s="99"/>
      <c r="AO15" s="99"/>
      <c r="AP15" s="99"/>
      <c r="AQ15" s="99"/>
      <c r="AR15" s="99"/>
      <c r="AS15" s="99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145"/>
    </row>
    <row r="16" s="27" customFormat="1" ht="17" customHeight="1" spans="1:123">
      <c r="A16" s="35">
        <v>3</v>
      </c>
      <c r="B16" s="54" t="s">
        <v>166</v>
      </c>
      <c r="C16" s="75" t="s">
        <v>601</v>
      </c>
      <c r="D16" s="75" t="s">
        <v>606</v>
      </c>
      <c r="E16" s="35"/>
      <c r="F16" s="35" t="s">
        <v>509</v>
      </c>
      <c r="G16" s="72">
        <v>506.916090909091</v>
      </c>
      <c r="H16" s="72">
        <v>4.37459404721126</v>
      </c>
      <c r="I16" s="35" t="s">
        <v>510</v>
      </c>
      <c r="J16" s="30" t="s">
        <v>623</v>
      </c>
      <c r="K16" s="30" t="s">
        <v>620</v>
      </c>
      <c r="L16" s="35">
        <v>4</v>
      </c>
      <c r="M16" s="35">
        <v>812</v>
      </c>
      <c r="N16" s="80">
        <v>13.46</v>
      </c>
      <c r="O16" s="100">
        <v>27.7</v>
      </c>
      <c r="P16" s="100">
        <v>55.4</v>
      </c>
      <c r="Q16" s="100">
        <v>7</v>
      </c>
      <c r="R16" s="106">
        <v>427</v>
      </c>
      <c r="S16" s="106">
        <v>83</v>
      </c>
      <c r="T16" s="100">
        <v>55.3</v>
      </c>
      <c r="U16" s="114" t="s">
        <v>513</v>
      </c>
      <c r="V16" s="75">
        <v>2.67</v>
      </c>
      <c r="W16" s="75" t="s">
        <v>523</v>
      </c>
      <c r="X16" s="72">
        <v>0.4</v>
      </c>
      <c r="Y16" s="75" t="s">
        <v>523</v>
      </c>
      <c r="Z16" s="75" t="s">
        <v>523</v>
      </c>
      <c r="AA16" s="75" t="s">
        <v>514</v>
      </c>
      <c r="AB16" s="75"/>
      <c r="AC16" s="75" t="s">
        <v>624</v>
      </c>
      <c r="AD16" s="75">
        <v>9</v>
      </c>
      <c r="AE16" s="75" t="s">
        <v>515</v>
      </c>
      <c r="AF16" s="75"/>
      <c r="AG16" s="75"/>
      <c r="AH16" s="75" t="s">
        <v>515</v>
      </c>
      <c r="AI16" s="35"/>
      <c r="AJ16" s="75"/>
      <c r="AK16" s="75"/>
      <c r="AL16" s="54" t="s">
        <v>605</v>
      </c>
      <c r="AM16" s="133">
        <v>194.181818181818</v>
      </c>
      <c r="AN16" s="100">
        <f>AM16-193.7</f>
        <v>0.481818181817999</v>
      </c>
      <c r="AO16" s="133">
        <v>84.9636363636364</v>
      </c>
      <c r="AP16" s="133">
        <v>31.8172727272727</v>
      </c>
      <c r="AQ16" s="133">
        <v>40.1145454545455</v>
      </c>
      <c r="AR16" s="133">
        <v>41.7</v>
      </c>
      <c r="AS16" s="13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7" s="24" customFormat="1" ht="17" customHeight="1" spans="1:123">
      <c r="A17" s="62"/>
      <c r="B17" s="58" t="s">
        <v>166</v>
      </c>
      <c r="C17" s="65" t="s">
        <v>601</v>
      </c>
      <c r="D17" s="65" t="s">
        <v>625</v>
      </c>
      <c r="E17" s="58" t="s">
        <v>626</v>
      </c>
      <c r="F17" s="62" t="s">
        <v>608</v>
      </c>
      <c r="G17" s="63">
        <v>459.105454545455</v>
      </c>
      <c r="H17" s="63">
        <v>3.39747185835202</v>
      </c>
      <c r="I17" s="62" t="s">
        <v>510</v>
      </c>
      <c r="J17" s="92" t="s">
        <v>627</v>
      </c>
      <c r="K17" s="92" t="s">
        <v>620</v>
      </c>
      <c r="L17" s="59">
        <v>11</v>
      </c>
      <c r="M17" s="90">
        <v>786</v>
      </c>
      <c r="N17" s="79">
        <v>14.91</v>
      </c>
      <c r="O17" s="91">
        <v>30</v>
      </c>
      <c r="P17" s="91">
        <v>55.4</v>
      </c>
      <c r="Q17" s="91">
        <v>3</v>
      </c>
      <c r="R17" s="90">
        <v>296</v>
      </c>
      <c r="S17" s="90">
        <v>70</v>
      </c>
      <c r="T17" s="91">
        <v>51.3</v>
      </c>
      <c r="U17" s="118" t="s">
        <v>513</v>
      </c>
      <c r="V17" s="79">
        <v>1.5</v>
      </c>
      <c r="W17" s="62" t="str">
        <f>IF(V17&lt;1.5,"R",IF(V17&lt;2.6,"MR",IF(V17&lt;3.5,"MS","S")))</f>
        <v>MR</v>
      </c>
      <c r="X17" s="79">
        <v>4.76190476190476</v>
      </c>
      <c r="Y17" s="62" t="str">
        <f>IF(X17&lt;1,"R",IF(X17&lt;6,"MR",IF(X17&lt;25,"MS","S")))</f>
        <v>MR</v>
      </c>
      <c r="Z17" s="62" t="s">
        <v>523</v>
      </c>
      <c r="AA17" s="59" t="s">
        <v>514</v>
      </c>
      <c r="AB17" s="59" t="s">
        <v>514</v>
      </c>
      <c r="AC17" s="59" t="s">
        <v>514</v>
      </c>
      <c r="AD17" s="79"/>
      <c r="AE17" s="79"/>
      <c r="AF17" s="59">
        <v>8</v>
      </c>
      <c r="AG17" s="59" t="s">
        <v>515</v>
      </c>
      <c r="AH17" s="59" t="s">
        <v>515</v>
      </c>
      <c r="AI17" s="59" t="s">
        <v>523</v>
      </c>
      <c r="AJ17" s="59" t="s">
        <v>516</v>
      </c>
      <c r="AK17" s="59" t="s">
        <v>516</v>
      </c>
      <c r="AL17" s="58" t="s">
        <v>560</v>
      </c>
      <c r="AM17" s="104">
        <v>210.5</v>
      </c>
      <c r="AN17" s="91">
        <f>AM17-210</f>
        <v>0.5</v>
      </c>
      <c r="AO17" s="104">
        <v>82.6636363636364</v>
      </c>
      <c r="AP17" s="104">
        <v>30.0818181818182</v>
      </c>
      <c r="AQ17" s="104">
        <v>42.1290909090909</v>
      </c>
      <c r="AR17" s="104">
        <v>40.2481818181818</v>
      </c>
      <c r="AS17" s="104">
        <v>44.0175</v>
      </c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</row>
    <row r="18" s="29" customFormat="1" ht="17" customHeight="1" spans="1:123">
      <c r="A18" s="66"/>
      <c r="B18" s="73"/>
      <c r="C18" s="73"/>
      <c r="D18" s="73"/>
      <c r="E18" s="66"/>
      <c r="F18" s="67" t="s">
        <v>611</v>
      </c>
      <c r="G18" s="68">
        <f>AVERAGE(G16:G17)</f>
        <v>483.010772727273</v>
      </c>
      <c r="H18" s="68">
        <f>(G18-464.85)/464.85*100</f>
        <v>3.90680278095578</v>
      </c>
      <c r="I18" s="66"/>
      <c r="J18" s="93"/>
      <c r="K18" s="93"/>
      <c r="L18" s="66"/>
      <c r="M18" s="94">
        <f t="shared" ref="M18:T18" si="6">AVERAGE(M16:M17)</f>
        <v>799</v>
      </c>
      <c r="N18" s="68">
        <f t="shared" si="6"/>
        <v>14.185</v>
      </c>
      <c r="O18" s="95">
        <f t="shared" si="6"/>
        <v>28.85</v>
      </c>
      <c r="P18" s="95">
        <f t="shared" si="6"/>
        <v>55.4</v>
      </c>
      <c r="Q18" s="95">
        <f t="shared" si="6"/>
        <v>5</v>
      </c>
      <c r="R18" s="94">
        <f t="shared" si="6"/>
        <v>361.5</v>
      </c>
      <c r="S18" s="94">
        <f t="shared" si="6"/>
        <v>76.5</v>
      </c>
      <c r="T18" s="95">
        <f t="shared" si="6"/>
        <v>53.3</v>
      </c>
      <c r="U18" s="120" t="s">
        <v>513</v>
      </c>
      <c r="V18" s="73"/>
      <c r="W18" s="73" t="s">
        <v>523</v>
      </c>
      <c r="X18" s="68"/>
      <c r="Y18" s="73" t="s">
        <v>523</v>
      </c>
      <c r="Z18" s="73" t="s">
        <v>523</v>
      </c>
      <c r="AA18" s="73"/>
      <c r="AB18" s="73"/>
      <c r="AC18" s="73" t="s">
        <v>515</v>
      </c>
      <c r="AD18" s="73"/>
      <c r="AE18" s="73"/>
      <c r="AF18" s="73"/>
      <c r="AG18" s="73"/>
      <c r="AH18" s="73" t="s">
        <v>515</v>
      </c>
      <c r="AI18" s="73" t="s">
        <v>523</v>
      </c>
      <c r="AJ18" s="73" t="s">
        <v>516</v>
      </c>
      <c r="AK18" s="73" t="s">
        <v>516</v>
      </c>
      <c r="AL18" s="67" t="s">
        <v>560</v>
      </c>
      <c r="AM18" s="95">
        <f t="shared" ref="AM18:AS18" si="7">AVERAGE(AM16:AM17)</f>
        <v>202.340909090909</v>
      </c>
      <c r="AN18" s="108">
        <f>AM18-201.9</f>
        <v>0.440909090909003</v>
      </c>
      <c r="AO18" s="95">
        <f t="shared" si="7"/>
        <v>83.8136363636364</v>
      </c>
      <c r="AP18" s="95">
        <f t="shared" si="7"/>
        <v>30.9495454545455</v>
      </c>
      <c r="AQ18" s="95">
        <f t="shared" si="7"/>
        <v>41.1218181818182</v>
      </c>
      <c r="AR18" s="95">
        <f t="shared" si="7"/>
        <v>40.9740909090909</v>
      </c>
      <c r="AS18" s="95">
        <f t="shared" si="7"/>
        <v>44.0175</v>
      </c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137"/>
      <c r="BF18" s="137"/>
      <c r="BG18" s="137"/>
      <c r="BH18" s="137"/>
      <c r="DS18" s="137"/>
    </row>
    <row r="19" s="32" customFormat="1" ht="17" customHeight="1" spans="1:123">
      <c r="A19" s="69"/>
      <c r="E19" s="69"/>
      <c r="F19" s="69" t="s">
        <v>628</v>
      </c>
      <c r="G19" s="71">
        <v>521.822468900911</v>
      </c>
      <c r="H19" s="71">
        <v>4.22682085172986</v>
      </c>
      <c r="I19" s="96"/>
      <c r="J19" s="69"/>
      <c r="K19" s="69"/>
      <c r="L19" s="97">
        <v>3</v>
      </c>
      <c r="M19" s="102"/>
      <c r="N19" s="77"/>
      <c r="O19" s="103"/>
      <c r="P19" s="103"/>
      <c r="Q19" s="103"/>
      <c r="R19" s="102"/>
      <c r="S19" s="102"/>
      <c r="T19" s="103"/>
      <c r="U19" s="109"/>
      <c r="X19" s="77"/>
      <c r="AL19" s="69"/>
      <c r="AM19" s="99"/>
      <c r="AN19" s="132"/>
      <c r="AO19" s="103"/>
      <c r="AP19" s="103"/>
      <c r="AQ19" s="103"/>
      <c r="AR19" s="103"/>
      <c r="AS19" s="10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="23" customFormat="1" ht="17" customHeight="1" spans="1:45">
      <c r="A20" s="35">
        <v>4</v>
      </c>
      <c r="B20" s="54" t="s">
        <v>178</v>
      </c>
      <c r="C20" s="75" t="s">
        <v>602</v>
      </c>
      <c r="D20" s="75" t="s">
        <v>602</v>
      </c>
      <c r="E20" s="35"/>
      <c r="F20" s="35" t="s">
        <v>509</v>
      </c>
      <c r="G20" s="72">
        <v>496.337909090909</v>
      </c>
      <c r="H20" s="72">
        <v>2.19653449686187</v>
      </c>
      <c r="I20" s="35" t="s">
        <v>629</v>
      </c>
      <c r="J20" s="30" t="s">
        <v>609</v>
      </c>
      <c r="K20" s="30" t="s">
        <v>610</v>
      </c>
      <c r="L20" s="35">
        <v>6</v>
      </c>
      <c r="M20" s="35">
        <v>813</v>
      </c>
      <c r="N20" s="80">
        <v>14.51</v>
      </c>
      <c r="O20" s="100">
        <v>31</v>
      </c>
      <c r="P20" s="100">
        <v>65.6</v>
      </c>
      <c r="Q20" s="100">
        <v>3.7</v>
      </c>
      <c r="R20" s="106">
        <v>270</v>
      </c>
      <c r="S20" s="106">
        <v>54</v>
      </c>
      <c r="T20" s="100">
        <v>69.8</v>
      </c>
      <c r="U20" s="114" t="s">
        <v>513</v>
      </c>
      <c r="V20" s="75">
        <v>2.42</v>
      </c>
      <c r="W20" s="75" t="s">
        <v>523</v>
      </c>
      <c r="X20" s="72">
        <v>4</v>
      </c>
      <c r="Y20" s="75" t="s">
        <v>523</v>
      </c>
      <c r="Z20" s="75" t="s">
        <v>523</v>
      </c>
      <c r="AA20" s="75" t="s">
        <v>514</v>
      </c>
      <c r="AB20" s="75"/>
      <c r="AC20" s="75" t="s">
        <v>515</v>
      </c>
      <c r="AD20" s="75">
        <v>9</v>
      </c>
      <c r="AE20" s="75" t="s">
        <v>515</v>
      </c>
      <c r="AF20" s="75"/>
      <c r="AG20" s="75"/>
      <c r="AH20" s="75" t="s">
        <v>515</v>
      </c>
      <c r="AI20" s="35"/>
      <c r="AJ20" s="75"/>
      <c r="AK20" s="75"/>
      <c r="AL20" s="54" t="s">
        <v>560</v>
      </c>
      <c r="AM20" s="133">
        <v>194.545454545455</v>
      </c>
      <c r="AN20" s="100">
        <f>AM20-193.7</f>
        <v>0.845454545454999</v>
      </c>
      <c r="AO20" s="133">
        <v>84.9727272727273</v>
      </c>
      <c r="AP20" s="133">
        <v>31.5745454545455</v>
      </c>
      <c r="AQ20" s="133">
        <v>37.1745454545455</v>
      </c>
      <c r="AR20" s="133">
        <v>43.3136363636364</v>
      </c>
      <c r="AS20" s="133"/>
    </row>
    <row r="21" s="24" customFormat="1" ht="17" customHeight="1" spans="1:123">
      <c r="A21" s="62"/>
      <c r="B21" s="58" t="s">
        <v>178</v>
      </c>
      <c r="C21" s="65" t="s">
        <v>621</v>
      </c>
      <c r="D21" s="65" t="s">
        <v>606</v>
      </c>
      <c r="E21" s="58" t="s">
        <v>630</v>
      </c>
      <c r="F21" s="62" t="s">
        <v>608</v>
      </c>
      <c r="G21" s="63">
        <v>472.556363636364</v>
      </c>
      <c r="H21" s="63">
        <v>6.42681943073818</v>
      </c>
      <c r="I21" s="62" t="s">
        <v>510</v>
      </c>
      <c r="J21" s="92" t="s">
        <v>631</v>
      </c>
      <c r="K21" s="92" t="s">
        <v>631</v>
      </c>
      <c r="L21" s="59">
        <v>4</v>
      </c>
      <c r="M21" s="90">
        <v>781</v>
      </c>
      <c r="N21" s="79">
        <v>15.5</v>
      </c>
      <c r="O21" s="91">
        <v>31.8</v>
      </c>
      <c r="P21" s="91">
        <v>64</v>
      </c>
      <c r="Q21" s="91">
        <v>3.2</v>
      </c>
      <c r="R21" s="90">
        <v>235</v>
      </c>
      <c r="S21" s="90">
        <v>59</v>
      </c>
      <c r="T21" s="91">
        <v>66.4</v>
      </c>
      <c r="U21" s="118" t="s">
        <v>513</v>
      </c>
      <c r="V21" s="79">
        <v>1.31578947368421</v>
      </c>
      <c r="W21" s="62" t="str">
        <f>IF(V21&lt;1.5,"R",IF(V21&lt;2.6,"MR",IF(V21&lt;3.5,"MS","S")))</f>
        <v>R</v>
      </c>
      <c r="X21" s="79">
        <v>1.953125</v>
      </c>
      <c r="Y21" s="62" t="str">
        <f>IF(X21&lt;1,"R",IF(X21&lt;6,"MR",IF(X21&lt;25,"MS","S")))</f>
        <v>MR</v>
      </c>
      <c r="Z21" s="62" t="s">
        <v>523</v>
      </c>
      <c r="AA21" s="59" t="s">
        <v>523</v>
      </c>
      <c r="AB21" s="59" t="s">
        <v>516</v>
      </c>
      <c r="AC21" s="59" t="s">
        <v>516</v>
      </c>
      <c r="AD21" s="79"/>
      <c r="AE21" s="79"/>
      <c r="AF21" s="59">
        <v>8</v>
      </c>
      <c r="AG21" s="59" t="s">
        <v>515</v>
      </c>
      <c r="AH21" s="59" t="s">
        <v>515</v>
      </c>
      <c r="AI21" s="59" t="s">
        <v>517</v>
      </c>
      <c r="AJ21" s="59" t="s">
        <v>515</v>
      </c>
      <c r="AK21" s="59" t="s">
        <v>514</v>
      </c>
      <c r="AL21" s="58" t="s">
        <v>560</v>
      </c>
      <c r="AM21" s="104">
        <v>210.3</v>
      </c>
      <c r="AN21" s="91">
        <f>AM21-210</f>
        <v>0.300000000000011</v>
      </c>
      <c r="AO21" s="104">
        <v>82.8272727272727</v>
      </c>
      <c r="AP21" s="104">
        <v>31.2790909090909</v>
      </c>
      <c r="AQ21" s="104">
        <v>39.3627272727273</v>
      </c>
      <c r="AR21" s="104">
        <v>43.3645454545455</v>
      </c>
      <c r="AS21" s="104">
        <v>44.51625</v>
      </c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</row>
    <row r="22" s="29" customFormat="1" ht="17" customHeight="1" spans="1:123">
      <c r="A22" s="66"/>
      <c r="B22" s="73"/>
      <c r="C22" s="73"/>
      <c r="D22" s="73"/>
      <c r="E22" s="66"/>
      <c r="F22" s="67" t="s">
        <v>611</v>
      </c>
      <c r="G22" s="68">
        <f>AVERAGE(G20:G21)</f>
        <v>484.447136363637</v>
      </c>
      <c r="H22" s="68">
        <f>(G22-464.85)/464.85*100</f>
        <v>4.2157978624581</v>
      </c>
      <c r="I22" s="66"/>
      <c r="J22" s="93"/>
      <c r="K22" s="93"/>
      <c r="L22" s="66"/>
      <c r="M22" s="94">
        <f t="shared" ref="M22:T22" si="8">AVERAGE(M20:M21)</f>
        <v>797</v>
      </c>
      <c r="N22" s="68">
        <f t="shared" si="8"/>
        <v>15.005</v>
      </c>
      <c r="O22" s="95">
        <f t="shared" si="8"/>
        <v>31.4</v>
      </c>
      <c r="P22" s="95">
        <f t="shared" si="8"/>
        <v>64.8</v>
      </c>
      <c r="Q22" s="95">
        <f t="shared" si="8"/>
        <v>3.45</v>
      </c>
      <c r="R22" s="94">
        <f t="shared" si="8"/>
        <v>252.5</v>
      </c>
      <c r="S22" s="94">
        <f t="shared" si="8"/>
        <v>56.5</v>
      </c>
      <c r="T22" s="95">
        <f t="shared" si="8"/>
        <v>68.1</v>
      </c>
      <c r="U22" s="120" t="s">
        <v>513</v>
      </c>
      <c r="V22" s="73"/>
      <c r="W22" s="73" t="s">
        <v>523</v>
      </c>
      <c r="X22" s="68"/>
      <c r="Y22" s="73" t="s">
        <v>523</v>
      </c>
      <c r="Z22" s="73" t="s">
        <v>523</v>
      </c>
      <c r="AA22" s="73"/>
      <c r="AB22" s="73"/>
      <c r="AC22" s="73" t="s">
        <v>515</v>
      </c>
      <c r="AD22" s="73"/>
      <c r="AE22" s="73"/>
      <c r="AF22" s="73"/>
      <c r="AG22" s="73"/>
      <c r="AH22" s="73" t="s">
        <v>515</v>
      </c>
      <c r="AI22" s="73" t="s">
        <v>517</v>
      </c>
      <c r="AJ22" s="73" t="s">
        <v>515</v>
      </c>
      <c r="AK22" s="73" t="s">
        <v>514</v>
      </c>
      <c r="AL22" s="67" t="s">
        <v>560</v>
      </c>
      <c r="AM22" s="95">
        <f t="shared" ref="AM22:AS22" si="9">AVERAGE(AM20:AM21)</f>
        <v>202.422727272728</v>
      </c>
      <c r="AN22" s="108">
        <f>AM22-201.9</f>
        <v>0.522727272727508</v>
      </c>
      <c r="AO22" s="95">
        <f t="shared" si="9"/>
        <v>83.9</v>
      </c>
      <c r="AP22" s="95">
        <f t="shared" si="9"/>
        <v>31.4268181818182</v>
      </c>
      <c r="AQ22" s="95">
        <f t="shared" si="9"/>
        <v>38.2686363636364</v>
      </c>
      <c r="AR22" s="95">
        <f t="shared" si="9"/>
        <v>43.3390909090909</v>
      </c>
      <c r="AS22" s="95">
        <f t="shared" si="9"/>
        <v>44.51625</v>
      </c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137"/>
      <c r="BF22" s="137"/>
      <c r="BG22" s="137"/>
      <c r="BH22" s="137"/>
      <c r="DS22" s="137"/>
    </row>
    <row r="23" s="32" customFormat="1" ht="17" customHeight="1" spans="1:123">
      <c r="A23" s="69"/>
      <c r="E23" s="69"/>
      <c r="F23" s="69" t="s">
        <v>632</v>
      </c>
      <c r="G23" s="71">
        <v>494.96153223306</v>
      </c>
      <c r="H23" s="71">
        <v>4.36460597628336</v>
      </c>
      <c r="I23" s="96"/>
      <c r="J23" s="69"/>
      <c r="K23" s="69"/>
      <c r="L23" s="69">
        <v>1</v>
      </c>
      <c r="M23" s="102"/>
      <c r="N23" s="77"/>
      <c r="O23" s="103"/>
      <c r="P23" s="103"/>
      <c r="Q23" s="103"/>
      <c r="R23" s="102"/>
      <c r="S23" s="102"/>
      <c r="T23" s="103"/>
      <c r="U23" s="109"/>
      <c r="X23" s="77"/>
      <c r="AL23" s="69"/>
      <c r="AM23" s="99"/>
      <c r="AN23" s="132"/>
      <c r="AO23" s="103"/>
      <c r="AP23" s="103"/>
      <c r="AQ23" s="103"/>
      <c r="AR23" s="103"/>
      <c r="AS23" s="10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="23" customFormat="1" ht="17" customHeight="1" spans="1:45">
      <c r="A24" s="54" t="s">
        <v>613</v>
      </c>
      <c r="B24" s="54" t="s">
        <v>614</v>
      </c>
      <c r="C24" s="35" t="s">
        <v>615</v>
      </c>
      <c r="D24" s="35" t="s">
        <v>615</v>
      </c>
      <c r="E24" s="35"/>
      <c r="F24" s="35" t="s">
        <v>509</v>
      </c>
      <c r="G24" s="72">
        <v>485.672090909091</v>
      </c>
      <c r="H24" s="72">
        <v>0.000430520536762786</v>
      </c>
      <c r="I24" s="35"/>
      <c r="J24" s="30"/>
      <c r="K24" s="30"/>
      <c r="L24" s="35">
        <v>8</v>
      </c>
      <c r="M24" s="35">
        <v>825</v>
      </c>
      <c r="N24" s="80">
        <v>14.73</v>
      </c>
      <c r="O24" s="100">
        <v>30.1</v>
      </c>
      <c r="P24" s="100">
        <v>52.8</v>
      </c>
      <c r="Q24" s="100">
        <v>4.4</v>
      </c>
      <c r="R24" s="106">
        <v>417</v>
      </c>
      <c r="S24" s="106">
        <v>85</v>
      </c>
      <c r="T24" s="100">
        <v>53.9</v>
      </c>
      <c r="U24" s="114" t="s">
        <v>513</v>
      </c>
      <c r="V24" s="75">
        <v>2.13</v>
      </c>
      <c r="W24" s="75" t="s">
        <v>523</v>
      </c>
      <c r="X24" s="72">
        <v>0.1</v>
      </c>
      <c r="Y24" s="75" t="s">
        <v>523</v>
      </c>
      <c r="Z24" s="75" t="s">
        <v>523</v>
      </c>
      <c r="AA24" s="75" t="s">
        <v>514</v>
      </c>
      <c r="AB24" s="75"/>
      <c r="AC24" s="75" t="s">
        <v>515</v>
      </c>
      <c r="AD24" s="75">
        <v>5</v>
      </c>
      <c r="AE24" s="75" t="s">
        <v>516</v>
      </c>
      <c r="AF24" s="75"/>
      <c r="AG24" s="75"/>
      <c r="AH24" s="75" t="s">
        <v>516</v>
      </c>
      <c r="AI24" s="35"/>
      <c r="AJ24" s="75"/>
      <c r="AK24" s="75"/>
      <c r="AL24" s="54" t="s">
        <v>605</v>
      </c>
      <c r="AM24" s="133">
        <v>193.727272727273</v>
      </c>
      <c r="AN24" s="100">
        <f>AM24-193.7</f>
        <v>0.0272727272730151</v>
      </c>
      <c r="AO24" s="133">
        <v>84.1909090909091</v>
      </c>
      <c r="AP24" s="133">
        <v>31.2609090909091</v>
      </c>
      <c r="AQ24" s="133">
        <v>39.6963636363636</v>
      </c>
      <c r="AR24" s="133">
        <v>40.4772727272727</v>
      </c>
      <c r="AS24" s="133"/>
    </row>
    <row r="25" s="28" customFormat="1" ht="17" customHeight="1" spans="1:122">
      <c r="A25" s="62"/>
      <c r="B25" s="64" t="s">
        <v>614</v>
      </c>
      <c r="C25" s="65" t="s">
        <v>615</v>
      </c>
      <c r="D25" s="65" t="s">
        <v>616</v>
      </c>
      <c r="E25" s="58" t="s">
        <v>617</v>
      </c>
      <c r="F25" s="62" t="s">
        <v>608</v>
      </c>
      <c r="G25" s="63">
        <v>444.021818181818</v>
      </c>
      <c r="H25" s="63">
        <v>0.000409481964366507</v>
      </c>
      <c r="I25" s="62"/>
      <c r="J25" s="62" t="s">
        <v>66</v>
      </c>
      <c r="K25" s="62" t="s">
        <v>66</v>
      </c>
      <c r="L25" s="62">
        <v>14</v>
      </c>
      <c r="M25" s="90">
        <v>794</v>
      </c>
      <c r="N25" s="79">
        <v>13.69</v>
      </c>
      <c r="O25" s="91">
        <v>28.4</v>
      </c>
      <c r="P25" s="91">
        <v>55.6</v>
      </c>
      <c r="Q25" s="91">
        <v>3.2</v>
      </c>
      <c r="R25" s="90">
        <v>252</v>
      </c>
      <c r="S25" s="90">
        <v>59</v>
      </c>
      <c r="T25" s="91">
        <v>48.6</v>
      </c>
      <c r="U25" s="118" t="s">
        <v>513</v>
      </c>
      <c r="V25" s="79">
        <v>1.9</v>
      </c>
      <c r="W25" s="62" t="str">
        <f>IF(V25&lt;1.5,"R",IF(V25&lt;2.6,"MR",IF(V25&lt;3.5,"MS","S")))</f>
        <v>MR</v>
      </c>
      <c r="X25" s="79">
        <v>4.29447852760736</v>
      </c>
      <c r="Y25" s="62" t="str">
        <f>IF(X25&lt;1,"R",IF(X25&lt;6,"MR",IF(X25&lt;25,"MS","S")))</f>
        <v>MR</v>
      </c>
      <c r="Z25" s="62" t="s">
        <v>523</v>
      </c>
      <c r="AA25" s="59" t="s">
        <v>516</v>
      </c>
      <c r="AB25" s="59" t="s">
        <v>516</v>
      </c>
      <c r="AC25" s="59" t="s">
        <v>516</v>
      </c>
      <c r="AD25" s="79"/>
      <c r="AE25" s="79"/>
      <c r="AF25" s="59">
        <v>8</v>
      </c>
      <c r="AG25" s="59" t="s">
        <v>515</v>
      </c>
      <c r="AH25" s="59" t="s">
        <v>515</v>
      </c>
      <c r="AI25" s="59" t="s">
        <v>517</v>
      </c>
      <c r="AJ25" s="59" t="s">
        <v>516</v>
      </c>
      <c r="AK25" s="59" t="s">
        <v>523</v>
      </c>
      <c r="AL25" s="58" t="s">
        <v>605</v>
      </c>
      <c r="AM25" s="104">
        <v>210</v>
      </c>
      <c r="AN25" s="91">
        <f>AM25-210</f>
        <v>0</v>
      </c>
      <c r="AO25" s="104">
        <v>85.2272727272727</v>
      </c>
      <c r="AP25" s="104">
        <v>31.4145454545455</v>
      </c>
      <c r="AQ25" s="104">
        <v>39.1336363636364</v>
      </c>
      <c r="AR25" s="104">
        <v>38.8054545454545</v>
      </c>
      <c r="AS25" s="104">
        <v>45.09375</v>
      </c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</row>
    <row r="26" s="33" customFormat="1" ht="17" customHeight="1" spans="1:123">
      <c r="A26" s="62"/>
      <c r="B26" s="59"/>
      <c r="C26" s="59"/>
      <c r="D26" s="59"/>
      <c r="E26" s="62"/>
      <c r="F26" s="58" t="s">
        <v>633</v>
      </c>
      <c r="G26" s="63">
        <f>AVERAGE(G24:G25)</f>
        <v>464.846954545455</v>
      </c>
      <c r="H26" s="63">
        <f>(G26-464.85)/464.85*100</f>
        <v>-0.000655147799394618</v>
      </c>
      <c r="I26" s="62"/>
      <c r="J26" s="92"/>
      <c r="K26" s="92"/>
      <c r="L26" s="62"/>
      <c r="M26" s="81">
        <f t="shared" ref="M26:T26" si="10">AVERAGE(M24:M25)</f>
        <v>809.5</v>
      </c>
      <c r="N26" s="63">
        <f t="shared" si="10"/>
        <v>14.21</v>
      </c>
      <c r="O26" s="104">
        <f t="shared" si="10"/>
        <v>29.25</v>
      </c>
      <c r="P26" s="104">
        <f t="shared" si="10"/>
        <v>54.2</v>
      </c>
      <c r="Q26" s="104">
        <f t="shared" si="10"/>
        <v>3.8</v>
      </c>
      <c r="R26" s="81">
        <f t="shared" si="10"/>
        <v>334.5</v>
      </c>
      <c r="S26" s="81">
        <f t="shared" si="10"/>
        <v>72</v>
      </c>
      <c r="T26" s="104">
        <f t="shared" si="10"/>
        <v>51.25</v>
      </c>
      <c r="U26" s="120" t="s">
        <v>513</v>
      </c>
      <c r="V26" s="59"/>
      <c r="W26" s="59" t="s">
        <v>523</v>
      </c>
      <c r="X26" s="63"/>
      <c r="Y26" s="59" t="s">
        <v>523</v>
      </c>
      <c r="Z26" s="59" t="s">
        <v>523</v>
      </c>
      <c r="AA26" s="59"/>
      <c r="AB26" s="59"/>
      <c r="AC26" s="59" t="s">
        <v>514</v>
      </c>
      <c r="AD26" s="59"/>
      <c r="AE26" s="59"/>
      <c r="AF26" s="59"/>
      <c r="AG26" s="59"/>
      <c r="AH26" s="59" t="s">
        <v>515</v>
      </c>
      <c r="AI26" s="59"/>
      <c r="AJ26" s="59" t="s">
        <v>516</v>
      </c>
      <c r="AK26" s="59"/>
      <c r="AL26" s="62"/>
      <c r="AM26" s="95">
        <f t="shared" ref="AM26:AS26" si="11">AVERAGE(AM24:AM25)</f>
        <v>201.863636363636</v>
      </c>
      <c r="AN26" s="91"/>
      <c r="AO26" s="95">
        <f t="shared" si="11"/>
        <v>84.7090909090909</v>
      </c>
      <c r="AP26" s="95">
        <f t="shared" si="11"/>
        <v>31.3377272727273</v>
      </c>
      <c r="AQ26" s="95">
        <f t="shared" si="11"/>
        <v>39.415</v>
      </c>
      <c r="AR26" s="95">
        <f t="shared" si="11"/>
        <v>39.6413636363636</v>
      </c>
      <c r="AS26" s="95">
        <f t="shared" si="11"/>
        <v>45.09375</v>
      </c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DS26" s="23"/>
    </row>
    <row r="27" s="26" customFormat="1" ht="17" customHeight="1" spans="1:122">
      <c r="A27" s="69"/>
      <c r="B27" s="32"/>
      <c r="C27" s="32"/>
      <c r="D27" s="32"/>
      <c r="E27" s="69"/>
      <c r="F27" s="69" t="s">
        <v>612</v>
      </c>
      <c r="G27" s="71">
        <v>500.660448660562</v>
      </c>
      <c r="H27" s="77"/>
      <c r="I27" s="69"/>
      <c r="J27" s="105"/>
      <c r="K27" s="105"/>
      <c r="L27" s="69"/>
      <c r="M27" s="102"/>
      <c r="N27" s="77"/>
      <c r="O27" s="103"/>
      <c r="P27" s="103"/>
      <c r="Q27" s="103"/>
      <c r="R27" s="102"/>
      <c r="S27" s="102"/>
      <c r="T27" s="103"/>
      <c r="U27" s="109"/>
      <c r="V27" s="32"/>
      <c r="W27" s="32"/>
      <c r="X27" s="77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69"/>
      <c r="AM27" s="99"/>
      <c r="AN27" s="109"/>
      <c r="AO27" s="103"/>
      <c r="AP27" s="103"/>
      <c r="AQ27" s="103"/>
      <c r="AR27" s="103"/>
      <c r="AS27" s="10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</row>
    <row r="28" s="23" customFormat="1" ht="17" customHeight="1" spans="1:45">
      <c r="A28" s="35">
        <v>5</v>
      </c>
      <c r="B28" s="54" t="s">
        <v>229</v>
      </c>
      <c r="C28" s="75" t="s">
        <v>634</v>
      </c>
      <c r="D28" s="75" t="s">
        <v>635</v>
      </c>
      <c r="E28" s="35"/>
      <c r="F28" s="35" t="s">
        <v>509</v>
      </c>
      <c r="G28" s="72">
        <v>489.884545454546</v>
      </c>
      <c r="H28" s="72">
        <v>-2.94</v>
      </c>
      <c r="I28" s="35" t="s">
        <v>510</v>
      </c>
      <c r="J28" s="30" t="s">
        <v>610</v>
      </c>
      <c r="K28" s="30" t="s">
        <v>636</v>
      </c>
      <c r="L28" s="35">
        <v>12</v>
      </c>
      <c r="M28" s="35">
        <v>808</v>
      </c>
      <c r="N28" s="35">
        <v>15.68</v>
      </c>
      <c r="O28" s="35">
        <v>34.8</v>
      </c>
      <c r="P28" s="35">
        <v>67.2</v>
      </c>
      <c r="Q28" s="35">
        <v>9.8</v>
      </c>
      <c r="R28" s="35">
        <v>512</v>
      </c>
      <c r="S28" s="35">
        <v>108</v>
      </c>
      <c r="T28" s="100">
        <v>66.8</v>
      </c>
      <c r="U28" s="54" t="s">
        <v>533</v>
      </c>
      <c r="V28" s="75">
        <v>2.65</v>
      </c>
      <c r="W28" s="75" t="s">
        <v>523</v>
      </c>
      <c r="X28" s="72">
        <v>0.4</v>
      </c>
      <c r="Y28" s="75" t="s">
        <v>523</v>
      </c>
      <c r="Z28" s="75" t="s">
        <v>523</v>
      </c>
      <c r="AA28" s="75" t="s">
        <v>516</v>
      </c>
      <c r="AB28" s="75"/>
      <c r="AC28" s="75" t="s">
        <v>516</v>
      </c>
      <c r="AD28" s="75">
        <v>9</v>
      </c>
      <c r="AE28" s="75" t="s">
        <v>515</v>
      </c>
      <c r="AF28" s="75"/>
      <c r="AG28" s="75"/>
      <c r="AH28" s="75" t="s">
        <v>515</v>
      </c>
      <c r="AI28" s="35"/>
      <c r="AJ28" s="75"/>
      <c r="AK28" s="35"/>
      <c r="AL28" s="54" t="s">
        <v>605</v>
      </c>
      <c r="AM28" s="133">
        <v>193.727272727273</v>
      </c>
      <c r="AN28" s="100">
        <f>AM28-195.8</f>
        <v>-2.07272727272701</v>
      </c>
      <c r="AO28" s="133">
        <v>79.2090909090909</v>
      </c>
      <c r="AP28" s="133">
        <v>31.36</v>
      </c>
      <c r="AQ28" s="133">
        <v>35.8454545454545</v>
      </c>
      <c r="AR28" s="133">
        <v>45.0909090909091</v>
      </c>
      <c r="AS28" s="133"/>
    </row>
    <row r="29" s="30" customFormat="1" ht="17" customHeight="1" spans="1:123">
      <c r="A29" s="62"/>
      <c r="B29" s="78" t="s">
        <v>229</v>
      </c>
      <c r="C29" s="65" t="s">
        <v>637</v>
      </c>
      <c r="D29" s="65" t="s">
        <v>638</v>
      </c>
      <c r="E29" s="58" t="s">
        <v>639</v>
      </c>
      <c r="F29" s="62" t="s">
        <v>608</v>
      </c>
      <c r="G29" s="79">
        <v>462.312333500042</v>
      </c>
      <c r="H29" s="79">
        <v>3.39319530796654</v>
      </c>
      <c r="I29" s="62" t="s">
        <v>510</v>
      </c>
      <c r="J29" s="92" t="s">
        <v>640</v>
      </c>
      <c r="K29" s="92" t="s">
        <v>627</v>
      </c>
      <c r="L29" s="62">
        <v>8</v>
      </c>
      <c r="M29" s="90">
        <v>806</v>
      </c>
      <c r="N29" s="79">
        <v>15.52</v>
      </c>
      <c r="O29" s="91">
        <v>31.5</v>
      </c>
      <c r="P29" s="91">
        <v>67.1</v>
      </c>
      <c r="Q29" s="91">
        <v>3.7</v>
      </c>
      <c r="R29" s="90">
        <v>271</v>
      </c>
      <c r="S29" s="90">
        <v>71</v>
      </c>
      <c r="T29" s="91">
        <v>62.2</v>
      </c>
      <c r="U29" s="118" t="s">
        <v>513</v>
      </c>
      <c r="V29" s="79">
        <v>2.35</v>
      </c>
      <c r="W29" s="62" t="str">
        <f>IF(V29&lt;1.5,"R",IF(V29&lt;2.6,"MR",IF(V29&lt;3.5,"MS","S")))</f>
        <v>MR</v>
      </c>
      <c r="X29" s="79">
        <v>3.16901408450704</v>
      </c>
      <c r="Y29" s="62" t="str">
        <f>IF(X29&lt;1,"R",IF(X29&lt;6,"MR",IF(X29&lt;25,"MS","S")))</f>
        <v>MR</v>
      </c>
      <c r="Z29" s="62" t="s">
        <v>523</v>
      </c>
      <c r="AA29" s="59" t="s">
        <v>523</v>
      </c>
      <c r="AB29" s="59" t="s">
        <v>515</v>
      </c>
      <c r="AC29" s="59" t="s">
        <v>515</v>
      </c>
      <c r="AD29" s="79"/>
      <c r="AE29" s="79"/>
      <c r="AF29" s="59">
        <v>8</v>
      </c>
      <c r="AG29" s="59" t="s">
        <v>515</v>
      </c>
      <c r="AH29" s="59" t="s">
        <v>515</v>
      </c>
      <c r="AI29" s="59" t="s">
        <v>517</v>
      </c>
      <c r="AJ29" s="59" t="s">
        <v>523</v>
      </c>
      <c r="AK29" s="59" t="s">
        <v>523</v>
      </c>
      <c r="AL29" s="58" t="s">
        <v>560</v>
      </c>
      <c r="AM29" s="91">
        <v>206.5</v>
      </c>
      <c r="AN29" s="91">
        <f>AM29-208.9</f>
        <v>-2.40000000000001</v>
      </c>
      <c r="AO29" s="91">
        <v>77.7916666666667</v>
      </c>
      <c r="AP29" s="91">
        <v>32.25</v>
      </c>
      <c r="AQ29" s="91">
        <v>35.8</v>
      </c>
      <c r="AR29" s="91">
        <v>45.0791666666667</v>
      </c>
      <c r="AS29" s="91">
        <v>44.4218181818182</v>
      </c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</row>
    <row r="30" s="29" customFormat="1" ht="17" customHeight="1" spans="1:123">
      <c r="A30" s="66"/>
      <c r="B30" s="73"/>
      <c r="C30" s="73"/>
      <c r="D30" s="73"/>
      <c r="E30" s="66"/>
      <c r="F30" s="67" t="s">
        <v>611</v>
      </c>
      <c r="G30" s="68">
        <f>AVERAGE(G28:G29)</f>
        <v>476.098439477294</v>
      </c>
      <c r="H30" s="68">
        <f>(G30-475.93)/475.93*100</f>
        <v>0.035391649463994</v>
      </c>
      <c r="I30" s="66"/>
      <c r="J30" s="93"/>
      <c r="K30" s="93"/>
      <c r="L30" s="66"/>
      <c r="M30" s="94"/>
      <c r="N30" s="68"/>
      <c r="O30" s="95"/>
      <c r="P30" s="95"/>
      <c r="Q30" s="95"/>
      <c r="R30" s="94"/>
      <c r="S30" s="94"/>
      <c r="T30" s="95"/>
      <c r="U30" s="76" t="s">
        <v>533</v>
      </c>
      <c r="V30" s="73"/>
      <c r="W30" s="73" t="s">
        <v>523</v>
      </c>
      <c r="X30" s="68"/>
      <c r="Y30" s="73" t="s">
        <v>523</v>
      </c>
      <c r="Z30" s="73" t="s">
        <v>523</v>
      </c>
      <c r="AA30" s="73"/>
      <c r="AB30" s="73"/>
      <c r="AC30" s="73" t="s">
        <v>515</v>
      </c>
      <c r="AD30" s="73"/>
      <c r="AE30" s="73"/>
      <c r="AF30" s="73"/>
      <c r="AG30" s="73"/>
      <c r="AH30" s="73" t="s">
        <v>515</v>
      </c>
      <c r="AI30" s="73" t="s">
        <v>517</v>
      </c>
      <c r="AJ30" s="73" t="s">
        <v>523</v>
      </c>
      <c r="AK30" s="73" t="s">
        <v>523</v>
      </c>
      <c r="AL30" s="67" t="s">
        <v>560</v>
      </c>
      <c r="AM30" s="95">
        <f t="shared" ref="AM30:AS30" si="12">AVERAGE(AM28:AM29)</f>
        <v>200.113636363636</v>
      </c>
      <c r="AN30" s="108">
        <f>AM30-202.4</f>
        <v>-2.28636363636352</v>
      </c>
      <c r="AO30" s="95">
        <f t="shared" si="12"/>
        <v>78.5003787878788</v>
      </c>
      <c r="AP30" s="95">
        <f t="shared" si="12"/>
        <v>31.805</v>
      </c>
      <c r="AQ30" s="95">
        <f t="shared" si="12"/>
        <v>35.8227272727272</v>
      </c>
      <c r="AR30" s="95">
        <f t="shared" si="12"/>
        <v>45.0850378787879</v>
      </c>
      <c r="AS30" s="95">
        <f t="shared" si="12"/>
        <v>44.4218181818182</v>
      </c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137"/>
      <c r="BF30" s="137"/>
      <c r="BG30" s="137"/>
      <c r="BH30" s="137"/>
      <c r="DS30" s="137"/>
    </row>
    <row r="31" s="26" customFormat="1" ht="17" customHeight="1" spans="1:122">
      <c r="A31" s="69"/>
      <c r="B31" s="32"/>
      <c r="C31" s="32"/>
      <c r="D31" s="32"/>
      <c r="E31" s="69"/>
      <c r="F31" s="69" t="s">
        <v>612</v>
      </c>
      <c r="G31" s="71">
        <v>519.272499345722</v>
      </c>
      <c r="H31" s="71">
        <v>3.71749970163488</v>
      </c>
      <c r="I31" s="96"/>
      <c r="J31" s="69"/>
      <c r="K31" s="69"/>
      <c r="L31" s="97">
        <v>4</v>
      </c>
      <c r="M31" s="102"/>
      <c r="N31" s="77"/>
      <c r="O31" s="103"/>
      <c r="P31" s="103"/>
      <c r="Q31" s="103"/>
      <c r="R31" s="102"/>
      <c r="S31" s="102"/>
      <c r="T31" s="103"/>
      <c r="U31" s="109"/>
      <c r="V31" s="32"/>
      <c r="W31" s="32"/>
      <c r="X31" s="77"/>
      <c r="Y31" s="32"/>
      <c r="Z31" s="69"/>
      <c r="AA31" s="32"/>
      <c r="AB31" s="32"/>
      <c r="AC31" s="32"/>
      <c r="AD31" s="32"/>
      <c r="AE31" s="32"/>
      <c r="AF31" s="32"/>
      <c r="AG31" s="32"/>
      <c r="AH31" s="32"/>
      <c r="AI31" s="69"/>
      <c r="AJ31" s="32"/>
      <c r="AK31" s="32"/>
      <c r="AL31" s="69"/>
      <c r="AM31" s="103"/>
      <c r="AN31" s="109"/>
      <c r="AO31" s="103"/>
      <c r="AP31" s="103"/>
      <c r="AQ31" s="103"/>
      <c r="AR31" s="103"/>
      <c r="AS31" s="10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</row>
    <row r="32" s="34" customFormat="1" ht="17" customHeight="1" spans="1:56">
      <c r="A32" s="35">
        <v>6</v>
      </c>
      <c r="B32" s="54" t="s">
        <v>641</v>
      </c>
      <c r="C32" s="35" t="s">
        <v>642</v>
      </c>
      <c r="D32" s="35" t="s">
        <v>643</v>
      </c>
      <c r="E32" s="35"/>
      <c r="F32" s="35" t="s">
        <v>509</v>
      </c>
      <c r="G32" s="72">
        <v>518.651818181818</v>
      </c>
      <c r="H32" s="72">
        <v>2.76</v>
      </c>
      <c r="I32" s="35" t="s">
        <v>629</v>
      </c>
      <c r="J32" s="30" t="s">
        <v>609</v>
      </c>
      <c r="K32" s="30" t="s">
        <v>610</v>
      </c>
      <c r="L32" s="35">
        <v>3</v>
      </c>
      <c r="M32" s="106">
        <v>770</v>
      </c>
      <c r="N32" s="80">
        <v>13.94</v>
      </c>
      <c r="O32" s="100">
        <v>29.2</v>
      </c>
      <c r="P32" s="100">
        <v>54</v>
      </c>
      <c r="Q32" s="100">
        <v>7.4</v>
      </c>
      <c r="R32" s="106">
        <v>680</v>
      </c>
      <c r="S32" s="106">
        <v>128</v>
      </c>
      <c r="T32" s="100">
        <v>50.8</v>
      </c>
      <c r="U32" s="114" t="s">
        <v>513</v>
      </c>
      <c r="V32" s="121">
        <v>2</v>
      </c>
      <c r="W32" s="121" t="s">
        <v>523</v>
      </c>
      <c r="X32" s="122">
        <v>0.2</v>
      </c>
      <c r="Y32" s="121" t="s">
        <v>523</v>
      </c>
      <c r="Z32" s="75" t="s">
        <v>523</v>
      </c>
      <c r="AA32" s="75" t="s">
        <v>514</v>
      </c>
      <c r="AB32" s="80"/>
      <c r="AC32" s="35" t="s">
        <v>515</v>
      </c>
      <c r="AD32" s="75">
        <v>7</v>
      </c>
      <c r="AE32" s="75" t="s">
        <v>514</v>
      </c>
      <c r="AF32" s="75"/>
      <c r="AG32" s="75"/>
      <c r="AH32" s="35" t="s">
        <v>514</v>
      </c>
      <c r="AI32" s="80"/>
      <c r="AJ32" s="80"/>
      <c r="AK32" s="80"/>
      <c r="AL32" s="54" t="s">
        <v>605</v>
      </c>
      <c r="AM32" s="133">
        <v>194.818181818182</v>
      </c>
      <c r="AN32" s="100">
        <f>AM32-195.8</f>
        <v>-0.981818181817999</v>
      </c>
      <c r="AO32" s="100">
        <v>85.1272727272727</v>
      </c>
      <c r="AP32" s="100">
        <v>31.4172727272727</v>
      </c>
      <c r="AQ32" s="100">
        <v>40.5727272727273</v>
      </c>
      <c r="AR32" s="100">
        <v>42.1609090909091</v>
      </c>
      <c r="AS32" s="100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</row>
    <row r="33" s="24" customFormat="1" ht="17" customHeight="1" spans="1:123">
      <c r="A33" s="62"/>
      <c r="B33" s="78" t="s">
        <v>641</v>
      </c>
      <c r="C33" s="65" t="s">
        <v>638</v>
      </c>
      <c r="D33" s="65" t="s">
        <v>644</v>
      </c>
      <c r="E33" s="58" t="s">
        <v>645</v>
      </c>
      <c r="F33" s="62" t="s">
        <v>608</v>
      </c>
      <c r="G33" s="79">
        <v>473.134537592732</v>
      </c>
      <c r="H33" s="79">
        <v>5.81351200803586</v>
      </c>
      <c r="I33" s="62" t="s">
        <v>510</v>
      </c>
      <c r="J33" s="92" t="s">
        <v>604</v>
      </c>
      <c r="K33" s="92" t="s">
        <v>134</v>
      </c>
      <c r="L33" s="62">
        <v>5</v>
      </c>
      <c r="M33" s="90">
        <v>794</v>
      </c>
      <c r="N33" s="79">
        <v>14.34</v>
      </c>
      <c r="O33" s="91">
        <v>28.1</v>
      </c>
      <c r="P33" s="91">
        <v>56.1</v>
      </c>
      <c r="Q33" s="91">
        <v>5.4</v>
      </c>
      <c r="R33" s="90">
        <v>335</v>
      </c>
      <c r="S33" s="90">
        <v>86</v>
      </c>
      <c r="T33" s="91">
        <v>50.9</v>
      </c>
      <c r="U33" s="118" t="s">
        <v>513</v>
      </c>
      <c r="V33" s="79">
        <v>1.9047619047619</v>
      </c>
      <c r="W33" s="62" t="str">
        <f>IF(V33&lt;1.5,"R",IF(V33&lt;2.6,"MR",IF(V33&lt;3.5,"MS","S")))</f>
        <v>MR</v>
      </c>
      <c r="X33" s="79">
        <v>4.93630573248408</v>
      </c>
      <c r="Y33" s="62" t="str">
        <f>IF(X33&lt;1,"R",IF(X33&lt;6,"MR",IF(X33&lt;25,"MS","S")))</f>
        <v>MR</v>
      </c>
      <c r="Z33" s="62" t="s">
        <v>523</v>
      </c>
      <c r="AA33" s="59" t="s">
        <v>523</v>
      </c>
      <c r="AB33" s="59" t="s">
        <v>516</v>
      </c>
      <c r="AC33" s="59" t="s">
        <v>516</v>
      </c>
      <c r="AD33" s="79"/>
      <c r="AE33" s="79"/>
      <c r="AF33" s="59">
        <v>8</v>
      </c>
      <c r="AG33" s="59" t="s">
        <v>515</v>
      </c>
      <c r="AH33" s="59" t="s">
        <v>515</v>
      </c>
      <c r="AI33" s="59" t="s">
        <v>523</v>
      </c>
      <c r="AJ33" s="59" t="s">
        <v>515</v>
      </c>
      <c r="AK33" s="59" t="s">
        <v>524</v>
      </c>
      <c r="AL33" s="58" t="s">
        <v>560</v>
      </c>
      <c r="AM33" s="104">
        <v>207.75</v>
      </c>
      <c r="AN33" s="91">
        <f>AM33-208.9</f>
        <v>-1.15000000000001</v>
      </c>
      <c r="AO33" s="104">
        <v>82.0583333333333</v>
      </c>
      <c r="AP33" s="104">
        <v>32.2591666666667</v>
      </c>
      <c r="AQ33" s="104">
        <v>40.8441666666667</v>
      </c>
      <c r="AR33" s="104">
        <v>41.7083333333333</v>
      </c>
      <c r="AS33" s="104">
        <v>43.9654545454545</v>
      </c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</row>
    <row r="34" s="29" customFormat="1" ht="17" customHeight="1" spans="1:123">
      <c r="A34" s="66"/>
      <c r="B34" s="73"/>
      <c r="C34" s="73"/>
      <c r="D34" s="73"/>
      <c r="E34" s="66"/>
      <c r="F34" s="67" t="s">
        <v>611</v>
      </c>
      <c r="G34" s="68">
        <f>AVERAGE(G32:G33)</f>
        <v>495.893177887275</v>
      </c>
      <c r="H34" s="68">
        <f>(G34-475.93)/475.93*100</f>
        <v>4.19456178162229</v>
      </c>
      <c r="I34" s="66"/>
      <c r="J34" s="93"/>
      <c r="K34" s="93"/>
      <c r="L34" s="66"/>
      <c r="M34" s="94">
        <f t="shared" ref="M34:T34" si="13">AVERAGE(M32:M33)</f>
        <v>782</v>
      </c>
      <c r="N34" s="68">
        <f t="shared" si="13"/>
        <v>14.14</v>
      </c>
      <c r="O34" s="95">
        <f t="shared" si="13"/>
        <v>28.65</v>
      </c>
      <c r="P34" s="95">
        <f t="shared" si="13"/>
        <v>55.05</v>
      </c>
      <c r="Q34" s="95">
        <f t="shared" si="13"/>
        <v>6.4</v>
      </c>
      <c r="R34" s="94">
        <f t="shared" si="13"/>
        <v>507.5</v>
      </c>
      <c r="S34" s="94">
        <f t="shared" si="13"/>
        <v>107</v>
      </c>
      <c r="T34" s="95">
        <f t="shared" si="13"/>
        <v>50.85</v>
      </c>
      <c r="U34" s="120" t="s">
        <v>513</v>
      </c>
      <c r="V34" s="73"/>
      <c r="W34" s="73" t="s">
        <v>523</v>
      </c>
      <c r="X34" s="68"/>
      <c r="Y34" s="73" t="s">
        <v>523</v>
      </c>
      <c r="Z34" s="73" t="s">
        <v>523</v>
      </c>
      <c r="AA34" s="73"/>
      <c r="AB34" s="73"/>
      <c r="AC34" s="73" t="s">
        <v>515</v>
      </c>
      <c r="AD34" s="73"/>
      <c r="AE34" s="73"/>
      <c r="AF34" s="73"/>
      <c r="AG34" s="73"/>
      <c r="AH34" s="73" t="s">
        <v>515</v>
      </c>
      <c r="AI34" s="73" t="s">
        <v>523</v>
      </c>
      <c r="AJ34" s="73" t="s">
        <v>515</v>
      </c>
      <c r="AK34" s="73" t="s">
        <v>524</v>
      </c>
      <c r="AL34" s="67" t="s">
        <v>560</v>
      </c>
      <c r="AM34" s="95">
        <f t="shared" ref="AM34:AS34" si="14">AVERAGE(AM32:AM33)</f>
        <v>201.284090909091</v>
      </c>
      <c r="AN34" s="108">
        <f>AM34-202.4</f>
        <v>-1.11590909090901</v>
      </c>
      <c r="AO34" s="95">
        <f t="shared" si="14"/>
        <v>83.592803030303</v>
      </c>
      <c r="AP34" s="95">
        <f t="shared" si="14"/>
        <v>31.8382196969697</v>
      </c>
      <c r="AQ34" s="95">
        <f t="shared" si="14"/>
        <v>40.708446969697</v>
      </c>
      <c r="AR34" s="95">
        <f t="shared" si="14"/>
        <v>41.9346212121212</v>
      </c>
      <c r="AS34" s="95">
        <f t="shared" si="14"/>
        <v>43.9654545454545</v>
      </c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137"/>
      <c r="BF34" s="137"/>
      <c r="BG34" s="137"/>
      <c r="BH34" s="137"/>
      <c r="DS34" s="137"/>
    </row>
    <row r="35" s="26" customFormat="1" ht="17" customHeight="1" spans="1:122">
      <c r="A35" s="69"/>
      <c r="B35" s="32"/>
      <c r="C35" s="32"/>
      <c r="D35" s="32"/>
      <c r="E35" s="69"/>
      <c r="F35" s="69" t="s">
        <v>632</v>
      </c>
      <c r="G35" s="71">
        <v>494.79049532033</v>
      </c>
      <c r="H35" s="71">
        <v>4.3285421635586</v>
      </c>
      <c r="I35" s="96"/>
      <c r="J35" s="69"/>
      <c r="K35" s="69"/>
      <c r="L35" s="69">
        <v>2</v>
      </c>
      <c r="M35" s="102"/>
      <c r="N35" s="77"/>
      <c r="O35" s="103"/>
      <c r="P35" s="103"/>
      <c r="Q35" s="103"/>
      <c r="R35" s="102"/>
      <c r="S35" s="102"/>
      <c r="T35" s="103"/>
      <c r="U35" s="109"/>
      <c r="V35" s="32"/>
      <c r="W35" s="32"/>
      <c r="X35" s="77"/>
      <c r="Y35" s="32"/>
      <c r="Z35" s="69"/>
      <c r="AA35" s="32"/>
      <c r="AB35" s="32"/>
      <c r="AC35" s="32"/>
      <c r="AD35" s="32"/>
      <c r="AE35" s="32"/>
      <c r="AF35" s="32"/>
      <c r="AG35" s="32"/>
      <c r="AH35" s="32"/>
      <c r="AI35" s="69"/>
      <c r="AJ35" s="32"/>
      <c r="AK35" s="32"/>
      <c r="AL35" s="69"/>
      <c r="AM35" s="103"/>
      <c r="AN35" s="109"/>
      <c r="AO35" s="103"/>
      <c r="AP35" s="103"/>
      <c r="AQ35" s="103"/>
      <c r="AR35" s="103"/>
      <c r="AS35" s="10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</row>
    <row r="36" s="23" customFormat="1" ht="17" customHeight="1" spans="1:45">
      <c r="A36" s="54" t="s">
        <v>613</v>
      </c>
      <c r="B36" s="54" t="s">
        <v>614</v>
      </c>
      <c r="C36" s="75" t="s">
        <v>646</v>
      </c>
      <c r="D36" s="75" t="s">
        <v>646</v>
      </c>
      <c r="E36" s="35"/>
      <c r="F36" s="35" t="s">
        <v>509</v>
      </c>
      <c r="G36" s="72">
        <v>504.720909090909</v>
      </c>
      <c r="H36" s="72"/>
      <c r="I36" s="35"/>
      <c r="J36" s="30"/>
      <c r="K36" s="30"/>
      <c r="L36" s="35">
        <v>9</v>
      </c>
      <c r="M36" s="35">
        <v>819</v>
      </c>
      <c r="N36" s="80">
        <v>13.66</v>
      </c>
      <c r="O36" s="100">
        <v>27.2</v>
      </c>
      <c r="P36" s="100">
        <v>54.3</v>
      </c>
      <c r="Q36" s="100">
        <v>4.1</v>
      </c>
      <c r="R36" s="106">
        <v>384</v>
      </c>
      <c r="S36" s="106">
        <v>71</v>
      </c>
      <c r="T36" s="100">
        <v>57.3</v>
      </c>
      <c r="U36" s="114" t="s">
        <v>513</v>
      </c>
      <c r="V36" s="75">
        <v>2.74</v>
      </c>
      <c r="W36" s="75" t="s">
        <v>523</v>
      </c>
      <c r="X36" s="72">
        <v>0.2</v>
      </c>
      <c r="Y36" s="75" t="s">
        <v>523</v>
      </c>
      <c r="Z36" s="75" t="s">
        <v>523</v>
      </c>
      <c r="AA36" s="75" t="s">
        <v>514</v>
      </c>
      <c r="AB36" s="75"/>
      <c r="AC36" s="75" t="s">
        <v>515</v>
      </c>
      <c r="AD36" s="75">
        <v>5</v>
      </c>
      <c r="AE36" s="75" t="s">
        <v>516</v>
      </c>
      <c r="AF36" s="75"/>
      <c r="AG36" s="75"/>
      <c r="AH36" s="75" t="s">
        <v>516</v>
      </c>
      <c r="AI36" s="35"/>
      <c r="AJ36" s="75"/>
      <c r="AK36" s="35"/>
      <c r="AL36" s="54" t="s">
        <v>605</v>
      </c>
      <c r="AM36" s="133">
        <v>195.818181818182</v>
      </c>
      <c r="AN36" s="100">
        <f>AM36-195.8</f>
        <v>0.0181818181820006</v>
      </c>
      <c r="AO36" s="133">
        <v>85.0363636363636</v>
      </c>
      <c r="AP36" s="133">
        <v>31.2618181818182</v>
      </c>
      <c r="AQ36" s="133">
        <v>40.8818181818182</v>
      </c>
      <c r="AR36" s="133">
        <v>40.5545454545455</v>
      </c>
      <c r="AS36" s="133"/>
    </row>
    <row r="37" s="28" customFormat="1" ht="17" customHeight="1" spans="1:122">
      <c r="A37" s="62"/>
      <c r="B37" s="64" t="s">
        <v>614</v>
      </c>
      <c r="C37" s="65" t="s">
        <v>646</v>
      </c>
      <c r="D37" s="65" t="s">
        <v>647</v>
      </c>
      <c r="E37" s="58" t="s">
        <v>617</v>
      </c>
      <c r="F37" s="62" t="s">
        <v>608</v>
      </c>
      <c r="G37" s="79">
        <v>447.141798366258</v>
      </c>
      <c r="H37" s="63"/>
      <c r="I37" s="62"/>
      <c r="J37" s="62" t="s">
        <v>66</v>
      </c>
      <c r="K37" s="62" t="s">
        <v>66</v>
      </c>
      <c r="L37" s="107">
        <v>13</v>
      </c>
      <c r="M37" s="90">
        <v>799</v>
      </c>
      <c r="N37" s="79">
        <v>14.43</v>
      </c>
      <c r="O37" s="91">
        <v>31.1</v>
      </c>
      <c r="P37" s="91">
        <v>56.5</v>
      </c>
      <c r="Q37" s="91">
        <v>4</v>
      </c>
      <c r="R37" s="90">
        <v>224</v>
      </c>
      <c r="S37" s="90">
        <v>50</v>
      </c>
      <c r="T37" s="91">
        <v>46</v>
      </c>
      <c r="U37" s="118" t="s">
        <v>513</v>
      </c>
      <c r="V37" s="79">
        <v>1.95238095238095</v>
      </c>
      <c r="W37" s="62" t="str">
        <f>IF(V37&lt;1.5,"R",IF(V37&lt;2.6,"MR",IF(V37&lt;3.5,"MS","S")))</f>
        <v>MR</v>
      </c>
      <c r="X37" s="79">
        <v>3.07017543859649</v>
      </c>
      <c r="Y37" s="62" t="str">
        <f t="shared" ref="Y37:Y42" si="15">IF(X37&lt;1,"R",IF(X37&lt;6,"MR",IF(X37&lt;25,"MS","S")))</f>
        <v>MR</v>
      </c>
      <c r="Z37" s="62" t="s">
        <v>523</v>
      </c>
      <c r="AA37" s="59" t="s">
        <v>523</v>
      </c>
      <c r="AB37" s="59" t="s">
        <v>514</v>
      </c>
      <c r="AC37" s="59" t="s">
        <v>514</v>
      </c>
      <c r="AD37" s="79"/>
      <c r="AE37" s="79"/>
      <c r="AF37" s="59">
        <v>8</v>
      </c>
      <c r="AG37" s="59" t="s">
        <v>515</v>
      </c>
      <c r="AH37" s="59" t="s">
        <v>515</v>
      </c>
      <c r="AI37" s="59" t="s">
        <v>523</v>
      </c>
      <c r="AJ37" s="59" t="s">
        <v>516</v>
      </c>
      <c r="AK37" s="59" t="s">
        <v>524</v>
      </c>
      <c r="AL37" s="58" t="s">
        <v>605</v>
      </c>
      <c r="AM37" s="104">
        <v>208.916666666667</v>
      </c>
      <c r="AN37" s="91">
        <f>AM37-208.9</f>
        <v>0.0166666666669926</v>
      </c>
      <c r="AO37" s="104">
        <v>85.625</v>
      </c>
      <c r="AP37" s="104">
        <v>31.71</v>
      </c>
      <c r="AQ37" s="104">
        <v>39.7858333333333</v>
      </c>
      <c r="AR37" s="104">
        <v>40.4375</v>
      </c>
      <c r="AS37" s="104">
        <v>41.9590909090909</v>
      </c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</row>
    <row r="38" s="29" customFormat="1" ht="17" customHeight="1" spans="1:16384">
      <c r="A38" s="66"/>
      <c r="B38" s="73"/>
      <c r="C38" s="73"/>
      <c r="D38" s="73"/>
      <c r="E38" s="66"/>
      <c r="F38" s="67" t="s">
        <v>611</v>
      </c>
      <c r="G38" s="68">
        <f>AVERAGE(G36:G37)</f>
        <v>475.931353728584</v>
      </c>
      <c r="H38" s="68"/>
      <c r="I38" s="66"/>
      <c r="J38" s="93"/>
      <c r="K38" s="93"/>
      <c r="L38" s="66"/>
      <c r="M38" s="66"/>
      <c r="N38" s="86"/>
      <c r="O38" s="108"/>
      <c r="P38" s="108"/>
      <c r="Q38" s="108"/>
      <c r="R38" s="112"/>
      <c r="S38" s="112"/>
      <c r="T38" s="108"/>
      <c r="U38" s="120" t="s">
        <v>513</v>
      </c>
      <c r="V38" s="66"/>
      <c r="W38" s="66" t="s">
        <v>523</v>
      </c>
      <c r="X38" s="86"/>
      <c r="Y38" s="66" t="s">
        <v>523</v>
      </c>
      <c r="Z38" s="66" t="s">
        <v>523</v>
      </c>
      <c r="AA38" s="73"/>
      <c r="AB38" s="73"/>
      <c r="AC38" s="73" t="s">
        <v>515</v>
      </c>
      <c r="AD38" s="73"/>
      <c r="AE38" s="73"/>
      <c r="AF38" s="73"/>
      <c r="AG38" s="73"/>
      <c r="AH38" s="73" t="s">
        <v>515</v>
      </c>
      <c r="AI38" s="66"/>
      <c r="AJ38" s="73" t="s">
        <v>516</v>
      </c>
      <c r="AK38" s="73"/>
      <c r="AL38" s="66"/>
      <c r="AM38" s="95">
        <f t="shared" ref="AM38:AS38" si="16">AVERAGE(AM36:AM37)</f>
        <v>202.367424242425</v>
      </c>
      <c r="AN38" s="108"/>
      <c r="AO38" s="95">
        <f t="shared" si="16"/>
        <v>85.3306818181818</v>
      </c>
      <c r="AP38" s="95">
        <f t="shared" si="16"/>
        <v>31.4859090909091</v>
      </c>
      <c r="AQ38" s="95">
        <f t="shared" si="16"/>
        <v>40.3338257575758</v>
      </c>
      <c r="AR38" s="95">
        <f t="shared" si="16"/>
        <v>40.4960227272727</v>
      </c>
      <c r="AS38" s="95">
        <f t="shared" si="16"/>
        <v>41.9590909090909</v>
      </c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DS38" s="137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6"/>
      <c r="EU38" s="146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6"/>
      <c r="FG38" s="146"/>
      <c r="FH38" s="146"/>
      <c r="FI38" s="146"/>
      <c r="FJ38" s="146"/>
      <c r="FK38" s="146"/>
      <c r="FL38" s="146"/>
      <c r="FM38" s="146"/>
      <c r="FN38" s="146"/>
      <c r="FO38" s="146"/>
      <c r="FP38" s="146"/>
      <c r="FQ38" s="146"/>
      <c r="FR38" s="146"/>
      <c r="FS38" s="146"/>
      <c r="FT38" s="146"/>
      <c r="FU38" s="146"/>
      <c r="FV38" s="146"/>
      <c r="FW38" s="146"/>
      <c r="FX38" s="146"/>
      <c r="FY38" s="146"/>
      <c r="FZ38" s="146"/>
      <c r="GA38" s="146"/>
      <c r="GB38" s="146"/>
      <c r="GC38" s="146"/>
      <c r="GD38" s="146"/>
      <c r="GE38" s="146"/>
      <c r="GF38" s="146"/>
      <c r="GG38" s="146"/>
      <c r="GH38" s="146"/>
      <c r="GI38" s="146"/>
      <c r="GJ38" s="146"/>
      <c r="GK38" s="146"/>
      <c r="GL38" s="146"/>
      <c r="GM38" s="146"/>
      <c r="GN38" s="146"/>
      <c r="GO38" s="146"/>
      <c r="GP38" s="146"/>
      <c r="GQ38" s="146"/>
      <c r="GR38" s="146"/>
      <c r="GS38" s="146"/>
      <c r="GT38" s="146"/>
      <c r="GU38" s="146"/>
      <c r="GV38" s="146"/>
      <c r="GW38" s="146"/>
      <c r="GX38" s="146"/>
      <c r="GY38" s="146"/>
      <c r="GZ38" s="146"/>
      <c r="HA38" s="146"/>
      <c r="HB38" s="146"/>
      <c r="HC38" s="146"/>
      <c r="HD38" s="146"/>
      <c r="HE38" s="146"/>
      <c r="HF38" s="146"/>
      <c r="HG38" s="146"/>
      <c r="HH38" s="146"/>
      <c r="HI38" s="146"/>
      <c r="HJ38" s="146"/>
      <c r="HK38" s="146"/>
      <c r="HL38" s="146"/>
      <c r="HM38" s="146"/>
      <c r="HN38" s="146"/>
      <c r="HO38" s="146"/>
      <c r="HP38" s="146"/>
      <c r="HQ38" s="146"/>
      <c r="HR38" s="146"/>
      <c r="HS38" s="146"/>
      <c r="HT38" s="146"/>
      <c r="HU38" s="146"/>
      <c r="HV38" s="146"/>
      <c r="HW38" s="146"/>
      <c r="HX38" s="146"/>
      <c r="HY38" s="146"/>
      <c r="HZ38" s="146"/>
      <c r="IA38" s="146"/>
      <c r="IB38" s="146"/>
      <c r="IC38" s="146"/>
      <c r="ID38" s="146"/>
      <c r="IE38" s="146"/>
      <c r="IF38" s="146"/>
      <c r="IG38" s="146"/>
      <c r="IH38" s="146"/>
      <c r="II38" s="146"/>
      <c r="IJ38" s="146"/>
      <c r="IK38" s="146"/>
      <c r="IL38" s="146"/>
      <c r="IM38" s="146"/>
      <c r="IN38" s="146"/>
      <c r="IO38" s="146"/>
      <c r="IP38" s="146"/>
      <c r="IQ38" s="146"/>
      <c r="IR38" s="146"/>
      <c r="IS38" s="146"/>
      <c r="IT38" s="146"/>
      <c r="IU38" s="146"/>
      <c r="IV38" s="146"/>
      <c r="IW38" s="146"/>
      <c r="IX38" s="146"/>
      <c r="IY38" s="146"/>
      <c r="IZ38" s="146"/>
      <c r="JA38" s="146"/>
      <c r="JB38" s="146"/>
      <c r="JC38" s="146"/>
      <c r="JD38" s="146"/>
      <c r="JE38" s="146"/>
      <c r="JF38" s="146"/>
      <c r="JG38" s="146"/>
      <c r="JH38" s="146"/>
      <c r="JI38" s="146"/>
      <c r="JJ38" s="146"/>
      <c r="JK38" s="146"/>
      <c r="JL38" s="146"/>
      <c r="JM38" s="146"/>
      <c r="JN38" s="146"/>
      <c r="JO38" s="146"/>
      <c r="JP38" s="146"/>
      <c r="JQ38" s="146"/>
      <c r="JR38" s="146"/>
      <c r="JS38" s="146"/>
      <c r="JT38" s="146"/>
      <c r="JU38" s="146"/>
      <c r="JV38" s="146"/>
      <c r="JW38" s="146"/>
      <c r="JX38" s="146"/>
      <c r="JY38" s="146"/>
      <c r="JZ38" s="146"/>
      <c r="KA38" s="146"/>
      <c r="KB38" s="146"/>
      <c r="KC38" s="146"/>
      <c r="KD38" s="146"/>
      <c r="KE38" s="146"/>
      <c r="KF38" s="146"/>
      <c r="KG38" s="146"/>
      <c r="KH38" s="146"/>
      <c r="KI38" s="146"/>
      <c r="KJ38" s="146"/>
      <c r="KK38" s="146"/>
      <c r="KL38" s="146"/>
      <c r="KM38" s="146"/>
      <c r="KN38" s="146"/>
      <c r="KO38" s="146"/>
      <c r="KP38" s="146"/>
      <c r="KQ38" s="146"/>
      <c r="KR38" s="146"/>
      <c r="KS38" s="146"/>
      <c r="KT38" s="146"/>
      <c r="KU38" s="146"/>
      <c r="KV38" s="146"/>
      <c r="KW38" s="146"/>
      <c r="KX38" s="146"/>
      <c r="KY38" s="146"/>
      <c r="KZ38" s="146"/>
      <c r="LA38" s="146"/>
      <c r="LB38" s="146"/>
      <c r="LC38" s="146"/>
      <c r="LD38" s="146"/>
      <c r="LE38" s="146"/>
      <c r="LF38" s="146"/>
      <c r="LG38" s="146"/>
      <c r="LH38" s="146"/>
      <c r="LI38" s="146"/>
      <c r="LJ38" s="146"/>
      <c r="LK38" s="146"/>
      <c r="LL38" s="146"/>
      <c r="LM38" s="146"/>
      <c r="LN38" s="146"/>
      <c r="LO38" s="146"/>
      <c r="LP38" s="146"/>
      <c r="LQ38" s="146"/>
      <c r="LR38" s="146"/>
      <c r="LS38" s="146"/>
      <c r="LT38" s="146"/>
      <c r="LU38" s="146"/>
      <c r="LV38" s="146"/>
      <c r="LW38" s="146"/>
      <c r="LX38" s="146"/>
      <c r="LY38" s="146"/>
      <c r="LZ38" s="146"/>
      <c r="MA38" s="146"/>
      <c r="MB38" s="146"/>
      <c r="MC38" s="146"/>
      <c r="MD38" s="146"/>
      <c r="ME38" s="146"/>
      <c r="MF38" s="146"/>
      <c r="MG38" s="146"/>
      <c r="MH38" s="146"/>
      <c r="MI38" s="146"/>
      <c r="MJ38" s="146"/>
      <c r="MK38" s="146"/>
      <c r="ML38" s="146"/>
      <c r="MM38" s="146"/>
      <c r="MN38" s="146"/>
      <c r="MO38" s="146"/>
      <c r="MP38" s="146"/>
      <c r="MQ38" s="146"/>
      <c r="MR38" s="146"/>
      <c r="MS38" s="146"/>
      <c r="MT38" s="146"/>
      <c r="MU38" s="146"/>
      <c r="MV38" s="146"/>
      <c r="MW38" s="146"/>
      <c r="MX38" s="146"/>
      <c r="MY38" s="146"/>
      <c r="MZ38" s="146"/>
      <c r="NA38" s="146"/>
      <c r="NB38" s="146"/>
      <c r="NC38" s="146"/>
      <c r="ND38" s="146"/>
      <c r="NE38" s="146"/>
      <c r="NF38" s="146"/>
      <c r="NG38" s="146"/>
      <c r="NH38" s="146"/>
      <c r="NI38" s="146"/>
      <c r="NJ38" s="146"/>
      <c r="NK38" s="146"/>
      <c r="NL38" s="146"/>
      <c r="NM38" s="146"/>
      <c r="NN38" s="146"/>
      <c r="NO38" s="146"/>
      <c r="NP38" s="146"/>
      <c r="NQ38" s="146"/>
      <c r="NR38" s="146"/>
      <c r="NS38" s="146"/>
      <c r="NT38" s="146"/>
      <c r="NU38" s="146"/>
      <c r="NV38" s="146"/>
      <c r="NW38" s="146"/>
      <c r="NX38" s="146"/>
      <c r="NY38" s="146"/>
      <c r="NZ38" s="146"/>
      <c r="OA38" s="146"/>
      <c r="OB38" s="146"/>
      <c r="OC38" s="146"/>
      <c r="OD38" s="146"/>
      <c r="OE38" s="146"/>
      <c r="OF38" s="146"/>
      <c r="OG38" s="146"/>
      <c r="OH38" s="146"/>
      <c r="OI38" s="146"/>
      <c r="OJ38" s="146"/>
      <c r="OK38" s="146"/>
      <c r="OL38" s="146"/>
      <c r="OM38" s="146"/>
      <c r="ON38" s="146"/>
      <c r="OO38" s="146"/>
      <c r="OP38" s="146"/>
      <c r="OQ38" s="146"/>
      <c r="OR38" s="146"/>
      <c r="OS38" s="146"/>
      <c r="OT38" s="146"/>
      <c r="OU38" s="146"/>
      <c r="OV38" s="146"/>
      <c r="OW38" s="146"/>
      <c r="OX38" s="146"/>
      <c r="OY38" s="146"/>
      <c r="OZ38" s="146"/>
      <c r="PA38" s="146"/>
      <c r="PB38" s="146"/>
      <c r="PC38" s="146"/>
      <c r="PD38" s="146"/>
      <c r="PE38" s="146"/>
      <c r="PF38" s="146"/>
      <c r="PG38" s="146"/>
      <c r="PH38" s="146"/>
      <c r="PI38" s="146"/>
      <c r="PJ38" s="146"/>
      <c r="PK38" s="146"/>
      <c r="PL38" s="146"/>
      <c r="PM38" s="146"/>
      <c r="PN38" s="146"/>
      <c r="PO38" s="146"/>
      <c r="PP38" s="146"/>
      <c r="PQ38" s="146"/>
      <c r="PR38" s="146"/>
      <c r="PS38" s="146"/>
      <c r="PT38" s="146"/>
      <c r="PU38" s="146"/>
      <c r="PV38" s="146"/>
      <c r="PW38" s="146"/>
      <c r="PX38" s="146"/>
      <c r="PY38" s="146"/>
      <c r="PZ38" s="146"/>
      <c r="QA38" s="146"/>
      <c r="QB38" s="146"/>
      <c r="QC38" s="146"/>
      <c r="QD38" s="146"/>
      <c r="QE38" s="146"/>
      <c r="QF38" s="146"/>
      <c r="QG38" s="146"/>
      <c r="QH38" s="146"/>
      <c r="QI38" s="146"/>
      <c r="QJ38" s="146"/>
      <c r="QK38" s="146"/>
      <c r="QL38" s="146"/>
      <c r="QM38" s="146"/>
      <c r="QN38" s="146"/>
      <c r="QO38" s="146"/>
      <c r="QP38" s="146"/>
      <c r="QQ38" s="146"/>
      <c r="QR38" s="146"/>
      <c r="QS38" s="146"/>
      <c r="QT38" s="146"/>
      <c r="QU38" s="146"/>
      <c r="QV38" s="146"/>
      <c r="QW38" s="146"/>
      <c r="QX38" s="146"/>
      <c r="QY38" s="146"/>
      <c r="QZ38" s="146"/>
      <c r="RA38" s="146"/>
      <c r="RB38" s="146"/>
      <c r="RC38" s="146"/>
      <c r="RD38" s="146"/>
      <c r="RE38" s="146"/>
      <c r="RF38" s="146"/>
      <c r="RG38" s="146"/>
      <c r="RH38" s="146"/>
      <c r="RI38" s="146"/>
      <c r="RJ38" s="146"/>
      <c r="RK38" s="146"/>
      <c r="RL38" s="146"/>
      <c r="RM38" s="146"/>
      <c r="RN38" s="146"/>
      <c r="RO38" s="146"/>
      <c r="RP38" s="146"/>
      <c r="RQ38" s="146"/>
      <c r="RR38" s="146"/>
      <c r="RS38" s="146"/>
      <c r="RT38" s="146"/>
      <c r="RU38" s="146"/>
      <c r="RV38" s="146"/>
      <c r="RW38" s="146"/>
      <c r="RX38" s="146"/>
      <c r="RY38" s="146"/>
      <c r="RZ38" s="146"/>
      <c r="SA38" s="146"/>
      <c r="SB38" s="146"/>
      <c r="SC38" s="146"/>
      <c r="SD38" s="146"/>
      <c r="SE38" s="146"/>
      <c r="SF38" s="146"/>
      <c r="SG38" s="146"/>
      <c r="SH38" s="146"/>
      <c r="SI38" s="146"/>
      <c r="SJ38" s="146"/>
      <c r="SK38" s="146"/>
      <c r="SL38" s="146"/>
      <c r="SM38" s="146"/>
      <c r="SN38" s="146"/>
      <c r="SO38" s="146"/>
      <c r="SP38" s="146"/>
      <c r="SQ38" s="146"/>
      <c r="SR38" s="146"/>
      <c r="SS38" s="146"/>
      <c r="ST38" s="146"/>
      <c r="SU38" s="146"/>
      <c r="SV38" s="146"/>
      <c r="SW38" s="146"/>
      <c r="SX38" s="146"/>
      <c r="SY38" s="146"/>
      <c r="SZ38" s="146"/>
      <c r="TA38" s="146"/>
      <c r="TB38" s="146"/>
      <c r="TC38" s="146"/>
      <c r="TD38" s="146"/>
      <c r="TE38" s="146"/>
      <c r="TF38" s="146"/>
      <c r="TG38" s="146"/>
      <c r="TH38" s="146"/>
      <c r="TI38" s="146"/>
      <c r="TJ38" s="146"/>
      <c r="TK38" s="146"/>
      <c r="TL38" s="146"/>
      <c r="TM38" s="146"/>
      <c r="TN38" s="146"/>
      <c r="TO38" s="146"/>
      <c r="TP38" s="146"/>
      <c r="TQ38" s="146"/>
      <c r="TR38" s="146"/>
      <c r="TS38" s="146"/>
      <c r="TT38" s="146"/>
      <c r="TU38" s="146"/>
      <c r="TV38" s="146"/>
      <c r="TW38" s="146"/>
      <c r="TX38" s="146"/>
      <c r="TY38" s="146"/>
      <c r="TZ38" s="146"/>
      <c r="UA38" s="146"/>
      <c r="UB38" s="146"/>
      <c r="UC38" s="146"/>
      <c r="UD38" s="146"/>
      <c r="UE38" s="146"/>
      <c r="UF38" s="146"/>
      <c r="UG38" s="146"/>
      <c r="UH38" s="146"/>
      <c r="UI38" s="146"/>
      <c r="UJ38" s="146"/>
      <c r="UK38" s="146"/>
      <c r="UL38" s="146"/>
      <c r="UM38" s="146"/>
      <c r="UN38" s="146"/>
      <c r="UO38" s="146"/>
      <c r="UP38" s="146"/>
      <c r="UQ38" s="146"/>
      <c r="UR38" s="146"/>
      <c r="US38" s="146"/>
      <c r="UT38" s="146"/>
      <c r="UU38" s="146"/>
      <c r="UV38" s="146"/>
      <c r="UW38" s="146"/>
      <c r="UX38" s="146"/>
      <c r="UY38" s="146"/>
      <c r="UZ38" s="146"/>
      <c r="VA38" s="146"/>
      <c r="VB38" s="146"/>
      <c r="VC38" s="146"/>
      <c r="VD38" s="146"/>
      <c r="VE38" s="146"/>
      <c r="VF38" s="146"/>
      <c r="VG38" s="146"/>
      <c r="VH38" s="146"/>
      <c r="VI38" s="146"/>
      <c r="VJ38" s="146"/>
      <c r="VK38" s="146"/>
      <c r="VL38" s="146"/>
      <c r="VM38" s="146"/>
      <c r="VN38" s="146"/>
      <c r="VO38" s="146"/>
      <c r="VP38" s="146"/>
      <c r="VQ38" s="146"/>
      <c r="VR38" s="146"/>
      <c r="VS38" s="146"/>
      <c r="VT38" s="146"/>
      <c r="VU38" s="146"/>
      <c r="VV38" s="146"/>
      <c r="VW38" s="146"/>
      <c r="VX38" s="146"/>
      <c r="VY38" s="146"/>
      <c r="VZ38" s="146"/>
      <c r="WA38" s="146"/>
      <c r="WB38" s="146"/>
      <c r="WC38" s="146"/>
      <c r="WD38" s="146"/>
      <c r="WE38" s="146"/>
      <c r="WF38" s="146"/>
      <c r="WG38" s="146"/>
      <c r="WH38" s="146"/>
      <c r="WI38" s="146"/>
      <c r="WJ38" s="146"/>
      <c r="WK38" s="146"/>
      <c r="WL38" s="146"/>
      <c r="WM38" s="146"/>
      <c r="WN38" s="146"/>
      <c r="WO38" s="146"/>
      <c r="WP38" s="146"/>
      <c r="WQ38" s="146"/>
      <c r="WR38" s="146"/>
      <c r="WS38" s="146"/>
      <c r="WT38" s="146"/>
      <c r="WU38" s="146"/>
      <c r="WV38" s="146"/>
      <c r="WW38" s="146"/>
      <c r="WX38" s="146"/>
      <c r="WY38" s="146"/>
      <c r="WZ38" s="146"/>
      <c r="XA38" s="146"/>
      <c r="XB38" s="146"/>
      <c r="XC38" s="146"/>
      <c r="XD38" s="146"/>
      <c r="XE38" s="146"/>
      <c r="XF38" s="146"/>
      <c r="XG38" s="146"/>
      <c r="XH38" s="146"/>
      <c r="XI38" s="146"/>
      <c r="XJ38" s="146"/>
      <c r="XK38" s="146"/>
      <c r="XL38" s="146"/>
      <c r="XM38" s="146"/>
      <c r="XN38" s="146"/>
      <c r="XO38" s="146"/>
      <c r="XP38" s="146"/>
      <c r="XQ38" s="146"/>
      <c r="XR38" s="146"/>
      <c r="XS38" s="146"/>
      <c r="XT38" s="146"/>
      <c r="XU38" s="146"/>
      <c r="XV38" s="146"/>
      <c r="XW38" s="146"/>
      <c r="XX38" s="146"/>
      <c r="XY38" s="146"/>
      <c r="XZ38" s="146"/>
      <c r="YA38" s="146"/>
      <c r="YB38" s="146"/>
      <c r="YC38" s="146"/>
      <c r="YD38" s="146"/>
      <c r="YE38" s="146"/>
      <c r="YF38" s="146"/>
      <c r="YG38" s="146"/>
      <c r="YH38" s="146"/>
      <c r="YI38" s="146"/>
      <c r="YJ38" s="146"/>
      <c r="YK38" s="146"/>
      <c r="YL38" s="146"/>
      <c r="YM38" s="146"/>
      <c r="YN38" s="146"/>
      <c r="YO38" s="146"/>
      <c r="YP38" s="146"/>
      <c r="YQ38" s="146"/>
      <c r="YR38" s="146"/>
      <c r="YS38" s="146"/>
      <c r="YT38" s="146"/>
      <c r="YU38" s="146"/>
      <c r="YV38" s="146"/>
      <c r="YW38" s="146"/>
      <c r="YX38" s="146"/>
      <c r="YY38" s="146"/>
      <c r="YZ38" s="146"/>
      <c r="ZA38" s="146"/>
      <c r="ZB38" s="146"/>
      <c r="ZC38" s="146"/>
      <c r="ZD38" s="146"/>
      <c r="ZE38" s="146"/>
      <c r="ZF38" s="146"/>
      <c r="ZG38" s="146"/>
      <c r="ZH38" s="146"/>
      <c r="ZI38" s="146"/>
      <c r="ZJ38" s="146"/>
      <c r="ZK38" s="146"/>
      <c r="ZL38" s="146"/>
      <c r="ZM38" s="146"/>
      <c r="ZN38" s="146"/>
      <c r="ZO38" s="146"/>
      <c r="ZP38" s="146"/>
      <c r="ZQ38" s="146"/>
      <c r="ZR38" s="146"/>
      <c r="ZS38" s="146"/>
      <c r="ZT38" s="146"/>
      <c r="ZU38" s="146"/>
      <c r="ZV38" s="146"/>
      <c r="ZW38" s="146"/>
      <c r="ZX38" s="146"/>
      <c r="ZY38" s="146"/>
      <c r="ZZ38" s="146"/>
      <c r="AAA38" s="146"/>
      <c r="AAB38" s="146"/>
      <c r="AAC38" s="146"/>
      <c r="AAD38" s="146"/>
      <c r="AAE38" s="146"/>
      <c r="AAF38" s="146"/>
      <c r="AAG38" s="146"/>
      <c r="AAH38" s="146"/>
      <c r="AAI38" s="146"/>
      <c r="AAJ38" s="146"/>
      <c r="AAK38" s="146"/>
      <c r="AAL38" s="146"/>
      <c r="AAM38" s="146"/>
      <c r="AAN38" s="146"/>
      <c r="AAO38" s="146"/>
      <c r="AAP38" s="146"/>
      <c r="AAQ38" s="146"/>
      <c r="AAR38" s="146"/>
      <c r="AAS38" s="146"/>
      <c r="AAT38" s="146"/>
      <c r="AAU38" s="146"/>
      <c r="AAV38" s="146"/>
      <c r="AAW38" s="146"/>
      <c r="AAX38" s="146"/>
      <c r="AAY38" s="146"/>
      <c r="AAZ38" s="146"/>
      <c r="ABA38" s="146"/>
      <c r="ABB38" s="146"/>
      <c r="ABC38" s="146"/>
      <c r="ABD38" s="146"/>
      <c r="ABE38" s="146"/>
      <c r="ABF38" s="146"/>
      <c r="ABG38" s="146"/>
      <c r="ABH38" s="146"/>
      <c r="ABI38" s="146"/>
      <c r="ABJ38" s="146"/>
      <c r="ABK38" s="146"/>
      <c r="ABL38" s="146"/>
      <c r="ABM38" s="146"/>
      <c r="ABN38" s="146"/>
      <c r="ABO38" s="146"/>
      <c r="ABP38" s="146"/>
      <c r="ABQ38" s="146"/>
      <c r="ABR38" s="146"/>
      <c r="ABS38" s="146"/>
      <c r="ABT38" s="146"/>
      <c r="ABU38" s="146"/>
      <c r="ABV38" s="146"/>
      <c r="ABW38" s="146"/>
      <c r="ABX38" s="146"/>
      <c r="ABY38" s="146"/>
      <c r="ABZ38" s="146"/>
      <c r="ACA38" s="146"/>
      <c r="ACB38" s="146"/>
      <c r="ACC38" s="146"/>
      <c r="ACD38" s="146"/>
      <c r="ACE38" s="146"/>
      <c r="ACF38" s="146"/>
      <c r="ACG38" s="146"/>
      <c r="ACH38" s="146"/>
      <c r="ACI38" s="146"/>
      <c r="ACJ38" s="146"/>
      <c r="ACK38" s="146"/>
      <c r="ACL38" s="146"/>
      <c r="ACM38" s="146"/>
      <c r="ACN38" s="146"/>
      <c r="ACO38" s="146"/>
      <c r="ACP38" s="146"/>
      <c r="ACQ38" s="146"/>
      <c r="ACR38" s="146"/>
      <c r="ACS38" s="146"/>
      <c r="ACT38" s="146"/>
      <c r="ACU38" s="146"/>
      <c r="ACV38" s="146"/>
      <c r="ACW38" s="146"/>
      <c r="ACX38" s="146"/>
      <c r="ACY38" s="146"/>
      <c r="ACZ38" s="146"/>
      <c r="ADA38" s="146"/>
      <c r="ADB38" s="146"/>
      <c r="ADC38" s="146"/>
      <c r="ADD38" s="146"/>
      <c r="ADE38" s="146"/>
      <c r="ADF38" s="146"/>
      <c r="ADG38" s="146"/>
      <c r="ADH38" s="146"/>
      <c r="ADI38" s="146"/>
      <c r="ADJ38" s="146"/>
      <c r="ADK38" s="146"/>
      <c r="ADL38" s="146"/>
      <c r="ADM38" s="146"/>
      <c r="ADN38" s="146"/>
      <c r="ADO38" s="146"/>
      <c r="ADP38" s="146"/>
      <c r="ADQ38" s="146"/>
      <c r="ADR38" s="146"/>
      <c r="ADS38" s="146"/>
      <c r="ADT38" s="146"/>
      <c r="ADU38" s="146"/>
      <c r="ADV38" s="146"/>
      <c r="ADW38" s="146"/>
      <c r="ADX38" s="146"/>
      <c r="ADY38" s="146"/>
      <c r="ADZ38" s="146"/>
      <c r="AEA38" s="146"/>
      <c r="AEB38" s="146"/>
      <c r="AEC38" s="146"/>
      <c r="AED38" s="146"/>
      <c r="AEE38" s="146"/>
      <c r="AEF38" s="146"/>
      <c r="AEG38" s="146"/>
      <c r="AEH38" s="146"/>
      <c r="AEI38" s="146"/>
      <c r="AEJ38" s="146"/>
      <c r="AEK38" s="146"/>
      <c r="AEL38" s="146"/>
      <c r="AEM38" s="146"/>
      <c r="AEN38" s="146"/>
      <c r="AEO38" s="146"/>
      <c r="AEP38" s="146"/>
      <c r="AEQ38" s="146"/>
      <c r="AER38" s="146"/>
      <c r="AES38" s="146"/>
      <c r="AET38" s="146"/>
      <c r="AEU38" s="146"/>
      <c r="AEV38" s="146"/>
      <c r="AEW38" s="146"/>
      <c r="AEX38" s="146"/>
      <c r="AEY38" s="146"/>
      <c r="AEZ38" s="146"/>
      <c r="AFA38" s="146"/>
      <c r="AFB38" s="146"/>
      <c r="AFC38" s="146"/>
      <c r="AFD38" s="146"/>
      <c r="AFE38" s="146"/>
      <c r="AFF38" s="146"/>
      <c r="AFG38" s="146"/>
      <c r="AFH38" s="146"/>
      <c r="AFI38" s="146"/>
      <c r="AFJ38" s="146"/>
      <c r="AFK38" s="146"/>
      <c r="AFL38" s="146"/>
      <c r="AFM38" s="146"/>
      <c r="AFN38" s="146"/>
      <c r="AFO38" s="146"/>
      <c r="AFP38" s="146"/>
      <c r="AFQ38" s="146"/>
      <c r="AFR38" s="146"/>
      <c r="AFS38" s="146"/>
      <c r="AFT38" s="146"/>
      <c r="AFU38" s="146"/>
      <c r="AFV38" s="146"/>
      <c r="AFW38" s="146"/>
      <c r="AFX38" s="146"/>
      <c r="AFY38" s="146"/>
      <c r="AFZ38" s="146"/>
      <c r="AGA38" s="146"/>
      <c r="AGB38" s="146"/>
      <c r="AGC38" s="146"/>
      <c r="AGD38" s="146"/>
      <c r="AGE38" s="146"/>
      <c r="AGF38" s="146"/>
      <c r="AGG38" s="146"/>
      <c r="AGH38" s="146"/>
      <c r="AGI38" s="146"/>
      <c r="AGJ38" s="146"/>
      <c r="AGK38" s="146"/>
      <c r="AGL38" s="146"/>
      <c r="AGM38" s="146"/>
      <c r="AGN38" s="146"/>
      <c r="AGO38" s="146"/>
      <c r="AGP38" s="146"/>
      <c r="AGQ38" s="146"/>
      <c r="AGR38" s="146"/>
      <c r="AGS38" s="146"/>
      <c r="AGT38" s="146"/>
      <c r="AGU38" s="146"/>
      <c r="AGV38" s="146"/>
      <c r="AGW38" s="146"/>
      <c r="AGX38" s="146"/>
      <c r="AGY38" s="146"/>
      <c r="AGZ38" s="146"/>
      <c r="AHA38" s="146"/>
      <c r="AHB38" s="146"/>
      <c r="AHC38" s="146"/>
      <c r="AHD38" s="146"/>
      <c r="AHE38" s="146"/>
      <c r="AHF38" s="146"/>
      <c r="AHG38" s="146"/>
      <c r="AHH38" s="146"/>
      <c r="AHI38" s="146"/>
      <c r="AHJ38" s="146"/>
      <c r="AHK38" s="146"/>
      <c r="AHL38" s="146"/>
      <c r="AHM38" s="146"/>
      <c r="AHN38" s="146"/>
      <c r="AHO38" s="146"/>
      <c r="AHP38" s="146"/>
      <c r="AHQ38" s="146"/>
      <c r="AHR38" s="146"/>
      <c r="AHS38" s="146"/>
      <c r="AHT38" s="146"/>
      <c r="AHU38" s="146"/>
      <c r="AHV38" s="146"/>
      <c r="AHW38" s="146"/>
      <c r="AHX38" s="146"/>
      <c r="AHY38" s="146"/>
      <c r="AHZ38" s="146"/>
      <c r="AIA38" s="146"/>
      <c r="AIB38" s="146"/>
      <c r="AIC38" s="146"/>
      <c r="AID38" s="146"/>
      <c r="AIE38" s="146"/>
      <c r="AIF38" s="146"/>
      <c r="AIG38" s="146"/>
      <c r="AIH38" s="146"/>
      <c r="AII38" s="146"/>
      <c r="AIJ38" s="146"/>
      <c r="AIK38" s="146"/>
      <c r="AIL38" s="146"/>
      <c r="AIM38" s="146"/>
      <c r="AIN38" s="146"/>
      <c r="AIO38" s="146"/>
      <c r="AIP38" s="146"/>
      <c r="AIQ38" s="146"/>
      <c r="AIR38" s="146"/>
      <c r="AIS38" s="146"/>
      <c r="AIT38" s="146"/>
      <c r="AIU38" s="146"/>
      <c r="AIV38" s="146"/>
      <c r="AIW38" s="146"/>
      <c r="AIX38" s="146"/>
      <c r="AIY38" s="146"/>
      <c r="AIZ38" s="146"/>
      <c r="AJA38" s="146"/>
      <c r="AJB38" s="146"/>
      <c r="AJC38" s="146"/>
      <c r="AJD38" s="146"/>
      <c r="AJE38" s="146"/>
      <c r="AJF38" s="146"/>
      <c r="AJG38" s="146"/>
      <c r="AJH38" s="146"/>
      <c r="AJI38" s="146"/>
      <c r="AJJ38" s="146"/>
      <c r="AJK38" s="146"/>
      <c r="AJL38" s="146"/>
      <c r="AJM38" s="146"/>
      <c r="AJN38" s="146"/>
      <c r="AJO38" s="146"/>
      <c r="AJP38" s="146"/>
      <c r="AJQ38" s="146"/>
      <c r="AJR38" s="146"/>
      <c r="AJS38" s="146"/>
      <c r="AJT38" s="146"/>
      <c r="AJU38" s="146"/>
      <c r="AJV38" s="146"/>
      <c r="AJW38" s="146"/>
      <c r="AJX38" s="146"/>
      <c r="AJY38" s="146"/>
      <c r="AJZ38" s="146"/>
      <c r="AKA38" s="146"/>
      <c r="AKB38" s="146"/>
      <c r="AKC38" s="146"/>
      <c r="AKD38" s="146"/>
      <c r="AKE38" s="146"/>
      <c r="AKF38" s="146"/>
      <c r="AKG38" s="146"/>
      <c r="AKH38" s="146"/>
      <c r="AKI38" s="146"/>
      <c r="AKJ38" s="146"/>
      <c r="AKK38" s="146"/>
      <c r="AKL38" s="146"/>
      <c r="AKM38" s="146"/>
      <c r="AKN38" s="146"/>
      <c r="AKO38" s="146"/>
      <c r="AKP38" s="146"/>
      <c r="AKQ38" s="146"/>
      <c r="AKR38" s="146"/>
      <c r="AKS38" s="146"/>
      <c r="AKT38" s="146"/>
      <c r="AKU38" s="146"/>
      <c r="AKV38" s="146"/>
      <c r="AKW38" s="146"/>
      <c r="AKX38" s="146"/>
      <c r="AKY38" s="146"/>
      <c r="AKZ38" s="146"/>
      <c r="ALA38" s="146"/>
      <c r="ALB38" s="146"/>
      <c r="ALC38" s="146"/>
      <c r="ALD38" s="146"/>
      <c r="ALE38" s="146"/>
      <c r="ALF38" s="146"/>
      <c r="ALG38" s="146"/>
      <c r="ALH38" s="146"/>
      <c r="ALI38" s="146"/>
      <c r="ALJ38" s="146"/>
      <c r="ALK38" s="146"/>
      <c r="ALL38" s="146"/>
      <c r="ALM38" s="146"/>
      <c r="ALN38" s="146"/>
      <c r="ALO38" s="146"/>
      <c r="ALP38" s="146"/>
      <c r="ALQ38" s="146"/>
      <c r="ALR38" s="146"/>
      <c r="ALS38" s="146"/>
      <c r="ALT38" s="146"/>
      <c r="ALU38" s="146"/>
      <c r="ALV38" s="146"/>
      <c r="ALW38" s="146"/>
      <c r="ALX38" s="146"/>
      <c r="ALY38" s="146"/>
      <c r="ALZ38" s="146"/>
      <c r="AMA38" s="146"/>
      <c r="AMB38" s="146"/>
      <c r="AMC38" s="146"/>
      <c r="AMD38" s="146"/>
      <c r="AME38" s="146"/>
      <c r="AMF38" s="146"/>
      <c r="AMG38" s="146"/>
      <c r="AMH38" s="146"/>
      <c r="AMI38" s="146"/>
      <c r="AMJ38" s="146"/>
      <c r="AMK38" s="146"/>
      <c r="AML38" s="146"/>
      <c r="AMM38" s="146"/>
      <c r="AMN38" s="146"/>
      <c r="AMO38" s="146"/>
      <c r="AMP38" s="146"/>
      <c r="AMQ38" s="146"/>
      <c r="AMR38" s="146"/>
      <c r="AMS38" s="146"/>
      <c r="AMT38" s="146"/>
      <c r="AMU38" s="146"/>
      <c r="AMV38" s="146"/>
      <c r="AMW38" s="146"/>
      <c r="AMX38" s="146"/>
      <c r="AMY38" s="146"/>
      <c r="AMZ38" s="146"/>
      <c r="ANA38" s="146"/>
      <c r="ANB38" s="146"/>
      <c r="ANC38" s="146"/>
      <c r="AND38" s="146"/>
      <c r="ANE38" s="146"/>
      <c r="ANF38" s="146"/>
      <c r="ANG38" s="146"/>
      <c r="ANH38" s="146"/>
      <c r="ANI38" s="146"/>
      <c r="ANJ38" s="146"/>
      <c r="ANK38" s="146"/>
      <c r="ANL38" s="146"/>
      <c r="ANM38" s="146"/>
      <c r="ANN38" s="146"/>
      <c r="ANO38" s="146"/>
      <c r="ANP38" s="146"/>
      <c r="ANQ38" s="146"/>
      <c r="ANR38" s="146"/>
      <c r="ANS38" s="146"/>
      <c r="ANT38" s="146"/>
      <c r="ANU38" s="146"/>
      <c r="ANV38" s="146"/>
      <c r="ANW38" s="146"/>
      <c r="ANX38" s="146"/>
      <c r="ANY38" s="146"/>
      <c r="ANZ38" s="146"/>
      <c r="AOA38" s="146"/>
      <c r="AOB38" s="146"/>
      <c r="AOC38" s="146"/>
      <c r="AOD38" s="146"/>
      <c r="AOE38" s="146"/>
      <c r="AOF38" s="146"/>
      <c r="AOG38" s="146"/>
      <c r="AOH38" s="146"/>
      <c r="AOI38" s="146"/>
      <c r="AOJ38" s="146"/>
      <c r="AOK38" s="146"/>
      <c r="AOL38" s="146"/>
      <c r="AOM38" s="146"/>
      <c r="AON38" s="146"/>
      <c r="AOO38" s="146"/>
      <c r="AOP38" s="146"/>
      <c r="AOQ38" s="146"/>
      <c r="AOR38" s="146"/>
      <c r="AOS38" s="146"/>
      <c r="AOT38" s="146"/>
      <c r="AOU38" s="146"/>
      <c r="AOV38" s="146"/>
      <c r="AOW38" s="146"/>
      <c r="AOX38" s="146"/>
      <c r="AOY38" s="146"/>
      <c r="AOZ38" s="146"/>
      <c r="APA38" s="146"/>
      <c r="APB38" s="146"/>
      <c r="APC38" s="146"/>
      <c r="APD38" s="146"/>
      <c r="APE38" s="146"/>
      <c r="APF38" s="146"/>
      <c r="APG38" s="146"/>
      <c r="APH38" s="146"/>
      <c r="API38" s="146"/>
      <c r="APJ38" s="146"/>
      <c r="APK38" s="146"/>
      <c r="APL38" s="146"/>
      <c r="APM38" s="146"/>
      <c r="APN38" s="146"/>
      <c r="APO38" s="146"/>
      <c r="APP38" s="146"/>
      <c r="APQ38" s="146"/>
      <c r="APR38" s="146"/>
      <c r="APS38" s="146"/>
      <c r="APT38" s="146"/>
      <c r="APU38" s="146"/>
      <c r="APV38" s="146"/>
      <c r="APW38" s="146"/>
      <c r="APX38" s="146"/>
      <c r="APY38" s="146"/>
      <c r="APZ38" s="146"/>
      <c r="AQA38" s="146"/>
      <c r="AQB38" s="146"/>
      <c r="AQC38" s="146"/>
      <c r="AQD38" s="146"/>
      <c r="AQE38" s="146"/>
      <c r="AQF38" s="146"/>
      <c r="AQG38" s="146"/>
      <c r="AQH38" s="146"/>
      <c r="AQI38" s="146"/>
      <c r="AQJ38" s="146"/>
      <c r="AQK38" s="146"/>
      <c r="AQL38" s="146"/>
      <c r="AQM38" s="146"/>
      <c r="AQN38" s="146"/>
      <c r="AQO38" s="146"/>
      <c r="AQP38" s="146"/>
      <c r="AQQ38" s="146"/>
      <c r="AQR38" s="146"/>
      <c r="AQS38" s="146"/>
      <c r="AQT38" s="146"/>
      <c r="AQU38" s="146"/>
      <c r="AQV38" s="146"/>
      <c r="AQW38" s="146"/>
      <c r="AQX38" s="146"/>
      <c r="AQY38" s="146"/>
      <c r="AQZ38" s="146"/>
      <c r="ARA38" s="146"/>
      <c r="ARB38" s="146"/>
      <c r="ARC38" s="146"/>
      <c r="ARD38" s="146"/>
      <c r="ARE38" s="146"/>
      <c r="ARF38" s="146"/>
      <c r="ARG38" s="146"/>
      <c r="ARH38" s="146"/>
      <c r="ARI38" s="146"/>
      <c r="ARJ38" s="146"/>
      <c r="ARK38" s="146"/>
      <c r="ARL38" s="146"/>
      <c r="ARM38" s="146"/>
      <c r="ARN38" s="146"/>
      <c r="ARO38" s="146"/>
      <c r="ARP38" s="146"/>
      <c r="ARQ38" s="146"/>
      <c r="ARR38" s="146"/>
      <c r="ARS38" s="146"/>
      <c r="ART38" s="146"/>
      <c r="ARU38" s="146"/>
      <c r="ARV38" s="146"/>
      <c r="ARW38" s="146"/>
      <c r="ARX38" s="146"/>
      <c r="ARY38" s="146"/>
      <c r="ARZ38" s="146"/>
      <c r="ASA38" s="146"/>
      <c r="ASB38" s="146"/>
      <c r="ASC38" s="146"/>
      <c r="ASD38" s="146"/>
      <c r="ASE38" s="146"/>
      <c r="ASF38" s="146"/>
      <c r="ASG38" s="146"/>
      <c r="ASH38" s="146"/>
      <c r="ASI38" s="146"/>
      <c r="ASJ38" s="146"/>
      <c r="ASK38" s="146"/>
      <c r="ASL38" s="146"/>
      <c r="ASM38" s="146"/>
      <c r="ASN38" s="146"/>
      <c r="ASO38" s="146"/>
      <c r="ASP38" s="146"/>
      <c r="ASQ38" s="146"/>
      <c r="ASR38" s="146"/>
      <c r="ASS38" s="146"/>
      <c r="AST38" s="146"/>
      <c r="ASU38" s="146"/>
      <c r="ASV38" s="146"/>
      <c r="ASW38" s="146"/>
      <c r="ASX38" s="146"/>
      <c r="ASY38" s="146"/>
      <c r="ASZ38" s="146"/>
      <c r="ATA38" s="146"/>
      <c r="ATB38" s="146"/>
      <c r="ATC38" s="146"/>
      <c r="ATD38" s="146"/>
      <c r="ATE38" s="146"/>
      <c r="ATF38" s="146"/>
      <c r="ATG38" s="146"/>
      <c r="ATH38" s="146"/>
      <c r="ATI38" s="146"/>
      <c r="ATJ38" s="146"/>
      <c r="ATK38" s="146"/>
      <c r="ATL38" s="146"/>
      <c r="ATM38" s="146"/>
      <c r="ATN38" s="146"/>
      <c r="ATO38" s="146"/>
      <c r="ATP38" s="146"/>
      <c r="ATQ38" s="146"/>
      <c r="ATR38" s="146"/>
      <c r="ATS38" s="146"/>
      <c r="ATT38" s="146"/>
      <c r="ATU38" s="146"/>
      <c r="ATV38" s="146"/>
      <c r="ATW38" s="146"/>
      <c r="ATX38" s="146"/>
      <c r="ATY38" s="146"/>
      <c r="ATZ38" s="146"/>
      <c r="AUA38" s="146"/>
      <c r="AUB38" s="146"/>
      <c r="AUC38" s="146"/>
      <c r="AUD38" s="146"/>
      <c r="AUE38" s="146"/>
      <c r="AUF38" s="146"/>
      <c r="AUG38" s="146"/>
      <c r="AUH38" s="146"/>
      <c r="AUI38" s="146"/>
      <c r="AUJ38" s="146"/>
      <c r="AUK38" s="146"/>
      <c r="AUL38" s="146"/>
      <c r="AUM38" s="146"/>
      <c r="AUN38" s="146"/>
      <c r="AUO38" s="146"/>
      <c r="AUP38" s="146"/>
      <c r="AUQ38" s="146"/>
      <c r="AUR38" s="146"/>
      <c r="AUS38" s="146"/>
      <c r="AUT38" s="146"/>
      <c r="AUU38" s="146"/>
      <c r="AUV38" s="146"/>
      <c r="AUW38" s="146"/>
      <c r="AUX38" s="146"/>
      <c r="AUY38" s="146"/>
      <c r="AUZ38" s="146"/>
      <c r="AVA38" s="146"/>
      <c r="AVB38" s="146"/>
      <c r="AVC38" s="146"/>
      <c r="AVD38" s="146"/>
      <c r="AVE38" s="146"/>
      <c r="AVF38" s="146"/>
      <c r="AVG38" s="146"/>
      <c r="AVH38" s="146"/>
      <c r="AVI38" s="146"/>
      <c r="AVJ38" s="146"/>
      <c r="AVK38" s="146"/>
      <c r="AVL38" s="146"/>
      <c r="AVM38" s="146"/>
      <c r="AVN38" s="146"/>
      <c r="AVO38" s="146"/>
      <c r="AVP38" s="146"/>
      <c r="AVQ38" s="146"/>
      <c r="AVR38" s="146"/>
      <c r="AVS38" s="146"/>
      <c r="AVT38" s="146"/>
      <c r="AVU38" s="146"/>
      <c r="AVV38" s="146"/>
      <c r="AVW38" s="146"/>
      <c r="AVX38" s="146"/>
      <c r="AVY38" s="146"/>
      <c r="AVZ38" s="146"/>
      <c r="AWA38" s="146"/>
      <c r="AWB38" s="146"/>
      <c r="AWC38" s="146"/>
      <c r="AWD38" s="146"/>
      <c r="AWE38" s="146"/>
      <c r="AWF38" s="146"/>
      <c r="AWG38" s="146"/>
      <c r="AWH38" s="146"/>
      <c r="AWI38" s="146"/>
      <c r="AWJ38" s="146"/>
      <c r="AWK38" s="146"/>
      <c r="AWL38" s="146"/>
      <c r="AWM38" s="146"/>
      <c r="AWN38" s="146"/>
      <c r="AWO38" s="146"/>
      <c r="AWP38" s="146"/>
      <c r="AWQ38" s="146"/>
      <c r="AWR38" s="146"/>
      <c r="AWS38" s="146"/>
      <c r="AWT38" s="146"/>
      <c r="AWU38" s="146"/>
      <c r="AWV38" s="146"/>
      <c r="AWW38" s="146"/>
      <c r="AWX38" s="146"/>
      <c r="AWY38" s="146"/>
      <c r="AWZ38" s="146"/>
      <c r="AXA38" s="146"/>
      <c r="AXB38" s="146"/>
      <c r="AXC38" s="146"/>
      <c r="AXD38" s="146"/>
      <c r="AXE38" s="146"/>
      <c r="AXF38" s="146"/>
      <c r="AXG38" s="146"/>
      <c r="AXH38" s="146"/>
      <c r="AXI38" s="146"/>
      <c r="AXJ38" s="146"/>
      <c r="AXK38" s="146"/>
      <c r="AXL38" s="146"/>
      <c r="AXM38" s="146"/>
      <c r="AXN38" s="146"/>
      <c r="AXO38" s="146"/>
      <c r="AXP38" s="146"/>
      <c r="AXQ38" s="146"/>
      <c r="AXR38" s="146"/>
      <c r="AXS38" s="146"/>
      <c r="AXT38" s="146"/>
      <c r="AXU38" s="146"/>
      <c r="AXV38" s="146"/>
      <c r="AXW38" s="146"/>
      <c r="AXX38" s="146"/>
      <c r="AXY38" s="146"/>
      <c r="AXZ38" s="146"/>
      <c r="AYA38" s="146"/>
      <c r="AYB38" s="146"/>
      <c r="AYC38" s="146"/>
      <c r="AYD38" s="146"/>
      <c r="AYE38" s="146"/>
      <c r="AYF38" s="146"/>
      <c r="AYG38" s="146"/>
      <c r="AYH38" s="146"/>
      <c r="AYI38" s="146"/>
      <c r="AYJ38" s="146"/>
      <c r="AYK38" s="146"/>
      <c r="AYL38" s="146"/>
      <c r="AYM38" s="146"/>
      <c r="AYN38" s="146"/>
      <c r="AYO38" s="146"/>
      <c r="AYP38" s="146"/>
      <c r="AYQ38" s="146"/>
      <c r="AYR38" s="146"/>
      <c r="AYS38" s="146"/>
      <c r="AYT38" s="146"/>
      <c r="AYU38" s="146"/>
      <c r="AYV38" s="146"/>
      <c r="AYW38" s="146"/>
      <c r="AYX38" s="146"/>
      <c r="AYY38" s="146"/>
      <c r="AYZ38" s="146"/>
      <c r="AZA38" s="146"/>
      <c r="AZB38" s="146"/>
      <c r="AZC38" s="146"/>
      <c r="AZD38" s="146"/>
      <c r="AZE38" s="146"/>
      <c r="AZF38" s="146"/>
      <c r="AZG38" s="146"/>
      <c r="AZH38" s="146"/>
      <c r="AZI38" s="146"/>
      <c r="AZJ38" s="146"/>
      <c r="AZK38" s="146"/>
      <c r="AZL38" s="146"/>
      <c r="AZM38" s="146"/>
      <c r="AZN38" s="146"/>
      <c r="AZO38" s="146"/>
      <c r="AZP38" s="146"/>
      <c r="AZQ38" s="146"/>
      <c r="AZR38" s="146"/>
      <c r="AZS38" s="146"/>
      <c r="AZT38" s="146"/>
      <c r="AZU38" s="146"/>
      <c r="AZV38" s="146"/>
      <c r="AZW38" s="146"/>
      <c r="AZX38" s="146"/>
      <c r="AZY38" s="146"/>
      <c r="AZZ38" s="146"/>
      <c r="BAA38" s="146"/>
      <c r="BAB38" s="146"/>
      <c r="BAC38" s="146"/>
      <c r="BAD38" s="146"/>
      <c r="BAE38" s="146"/>
      <c r="BAF38" s="146"/>
      <c r="BAG38" s="146"/>
      <c r="BAH38" s="146"/>
      <c r="BAI38" s="146"/>
      <c r="BAJ38" s="146"/>
      <c r="BAK38" s="146"/>
      <c r="BAL38" s="146"/>
      <c r="BAM38" s="146"/>
      <c r="BAN38" s="146"/>
      <c r="BAO38" s="146"/>
      <c r="BAP38" s="146"/>
      <c r="BAQ38" s="146"/>
      <c r="BAR38" s="146"/>
      <c r="BAS38" s="146"/>
      <c r="BAT38" s="146"/>
      <c r="BAU38" s="146"/>
      <c r="BAV38" s="146"/>
      <c r="BAW38" s="146"/>
      <c r="BAX38" s="146"/>
      <c r="BAY38" s="146"/>
      <c r="BAZ38" s="146"/>
      <c r="BBA38" s="146"/>
      <c r="BBB38" s="146"/>
      <c r="BBC38" s="146"/>
      <c r="BBD38" s="146"/>
      <c r="BBE38" s="146"/>
      <c r="BBF38" s="146"/>
      <c r="BBG38" s="146"/>
      <c r="BBH38" s="146"/>
      <c r="BBI38" s="146"/>
      <c r="BBJ38" s="146"/>
      <c r="BBK38" s="146"/>
      <c r="BBL38" s="146"/>
      <c r="BBM38" s="146"/>
      <c r="BBN38" s="146"/>
      <c r="BBO38" s="146"/>
      <c r="BBP38" s="146"/>
      <c r="BBQ38" s="146"/>
      <c r="BBR38" s="146"/>
      <c r="BBS38" s="146"/>
      <c r="BBT38" s="146"/>
      <c r="BBU38" s="146"/>
      <c r="BBV38" s="146"/>
      <c r="BBW38" s="146"/>
      <c r="BBX38" s="146"/>
      <c r="BBY38" s="146"/>
      <c r="BBZ38" s="146"/>
      <c r="BCA38" s="146"/>
      <c r="BCB38" s="146"/>
      <c r="BCC38" s="146"/>
      <c r="BCD38" s="146"/>
      <c r="BCE38" s="146"/>
      <c r="BCF38" s="146"/>
      <c r="BCG38" s="146"/>
      <c r="BCH38" s="146"/>
      <c r="BCI38" s="146"/>
      <c r="BCJ38" s="146"/>
      <c r="BCK38" s="146"/>
      <c r="BCL38" s="146"/>
      <c r="BCM38" s="146"/>
      <c r="BCN38" s="146"/>
      <c r="BCO38" s="146"/>
      <c r="BCP38" s="146"/>
      <c r="BCQ38" s="146"/>
      <c r="BCR38" s="146"/>
      <c r="BCS38" s="146"/>
      <c r="BCT38" s="146"/>
      <c r="BCU38" s="146"/>
      <c r="BCV38" s="146"/>
      <c r="BCW38" s="146"/>
      <c r="BCX38" s="146"/>
      <c r="BCY38" s="146"/>
      <c r="BCZ38" s="146"/>
      <c r="BDA38" s="146"/>
      <c r="BDB38" s="146"/>
      <c r="BDC38" s="146"/>
      <c r="BDD38" s="146"/>
      <c r="BDE38" s="146"/>
      <c r="BDF38" s="146"/>
      <c r="BDG38" s="146"/>
      <c r="BDH38" s="146"/>
      <c r="BDI38" s="146"/>
      <c r="BDJ38" s="146"/>
      <c r="BDK38" s="146"/>
      <c r="BDL38" s="146"/>
      <c r="BDM38" s="146"/>
      <c r="BDN38" s="146"/>
      <c r="BDO38" s="146"/>
      <c r="BDP38" s="146"/>
      <c r="BDQ38" s="146"/>
      <c r="BDR38" s="146"/>
      <c r="BDS38" s="146"/>
      <c r="BDT38" s="146"/>
      <c r="BDU38" s="146"/>
      <c r="BDV38" s="146"/>
      <c r="BDW38" s="146"/>
      <c r="BDX38" s="146"/>
      <c r="BDY38" s="146"/>
      <c r="BDZ38" s="146"/>
      <c r="BEA38" s="146"/>
      <c r="BEB38" s="146"/>
      <c r="BEC38" s="146"/>
      <c r="BED38" s="146"/>
      <c r="BEE38" s="146"/>
      <c r="BEF38" s="146"/>
      <c r="BEG38" s="146"/>
      <c r="BEH38" s="146"/>
      <c r="BEI38" s="146"/>
      <c r="BEJ38" s="146"/>
      <c r="BEK38" s="146"/>
      <c r="BEL38" s="146"/>
      <c r="BEM38" s="146"/>
      <c r="BEN38" s="146"/>
      <c r="BEO38" s="146"/>
      <c r="BEP38" s="146"/>
      <c r="BEQ38" s="146"/>
      <c r="BER38" s="146"/>
      <c r="BES38" s="146"/>
      <c r="BET38" s="146"/>
      <c r="BEU38" s="146"/>
      <c r="BEV38" s="146"/>
      <c r="BEW38" s="146"/>
      <c r="BEX38" s="146"/>
      <c r="BEY38" s="146"/>
      <c r="BEZ38" s="146"/>
      <c r="BFA38" s="146"/>
      <c r="BFB38" s="146"/>
      <c r="BFC38" s="146"/>
      <c r="BFD38" s="146"/>
      <c r="BFE38" s="146"/>
      <c r="BFF38" s="146"/>
      <c r="BFG38" s="146"/>
      <c r="BFH38" s="146"/>
      <c r="BFI38" s="146"/>
      <c r="BFJ38" s="146"/>
      <c r="BFK38" s="146"/>
      <c r="BFL38" s="146"/>
      <c r="BFM38" s="146"/>
      <c r="BFN38" s="146"/>
      <c r="BFO38" s="146"/>
      <c r="BFP38" s="146"/>
      <c r="BFQ38" s="146"/>
      <c r="BFR38" s="146"/>
      <c r="BFS38" s="146"/>
      <c r="BFT38" s="146"/>
      <c r="BFU38" s="146"/>
      <c r="BFV38" s="146"/>
      <c r="BFW38" s="146"/>
      <c r="BFX38" s="146"/>
      <c r="BFY38" s="146"/>
      <c r="BFZ38" s="146"/>
      <c r="BGA38" s="146"/>
      <c r="BGB38" s="146"/>
      <c r="BGC38" s="146"/>
      <c r="BGD38" s="146"/>
      <c r="BGE38" s="146"/>
      <c r="BGF38" s="146"/>
      <c r="BGG38" s="146"/>
      <c r="BGH38" s="146"/>
      <c r="BGI38" s="146"/>
      <c r="BGJ38" s="146"/>
      <c r="BGK38" s="146"/>
      <c r="BGL38" s="146"/>
      <c r="BGM38" s="146"/>
      <c r="BGN38" s="146"/>
      <c r="BGO38" s="146"/>
      <c r="BGP38" s="146"/>
      <c r="BGQ38" s="146"/>
      <c r="BGR38" s="146"/>
      <c r="BGS38" s="146"/>
      <c r="BGT38" s="146"/>
      <c r="BGU38" s="146"/>
      <c r="BGV38" s="146"/>
      <c r="BGW38" s="146"/>
      <c r="BGX38" s="146"/>
      <c r="BGY38" s="146"/>
      <c r="BGZ38" s="146"/>
      <c r="BHA38" s="146"/>
      <c r="BHB38" s="146"/>
      <c r="BHC38" s="146"/>
      <c r="BHD38" s="146"/>
      <c r="BHE38" s="146"/>
      <c r="BHF38" s="146"/>
      <c r="BHG38" s="146"/>
      <c r="BHH38" s="146"/>
      <c r="BHI38" s="146"/>
      <c r="BHJ38" s="146"/>
      <c r="BHK38" s="146"/>
      <c r="BHL38" s="146"/>
      <c r="BHM38" s="146"/>
      <c r="BHN38" s="146"/>
      <c r="BHO38" s="146"/>
      <c r="BHP38" s="146"/>
      <c r="BHQ38" s="146"/>
      <c r="BHR38" s="146"/>
      <c r="BHS38" s="146"/>
      <c r="BHT38" s="146"/>
      <c r="BHU38" s="146"/>
      <c r="BHV38" s="146"/>
      <c r="BHW38" s="146"/>
      <c r="BHX38" s="146"/>
      <c r="BHY38" s="146"/>
      <c r="BHZ38" s="146"/>
      <c r="BIA38" s="146"/>
      <c r="BIB38" s="146"/>
      <c r="BIC38" s="146"/>
      <c r="BID38" s="146"/>
      <c r="BIE38" s="146"/>
      <c r="BIF38" s="146"/>
      <c r="BIG38" s="146"/>
      <c r="BIH38" s="146"/>
      <c r="BII38" s="146"/>
      <c r="BIJ38" s="146"/>
      <c r="BIK38" s="146"/>
      <c r="BIL38" s="146"/>
      <c r="BIM38" s="146"/>
      <c r="BIN38" s="146"/>
      <c r="BIO38" s="146"/>
      <c r="BIP38" s="146"/>
      <c r="BIQ38" s="146"/>
      <c r="BIR38" s="146"/>
      <c r="BIS38" s="146"/>
      <c r="BIT38" s="146"/>
      <c r="BIU38" s="146"/>
      <c r="BIV38" s="146"/>
      <c r="BIW38" s="146"/>
      <c r="BIX38" s="146"/>
      <c r="BIY38" s="146"/>
      <c r="BIZ38" s="146"/>
      <c r="BJA38" s="146"/>
      <c r="BJB38" s="146"/>
      <c r="BJC38" s="146"/>
      <c r="BJD38" s="146"/>
      <c r="BJE38" s="146"/>
      <c r="BJF38" s="146"/>
      <c r="BJG38" s="146"/>
      <c r="BJH38" s="146"/>
      <c r="BJI38" s="146"/>
      <c r="BJJ38" s="146"/>
      <c r="BJK38" s="146"/>
      <c r="BJL38" s="146"/>
      <c r="BJM38" s="146"/>
      <c r="BJN38" s="146"/>
      <c r="BJO38" s="146"/>
      <c r="BJP38" s="146"/>
      <c r="BJQ38" s="146"/>
      <c r="BJR38" s="146"/>
      <c r="BJS38" s="146"/>
      <c r="BJT38" s="146"/>
      <c r="BJU38" s="146"/>
      <c r="BJV38" s="146"/>
      <c r="BJW38" s="146"/>
      <c r="BJX38" s="146"/>
      <c r="BJY38" s="146"/>
      <c r="BJZ38" s="146"/>
      <c r="BKA38" s="146"/>
      <c r="BKB38" s="146"/>
      <c r="BKC38" s="146"/>
      <c r="BKD38" s="146"/>
      <c r="BKE38" s="146"/>
      <c r="BKF38" s="146"/>
      <c r="BKG38" s="146"/>
      <c r="BKH38" s="146"/>
      <c r="BKI38" s="146"/>
      <c r="BKJ38" s="146"/>
      <c r="BKK38" s="146"/>
      <c r="BKL38" s="146"/>
      <c r="BKM38" s="146"/>
      <c r="BKN38" s="146"/>
      <c r="BKO38" s="146"/>
      <c r="BKP38" s="146"/>
      <c r="BKQ38" s="146"/>
      <c r="BKR38" s="146"/>
      <c r="BKS38" s="146"/>
      <c r="BKT38" s="146"/>
      <c r="BKU38" s="146"/>
      <c r="BKV38" s="146"/>
      <c r="BKW38" s="146"/>
      <c r="BKX38" s="146"/>
      <c r="BKY38" s="146"/>
      <c r="BKZ38" s="146"/>
      <c r="BLA38" s="146"/>
      <c r="BLB38" s="146"/>
      <c r="BLC38" s="146"/>
      <c r="BLD38" s="146"/>
      <c r="BLE38" s="146"/>
      <c r="BLF38" s="146"/>
      <c r="BLG38" s="146"/>
      <c r="BLH38" s="146"/>
      <c r="BLI38" s="146"/>
      <c r="BLJ38" s="146"/>
      <c r="BLK38" s="146"/>
      <c r="BLL38" s="146"/>
      <c r="BLM38" s="146"/>
      <c r="BLN38" s="146"/>
      <c r="BLO38" s="146"/>
      <c r="BLP38" s="146"/>
      <c r="BLQ38" s="146"/>
      <c r="BLR38" s="146"/>
      <c r="BLS38" s="146"/>
      <c r="BLT38" s="146"/>
      <c r="BLU38" s="146"/>
      <c r="BLV38" s="146"/>
      <c r="BLW38" s="146"/>
      <c r="BLX38" s="146"/>
      <c r="BLY38" s="146"/>
      <c r="BLZ38" s="146"/>
      <c r="BMA38" s="146"/>
      <c r="BMB38" s="146"/>
      <c r="BMC38" s="146"/>
      <c r="BMD38" s="146"/>
      <c r="BME38" s="146"/>
      <c r="BMF38" s="146"/>
      <c r="BMG38" s="146"/>
      <c r="BMH38" s="146"/>
      <c r="BMI38" s="146"/>
      <c r="BMJ38" s="146"/>
      <c r="BMK38" s="146"/>
      <c r="BML38" s="146"/>
      <c r="BMM38" s="146"/>
      <c r="BMN38" s="146"/>
      <c r="BMO38" s="146"/>
      <c r="BMP38" s="146"/>
      <c r="BMQ38" s="146"/>
      <c r="BMR38" s="146"/>
      <c r="BMS38" s="146"/>
      <c r="BMT38" s="146"/>
      <c r="BMU38" s="146"/>
      <c r="BMV38" s="146"/>
      <c r="BMW38" s="146"/>
      <c r="BMX38" s="146"/>
      <c r="BMY38" s="146"/>
      <c r="BMZ38" s="146"/>
      <c r="BNA38" s="146"/>
      <c r="BNB38" s="146"/>
      <c r="BNC38" s="146"/>
      <c r="BND38" s="146"/>
      <c r="BNE38" s="146"/>
      <c r="BNF38" s="146"/>
      <c r="BNG38" s="146"/>
      <c r="BNH38" s="146"/>
      <c r="BNI38" s="146"/>
      <c r="BNJ38" s="146"/>
      <c r="BNK38" s="146"/>
      <c r="BNL38" s="146"/>
      <c r="BNM38" s="146"/>
      <c r="BNN38" s="146"/>
      <c r="BNO38" s="146"/>
      <c r="BNP38" s="146"/>
      <c r="BNQ38" s="146"/>
      <c r="BNR38" s="146"/>
      <c r="BNS38" s="146"/>
      <c r="BNT38" s="146"/>
      <c r="BNU38" s="146"/>
      <c r="BNV38" s="146"/>
      <c r="BNW38" s="146"/>
      <c r="BNX38" s="146"/>
      <c r="BNY38" s="146"/>
      <c r="BNZ38" s="146"/>
      <c r="BOA38" s="146"/>
      <c r="BOB38" s="146"/>
      <c r="BOC38" s="146"/>
      <c r="BOD38" s="146"/>
      <c r="BOE38" s="146"/>
      <c r="BOF38" s="146"/>
      <c r="BOG38" s="146"/>
      <c r="BOH38" s="146"/>
      <c r="BOI38" s="146"/>
      <c r="BOJ38" s="146"/>
      <c r="BOK38" s="146"/>
      <c r="BOL38" s="146"/>
      <c r="BOM38" s="146"/>
      <c r="BON38" s="146"/>
      <c r="BOO38" s="146"/>
      <c r="BOP38" s="146"/>
      <c r="BOQ38" s="146"/>
      <c r="BOR38" s="146"/>
      <c r="BOS38" s="146"/>
      <c r="BOT38" s="146"/>
      <c r="BOU38" s="146"/>
      <c r="BOV38" s="146"/>
      <c r="BOW38" s="146"/>
      <c r="BOX38" s="146"/>
      <c r="BOY38" s="146"/>
      <c r="BOZ38" s="146"/>
      <c r="BPA38" s="146"/>
      <c r="BPB38" s="146"/>
      <c r="BPC38" s="146"/>
      <c r="BPD38" s="146"/>
      <c r="BPE38" s="146"/>
      <c r="BPF38" s="146"/>
      <c r="BPG38" s="146"/>
      <c r="BPH38" s="146"/>
      <c r="BPI38" s="146"/>
      <c r="BPJ38" s="146"/>
      <c r="BPK38" s="146"/>
      <c r="BPL38" s="146"/>
      <c r="BPM38" s="146"/>
      <c r="BPN38" s="146"/>
      <c r="BPO38" s="146"/>
      <c r="BPP38" s="146"/>
      <c r="BPQ38" s="146"/>
      <c r="BPR38" s="146"/>
      <c r="BPS38" s="146"/>
      <c r="BPT38" s="146"/>
      <c r="BPU38" s="146"/>
      <c r="BPV38" s="146"/>
      <c r="BPW38" s="146"/>
      <c r="BPX38" s="146"/>
      <c r="BPY38" s="146"/>
      <c r="BPZ38" s="146"/>
      <c r="BQA38" s="146"/>
      <c r="BQB38" s="146"/>
      <c r="BQC38" s="146"/>
      <c r="BQD38" s="146"/>
      <c r="BQE38" s="146"/>
      <c r="BQF38" s="146"/>
      <c r="BQG38" s="146"/>
      <c r="BQH38" s="146"/>
      <c r="BQI38" s="146"/>
      <c r="BQJ38" s="146"/>
      <c r="BQK38" s="146"/>
      <c r="BQL38" s="146"/>
      <c r="BQM38" s="146"/>
      <c r="BQN38" s="146"/>
      <c r="BQO38" s="146"/>
      <c r="BQP38" s="146"/>
      <c r="BQQ38" s="146"/>
      <c r="BQR38" s="146"/>
      <c r="BQS38" s="146"/>
      <c r="BQT38" s="146"/>
      <c r="BQU38" s="146"/>
      <c r="BQV38" s="146"/>
      <c r="BQW38" s="146"/>
      <c r="BQX38" s="146"/>
      <c r="BQY38" s="146"/>
      <c r="BQZ38" s="146"/>
      <c r="BRA38" s="146"/>
      <c r="BRB38" s="146"/>
      <c r="BRC38" s="146"/>
      <c r="BRD38" s="146"/>
      <c r="BRE38" s="146"/>
      <c r="BRF38" s="146"/>
      <c r="BRG38" s="146"/>
      <c r="BRH38" s="146"/>
      <c r="BRI38" s="146"/>
      <c r="BRJ38" s="146"/>
      <c r="BRK38" s="146"/>
      <c r="BRL38" s="146"/>
      <c r="BRM38" s="146"/>
      <c r="BRN38" s="146"/>
      <c r="BRO38" s="146"/>
      <c r="BRP38" s="146"/>
      <c r="BRQ38" s="146"/>
      <c r="BRR38" s="146"/>
      <c r="BRS38" s="146"/>
      <c r="BRT38" s="146"/>
      <c r="BRU38" s="146"/>
      <c r="BRV38" s="146"/>
      <c r="BRW38" s="146"/>
      <c r="BRX38" s="146"/>
      <c r="BRY38" s="146"/>
      <c r="BRZ38" s="146"/>
      <c r="BSA38" s="146"/>
      <c r="BSB38" s="146"/>
      <c r="BSC38" s="146"/>
      <c r="BSD38" s="146"/>
      <c r="BSE38" s="146"/>
      <c r="BSF38" s="146"/>
      <c r="BSG38" s="146"/>
      <c r="BSH38" s="146"/>
      <c r="BSI38" s="146"/>
      <c r="BSJ38" s="146"/>
      <c r="BSK38" s="146"/>
      <c r="BSL38" s="146"/>
      <c r="BSM38" s="146"/>
      <c r="BSN38" s="146"/>
      <c r="BSO38" s="146"/>
      <c r="BSP38" s="146"/>
      <c r="BSQ38" s="146"/>
      <c r="BSR38" s="146"/>
      <c r="BSS38" s="146"/>
      <c r="BST38" s="146"/>
      <c r="BSU38" s="146"/>
      <c r="BSV38" s="146"/>
      <c r="BSW38" s="146"/>
      <c r="BSX38" s="146"/>
      <c r="BSY38" s="146"/>
      <c r="BSZ38" s="146"/>
      <c r="BTA38" s="146"/>
      <c r="BTB38" s="146"/>
      <c r="BTC38" s="146"/>
      <c r="BTD38" s="146"/>
      <c r="BTE38" s="146"/>
      <c r="BTF38" s="146"/>
      <c r="BTG38" s="146"/>
      <c r="BTH38" s="146"/>
      <c r="BTI38" s="146"/>
      <c r="BTJ38" s="146"/>
      <c r="BTK38" s="146"/>
      <c r="BTL38" s="146"/>
      <c r="BTM38" s="146"/>
      <c r="BTN38" s="146"/>
      <c r="BTO38" s="146"/>
      <c r="BTP38" s="146"/>
      <c r="BTQ38" s="146"/>
      <c r="BTR38" s="146"/>
      <c r="BTS38" s="146"/>
      <c r="BTT38" s="146"/>
      <c r="BTU38" s="146"/>
      <c r="BTV38" s="146"/>
      <c r="BTW38" s="146"/>
      <c r="BTX38" s="146"/>
      <c r="BTY38" s="146"/>
      <c r="BTZ38" s="146"/>
      <c r="BUA38" s="146"/>
      <c r="BUB38" s="146"/>
      <c r="BUC38" s="146"/>
      <c r="BUD38" s="146"/>
      <c r="BUE38" s="146"/>
      <c r="BUF38" s="146"/>
      <c r="BUG38" s="146"/>
      <c r="BUH38" s="146"/>
      <c r="BUI38" s="146"/>
      <c r="BUJ38" s="146"/>
      <c r="BUK38" s="146"/>
      <c r="BUL38" s="146"/>
      <c r="BUM38" s="146"/>
      <c r="BUN38" s="146"/>
      <c r="BUO38" s="146"/>
      <c r="BUP38" s="146"/>
      <c r="BUQ38" s="146"/>
      <c r="BUR38" s="146"/>
      <c r="BUS38" s="146"/>
      <c r="BUT38" s="146"/>
      <c r="BUU38" s="146"/>
      <c r="BUV38" s="146"/>
      <c r="BUW38" s="146"/>
      <c r="BUX38" s="146"/>
      <c r="BUY38" s="146"/>
      <c r="BUZ38" s="146"/>
      <c r="BVA38" s="146"/>
      <c r="BVB38" s="146"/>
      <c r="BVC38" s="146"/>
      <c r="BVD38" s="146"/>
      <c r="BVE38" s="146"/>
      <c r="BVF38" s="146"/>
      <c r="BVG38" s="146"/>
      <c r="BVH38" s="146"/>
      <c r="BVI38" s="146"/>
      <c r="BVJ38" s="146"/>
      <c r="BVK38" s="146"/>
      <c r="BVL38" s="146"/>
      <c r="BVM38" s="146"/>
      <c r="BVN38" s="146"/>
      <c r="BVO38" s="146"/>
      <c r="BVP38" s="146"/>
      <c r="BVQ38" s="146"/>
      <c r="BVR38" s="146"/>
      <c r="BVS38" s="146"/>
      <c r="BVT38" s="146"/>
      <c r="BVU38" s="146"/>
      <c r="BVV38" s="146"/>
      <c r="BVW38" s="146"/>
      <c r="BVX38" s="146"/>
      <c r="BVY38" s="146"/>
      <c r="BVZ38" s="146"/>
      <c r="BWA38" s="146"/>
      <c r="BWB38" s="146"/>
      <c r="BWC38" s="146"/>
      <c r="BWD38" s="146"/>
      <c r="BWE38" s="146"/>
      <c r="BWF38" s="146"/>
      <c r="BWG38" s="146"/>
      <c r="BWH38" s="146"/>
      <c r="BWI38" s="146"/>
      <c r="BWJ38" s="146"/>
      <c r="BWK38" s="146"/>
      <c r="BWL38" s="146"/>
      <c r="BWM38" s="146"/>
      <c r="BWN38" s="146"/>
      <c r="BWO38" s="146"/>
      <c r="BWP38" s="146"/>
      <c r="BWQ38" s="146"/>
      <c r="BWR38" s="146"/>
      <c r="BWS38" s="146"/>
      <c r="BWT38" s="146"/>
      <c r="BWU38" s="146"/>
      <c r="BWV38" s="146"/>
      <c r="BWW38" s="146"/>
      <c r="BWX38" s="146"/>
      <c r="BWY38" s="146"/>
      <c r="BWZ38" s="146"/>
      <c r="BXA38" s="146"/>
      <c r="BXB38" s="146"/>
      <c r="BXC38" s="146"/>
      <c r="BXD38" s="146"/>
      <c r="BXE38" s="146"/>
      <c r="BXF38" s="146"/>
      <c r="BXG38" s="146"/>
      <c r="BXH38" s="146"/>
      <c r="BXI38" s="146"/>
      <c r="BXJ38" s="146"/>
      <c r="BXK38" s="146"/>
      <c r="BXL38" s="146"/>
      <c r="BXM38" s="146"/>
      <c r="BXN38" s="146"/>
      <c r="BXO38" s="146"/>
      <c r="BXP38" s="146"/>
      <c r="BXQ38" s="146"/>
      <c r="BXR38" s="146"/>
      <c r="BXS38" s="146"/>
      <c r="BXT38" s="146"/>
      <c r="BXU38" s="146"/>
      <c r="BXV38" s="146"/>
      <c r="BXW38" s="146"/>
      <c r="BXX38" s="146"/>
      <c r="BXY38" s="146"/>
      <c r="BXZ38" s="146"/>
      <c r="BYA38" s="146"/>
      <c r="BYB38" s="146"/>
      <c r="BYC38" s="146"/>
      <c r="BYD38" s="146"/>
      <c r="BYE38" s="146"/>
      <c r="BYF38" s="146"/>
      <c r="BYG38" s="146"/>
      <c r="BYH38" s="146"/>
      <c r="BYI38" s="146"/>
      <c r="BYJ38" s="146"/>
      <c r="BYK38" s="146"/>
      <c r="BYL38" s="146"/>
      <c r="BYM38" s="146"/>
      <c r="BYN38" s="146"/>
      <c r="BYO38" s="146"/>
      <c r="BYP38" s="146"/>
      <c r="BYQ38" s="146"/>
      <c r="BYR38" s="146"/>
      <c r="BYS38" s="146"/>
      <c r="BYT38" s="146"/>
      <c r="BYU38" s="146"/>
      <c r="BYV38" s="146"/>
      <c r="BYW38" s="146"/>
      <c r="BYX38" s="146"/>
      <c r="BYY38" s="146"/>
      <c r="BYZ38" s="146"/>
      <c r="BZA38" s="146"/>
      <c r="BZB38" s="146"/>
      <c r="BZC38" s="146"/>
      <c r="BZD38" s="146"/>
      <c r="BZE38" s="146"/>
      <c r="BZF38" s="146"/>
      <c r="BZG38" s="146"/>
      <c r="BZH38" s="146"/>
      <c r="BZI38" s="146"/>
      <c r="BZJ38" s="146"/>
      <c r="BZK38" s="146"/>
      <c r="BZL38" s="146"/>
      <c r="BZM38" s="146"/>
      <c r="BZN38" s="146"/>
      <c r="BZO38" s="146"/>
      <c r="BZP38" s="146"/>
      <c r="BZQ38" s="146"/>
      <c r="BZR38" s="146"/>
      <c r="BZS38" s="146"/>
      <c r="BZT38" s="146"/>
      <c r="BZU38" s="146"/>
      <c r="BZV38" s="146"/>
      <c r="BZW38" s="146"/>
      <c r="BZX38" s="146"/>
      <c r="BZY38" s="146"/>
      <c r="BZZ38" s="146"/>
      <c r="CAA38" s="146"/>
      <c r="CAB38" s="146"/>
      <c r="CAC38" s="146"/>
      <c r="CAD38" s="146"/>
      <c r="CAE38" s="146"/>
      <c r="CAF38" s="146"/>
      <c r="CAG38" s="146"/>
      <c r="CAH38" s="146"/>
      <c r="CAI38" s="146"/>
      <c r="CAJ38" s="146"/>
      <c r="CAK38" s="146"/>
      <c r="CAL38" s="146"/>
      <c r="CAM38" s="146"/>
      <c r="CAN38" s="146"/>
      <c r="CAO38" s="146"/>
      <c r="CAP38" s="146"/>
      <c r="CAQ38" s="146"/>
      <c r="CAR38" s="146"/>
      <c r="CAS38" s="146"/>
      <c r="CAT38" s="146"/>
      <c r="CAU38" s="146"/>
      <c r="CAV38" s="146"/>
      <c r="CAW38" s="146"/>
      <c r="CAX38" s="146"/>
      <c r="CAY38" s="146"/>
      <c r="CAZ38" s="146"/>
      <c r="CBA38" s="146"/>
      <c r="CBB38" s="146"/>
      <c r="CBC38" s="146"/>
      <c r="CBD38" s="146"/>
      <c r="CBE38" s="146"/>
      <c r="CBF38" s="146"/>
      <c r="CBG38" s="146"/>
      <c r="CBH38" s="146"/>
      <c r="CBI38" s="146"/>
      <c r="CBJ38" s="146"/>
      <c r="CBK38" s="146"/>
      <c r="CBL38" s="146"/>
      <c r="CBM38" s="146"/>
      <c r="CBN38" s="146"/>
      <c r="CBO38" s="146"/>
      <c r="CBP38" s="146"/>
      <c r="CBQ38" s="146"/>
      <c r="CBR38" s="146"/>
      <c r="CBS38" s="146"/>
      <c r="CBT38" s="146"/>
      <c r="CBU38" s="146"/>
      <c r="CBV38" s="146"/>
      <c r="CBW38" s="146"/>
      <c r="CBX38" s="146"/>
      <c r="CBY38" s="146"/>
      <c r="CBZ38" s="146"/>
      <c r="CCA38" s="146"/>
      <c r="CCB38" s="146"/>
      <c r="CCC38" s="146"/>
      <c r="CCD38" s="146"/>
      <c r="CCE38" s="146"/>
      <c r="CCF38" s="146"/>
      <c r="CCG38" s="146"/>
      <c r="CCH38" s="146"/>
      <c r="CCI38" s="146"/>
      <c r="CCJ38" s="146"/>
      <c r="CCK38" s="146"/>
      <c r="CCL38" s="146"/>
      <c r="CCM38" s="146"/>
      <c r="CCN38" s="146"/>
      <c r="CCO38" s="146"/>
      <c r="CCP38" s="146"/>
      <c r="CCQ38" s="146"/>
      <c r="CCR38" s="146"/>
      <c r="CCS38" s="146"/>
      <c r="CCT38" s="146"/>
      <c r="CCU38" s="146"/>
      <c r="CCV38" s="146"/>
      <c r="CCW38" s="146"/>
      <c r="CCX38" s="146"/>
      <c r="CCY38" s="146"/>
      <c r="CCZ38" s="146"/>
      <c r="CDA38" s="146"/>
      <c r="CDB38" s="146"/>
      <c r="CDC38" s="146"/>
      <c r="CDD38" s="146"/>
      <c r="CDE38" s="146"/>
      <c r="CDF38" s="146"/>
      <c r="CDG38" s="146"/>
      <c r="CDH38" s="146"/>
      <c r="CDI38" s="146"/>
      <c r="CDJ38" s="146"/>
      <c r="CDK38" s="146"/>
      <c r="CDL38" s="146"/>
      <c r="CDM38" s="146"/>
      <c r="CDN38" s="146"/>
      <c r="CDO38" s="146"/>
      <c r="CDP38" s="146"/>
      <c r="CDQ38" s="146"/>
      <c r="CDR38" s="146"/>
      <c r="CDS38" s="146"/>
      <c r="CDT38" s="146"/>
      <c r="CDU38" s="146"/>
      <c r="CDV38" s="146"/>
      <c r="CDW38" s="146"/>
      <c r="CDX38" s="146"/>
      <c r="CDY38" s="146"/>
      <c r="CDZ38" s="146"/>
      <c r="CEA38" s="146"/>
      <c r="CEB38" s="146"/>
      <c r="CEC38" s="146"/>
      <c r="CED38" s="146"/>
      <c r="CEE38" s="146"/>
      <c r="CEF38" s="146"/>
      <c r="CEG38" s="146"/>
      <c r="CEH38" s="146"/>
      <c r="CEI38" s="146"/>
      <c r="CEJ38" s="146"/>
      <c r="CEK38" s="146"/>
      <c r="CEL38" s="146"/>
      <c r="CEM38" s="146"/>
      <c r="CEN38" s="146"/>
      <c r="CEO38" s="146"/>
      <c r="CEP38" s="146"/>
      <c r="CEQ38" s="146"/>
      <c r="CER38" s="146"/>
      <c r="CES38" s="146"/>
      <c r="CET38" s="146"/>
      <c r="CEU38" s="146"/>
      <c r="CEV38" s="146"/>
      <c r="CEW38" s="146"/>
      <c r="CEX38" s="146"/>
      <c r="CEY38" s="146"/>
      <c r="CEZ38" s="146"/>
      <c r="CFA38" s="146"/>
      <c r="CFB38" s="146"/>
      <c r="CFC38" s="146"/>
      <c r="CFD38" s="146"/>
      <c r="CFE38" s="146"/>
      <c r="CFF38" s="146"/>
      <c r="CFG38" s="146"/>
      <c r="CFH38" s="146"/>
      <c r="CFI38" s="146"/>
      <c r="CFJ38" s="146"/>
      <c r="CFK38" s="146"/>
      <c r="CFL38" s="146"/>
      <c r="CFM38" s="146"/>
      <c r="CFN38" s="146"/>
      <c r="CFO38" s="146"/>
      <c r="CFP38" s="146"/>
      <c r="CFQ38" s="146"/>
      <c r="CFR38" s="146"/>
      <c r="CFS38" s="146"/>
      <c r="CFT38" s="146"/>
      <c r="CFU38" s="146"/>
      <c r="CFV38" s="146"/>
      <c r="CFW38" s="146"/>
      <c r="CFX38" s="146"/>
      <c r="CFY38" s="146"/>
      <c r="CFZ38" s="146"/>
      <c r="CGA38" s="146"/>
      <c r="CGB38" s="146"/>
      <c r="CGC38" s="146"/>
      <c r="CGD38" s="146"/>
      <c r="CGE38" s="146"/>
      <c r="CGF38" s="146"/>
      <c r="CGG38" s="146"/>
      <c r="CGH38" s="146"/>
      <c r="CGI38" s="146"/>
      <c r="CGJ38" s="146"/>
      <c r="CGK38" s="146"/>
      <c r="CGL38" s="146"/>
      <c r="CGM38" s="146"/>
      <c r="CGN38" s="146"/>
      <c r="CGO38" s="146"/>
      <c r="CGP38" s="146"/>
      <c r="CGQ38" s="146"/>
      <c r="CGR38" s="146"/>
      <c r="CGS38" s="146"/>
      <c r="CGT38" s="146"/>
      <c r="CGU38" s="146"/>
      <c r="CGV38" s="146"/>
      <c r="CGW38" s="146"/>
      <c r="CGX38" s="146"/>
      <c r="CGY38" s="146"/>
      <c r="CGZ38" s="146"/>
      <c r="CHA38" s="146"/>
      <c r="CHB38" s="146"/>
      <c r="CHC38" s="146"/>
      <c r="CHD38" s="146"/>
      <c r="CHE38" s="146"/>
      <c r="CHF38" s="146"/>
      <c r="CHG38" s="146"/>
      <c r="CHH38" s="146"/>
      <c r="CHI38" s="146"/>
      <c r="CHJ38" s="146"/>
      <c r="CHK38" s="146"/>
      <c r="CHL38" s="146"/>
      <c r="CHM38" s="146"/>
      <c r="CHN38" s="146"/>
      <c r="CHO38" s="146"/>
      <c r="CHP38" s="146"/>
      <c r="CHQ38" s="146"/>
      <c r="CHR38" s="146"/>
      <c r="CHS38" s="146"/>
      <c r="CHT38" s="146"/>
      <c r="CHU38" s="146"/>
      <c r="CHV38" s="146"/>
      <c r="CHW38" s="146"/>
      <c r="CHX38" s="146"/>
      <c r="CHY38" s="146"/>
      <c r="CHZ38" s="146"/>
      <c r="CIA38" s="146"/>
      <c r="CIB38" s="146"/>
      <c r="CIC38" s="146"/>
      <c r="CID38" s="146"/>
      <c r="CIE38" s="146"/>
      <c r="CIF38" s="146"/>
      <c r="CIG38" s="146"/>
      <c r="CIH38" s="146"/>
      <c r="CII38" s="146"/>
      <c r="CIJ38" s="146"/>
      <c r="CIK38" s="146"/>
      <c r="CIL38" s="146"/>
      <c r="CIM38" s="146"/>
      <c r="CIN38" s="146"/>
      <c r="CIO38" s="146"/>
      <c r="CIP38" s="146"/>
      <c r="CIQ38" s="146"/>
      <c r="CIR38" s="146"/>
      <c r="CIS38" s="146"/>
      <c r="CIT38" s="146"/>
      <c r="CIU38" s="146"/>
      <c r="CIV38" s="146"/>
      <c r="CIW38" s="146"/>
      <c r="CIX38" s="146"/>
      <c r="CIY38" s="146"/>
      <c r="CIZ38" s="146"/>
      <c r="CJA38" s="146"/>
      <c r="CJB38" s="146"/>
      <c r="CJC38" s="146"/>
      <c r="CJD38" s="146"/>
      <c r="CJE38" s="146"/>
      <c r="CJF38" s="146"/>
      <c r="CJG38" s="146"/>
      <c r="CJH38" s="146"/>
      <c r="CJI38" s="146"/>
      <c r="CJJ38" s="146"/>
      <c r="CJK38" s="146"/>
      <c r="CJL38" s="146"/>
      <c r="CJM38" s="146"/>
      <c r="CJN38" s="146"/>
      <c r="CJO38" s="146"/>
      <c r="CJP38" s="146"/>
      <c r="CJQ38" s="146"/>
      <c r="CJR38" s="146"/>
      <c r="CJS38" s="146"/>
      <c r="CJT38" s="146"/>
      <c r="CJU38" s="146"/>
      <c r="CJV38" s="146"/>
      <c r="CJW38" s="146"/>
      <c r="CJX38" s="146"/>
      <c r="CJY38" s="146"/>
      <c r="CJZ38" s="146"/>
      <c r="CKA38" s="146"/>
      <c r="CKB38" s="146"/>
      <c r="CKC38" s="146"/>
      <c r="CKD38" s="146"/>
      <c r="CKE38" s="146"/>
      <c r="CKF38" s="146"/>
      <c r="CKG38" s="146"/>
      <c r="CKH38" s="146"/>
      <c r="CKI38" s="146"/>
      <c r="CKJ38" s="146"/>
      <c r="CKK38" s="146"/>
      <c r="CKL38" s="146"/>
      <c r="CKM38" s="146"/>
      <c r="CKN38" s="146"/>
      <c r="CKO38" s="146"/>
      <c r="CKP38" s="146"/>
      <c r="CKQ38" s="146"/>
      <c r="CKR38" s="146"/>
      <c r="CKS38" s="146"/>
      <c r="CKT38" s="146"/>
      <c r="CKU38" s="146"/>
      <c r="CKV38" s="146"/>
      <c r="CKW38" s="146"/>
      <c r="CKX38" s="146"/>
      <c r="CKY38" s="146"/>
      <c r="CKZ38" s="146"/>
      <c r="CLA38" s="146"/>
      <c r="CLB38" s="146"/>
      <c r="CLC38" s="146"/>
      <c r="CLD38" s="146"/>
      <c r="CLE38" s="146"/>
      <c r="CLF38" s="146"/>
      <c r="CLG38" s="146"/>
      <c r="CLH38" s="146"/>
      <c r="CLI38" s="146"/>
      <c r="CLJ38" s="146"/>
      <c r="CLK38" s="146"/>
      <c r="CLL38" s="146"/>
      <c r="CLM38" s="146"/>
      <c r="CLN38" s="146"/>
      <c r="CLO38" s="146"/>
      <c r="CLP38" s="146"/>
      <c r="CLQ38" s="146"/>
      <c r="CLR38" s="146"/>
      <c r="CLS38" s="146"/>
      <c r="CLT38" s="146"/>
      <c r="CLU38" s="146"/>
      <c r="CLV38" s="146"/>
      <c r="CLW38" s="146"/>
      <c r="CLX38" s="146"/>
      <c r="CLY38" s="146"/>
      <c r="CLZ38" s="146"/>
      <c r="CMA38" s="146"/>
      <c r="CMB38" s="146"/>
      <c r="CMC38" s="146"/>
      <c r="CMD38" s="146"/>
      <c r="CME38" s="146"/>
      <c r="CMF38" s="146"/>
      <c r="CMG38" s="146"/>
      <c r="CMH38" s="146"/>
      <c r="CMI38" s="146"/>
      <c r="CMJ38" s="146"/>
      <c r="CMK38" s="146"/>
      <c r="CML38" s="146"/>
      <c r="CMM38" s="146"/>
      <c r="CMN38" s="146"/>
      <c r="CMO38" s="146"/>
      <c r="CMP38" s="146"/>
      <c r="CMQ38" s="146"/>
      <c r="CMR38" s="146"/>
      <c r="CMS38" s="146"/>
      <c r="CMT38" s="146"/>
      <c r="CMU38" s="146"/>
      <c r="CMV38" s="146"/>
      <c r="CMW38" s="146"/>
      <c r="CMX38" s="146"/>
      <c r="CMY38" s="146"/>
      <c r="CMZ38" s="146"/>
      <c r="CNA38" s="146"/>
      <c r="CNB38" s="146"/>
      <c r="CNC38" s="146"/>
      <c r="CND38" s="146"/>
      <c r="CNE38" s="146"/>
      <c r="CNF38" s="146"/>
      <c r="CNG38" s="146"/>
      <c r="CNH38" s="146"/>
      <c r="CNI38" s="146"/>
      <c r="CNJ38" s="146"/>
      <c r="CNK38" s="146"/>
      <c r="CNL38" s="146"/>
      <c r="CNM38" s="146"/>
      <c r="CNN38" s="146"/>
      <c r="CNO38" s="146"/>
      <c r="CNP38" s="146"/>
      <c r="CNQ38" s="146"/>
      <c r="CNR38" s="146"/>
      <c r="CNS38" s="146"/>
      <c r="CNT38" s="146"/>
      <c r="CNU38" s="146"/>
      <c r="CNV38" s="146"/>
      <c r="CNW38" s="146"/>
      <c r="CNX38" s="146"/>
      <c r="CNY38" s="146"/>
      <c r="CNZ38" s="146"/>
      <c r="COA38" s="146"/>
      <c r="COB38" s="146"/>
      <c r="COC38" s="146"/>
      <c r="COD38" s="146"/>
      <c r="COE38" s="146"/>
      <c r="COF38" s="146"/>
      <c r="COG38" s="146"/>
      <c r="COH38" s="146"/>
      <c r="COI38" s="146"/>
      <c r="COJ38" s="146"/>
      <c r="COK38" s="146"/>
      <c r="COL38" s="146"/>
      <c r="COM38" s="146"/>
      <c r="CON38" s="146"/>
      <c r="COO38" s="146"/>
      <c r="COP38" s="146"/>
      <c r="COQ38" s="146"/>
      <c r="COR38" s="146"/>
      <c r="COS38" s="146"/>
      <c r="COT38" s="146"/>
      <c r="COU38" s="146"/>
      <c r="COV38" s="146"/>
      <c r="COW38" s="146"/>
      <c r="COX38" s="146"/>
      <c r="COY38" s="146"/>
      <c r="COZ38" s="146"/>
      <c r="CPA38" s="146"/>
      <c r="CPB38" s="146"/>
      <c r="CPC38" s="146"/>
      <c r="CPD38" s="146"/>
      <c r="CPE38" s="146"/>
      <c r="CPF38" s="146"/>
      <c r="CPG38" s="146"/>
      <c r="CPH38" s="146"/>
      <c r="CPI38" s="146"/>
      <c r="CPJ38" s="146"/>
      <c r="CPK38" s="146"/>
      <c r="CPL38" s="146"/>
      <c r="CPM38" s="146"/>
      <c r="CPN38" s="146"/>
      <c r="CPO38" s="146"/>
      <c r="CPP38" s="146"/>
      <c r="CPQ38" s="146"/>
      <c r="CPR38" s="146"/>
      <c r="CPS38" s="146"/>
      <c r="CPT38" s="146"/>
      <c r="CPU38" s="146"/>
      <c r="CPV38" s="146"/>
      <c r="CPW38" s="146"/>
      <c r="CPX38" s="146"/>
      <c r="CPY38" s="146"/>
      <c r="CPZ38" s="146"/>
      <c r="CQA38" s="146"/>
      <c r="CQB38" s="146"/>
      <c r="CQC38" s="146"/>
      <c r="CQD38" s="146"/>
      <c r="CQE38" s="146"/>
      <c r="CQF38" s="146"/>
      <c r="CQG38" s="146"/>
      <c r="CQH38" s="146"/>
      <c r="CQI38" s="146"/>
      <c r="CQJ38" s="146"/>
      <c r="CQK38" s="146"/>
      <c r="CQL38" s="146"/>
      <c r="CQM38" s="146"/>
      <c r="CQN38" s="146"/>
      <c r="CQO38" s="146"/>
      <c r="CQP38" s="146"/>
      <c r="CQQ38" s="146"/>
      <c r="CQR38" s="146"/>
      <c r="CQS38" s="146"/>
      <c r="CQT38" s="146"/>
      <c r="CQU38" s="146"/>
      <c r="CQV38" s="146"/>
      <c r="CQW38" s="146"/>
      <c r="CQX38" s="146"/>
      <c r="CQY38" s="146"/>
      <c r="CQZ38" s="146"/>
      <c r="CRA38" s="146"/>
      <c r="CRB38" s="146"/>
      <c r="CRC38" s="146"/>
      <c r="CRD38" s="146"/>
      <c r="CRE38" s="146"/>
      <c r="CRF38" s="146"/>
      <c r="CRG38" s="146"/>
      <c r="CRH38" s="146"/>
      <c r="CRI38" s="146"/>
      <c r="CRJ38" s="146"/>
      <c r="CRK38" s="146"/>
      <c r="CRL38" s="146"/>
      <c r="CRM38" s="146"/>
      <c r="CRN38" s="146"/>
      <c r="CRO38" s="146"/>
      <c r="CRP38" s="146"/>
      <c r="CRQ38" s="146"/>
      <c r="CRR38" s="146"/>
      <c r="CRS38" s="146"/>
      <c r="CRT38" s="146"/>
      <c r="CRU38" s="146"/>
      <c r="CRV38" s="146"/>
      <c r="CRW38" s="146"/>
      <c r="CRX38" s="146"/>
      <c r="CRY38" s="146"/>
      <c r="CRZ38" s="146"/>
      <c r="CSA38" s="146"/>
      <c r="CSB38" s="146"/>
      <c r="CSC38" s="146"/>
      <c r="CSD38" s="146"/>
      <c r="CSE38" s="146"/>
      <c r="CSF38" s="146"/>
      <c r="CSG38" s="146"/>
      <c r="CSH38" s="146"/>
      <c r="CSI38" s="146"/>
      <c r="CSJ38" s="146"/>
      <c r="CSK38" s="146"/>
      <c r="CSL38" s="146"/>
      <c r="CSM38" s="146"/>
      <c r="CSN38" s="146"/>
      <c r="CSO38" s="146"/>
      <c r="CSP38" s="146"/>
      <c r="CSQ38" s="146"/>
      <c r="CSR38" s="146"/>
      <c r="CSS38" s="146"/>
      <c r="CST38" s="146"/>
      <c r="CSU38" s="146"/>
      <c r="CSV38" s="146"/>
      <c r="CSW38" s="146"/>
      <c r="CSX38" s="146"/>
      <c r="CSY38" s="146"/>
      <c r="CSZ38" s="146"/>
      <c r="CTA38" s="146"/>
      <c r="CTB38" s="146"/>
      <c r="CTC38" s="146"/>
      <c r="CTD38" s="146"/>
      <c r="CTE38" s="146"/>
      <c r="CTF38" s="146"/>
      <c r="CTG38" s="146"/>
      <c r="CTH38" s="146"/>
      <c r="CTI38" s="146"/>
      <c r="CTJ38" s="146"/>
      <c r="CTK38" s="146"/>
      <c r="CTL38" s="146"/>
      <c r="CTM38" s="146"/>
      <c r="CTN38" s="146"/>
      <c r="CTO38" s="146"/>
      <c r="CTP38" s="146"/>
      <c r="CTQ38" s="146"/>
      <c r="CTR38" s="146"/>
      <c r="CTS38" s="146"/>
      <c r="CTT38" s="146"/>
      <c r="CTU38" s="146"/>
      <c r="CTV38" s="146"/>
      <c r="CTW38" s="146"/>
      <c r="CTX38" s="146"/>
      <c r="CTY38" s="146"/>
      <c r="CTZ38" s="146"/>
      <c r="CUA38" s="146"/>
      <c r="CUB38" s="146"/>
      <c r="CUC38" s="146"/>
      <c r="CUD38" s="146"/>
      <c r="CUE38" s="146"/>
      <c r="CUF38" s="146"/>
      <c r="CUG38" s="146"/>
      <c r="CUH38" s="146"/>
      <c r="CUI38" s="146"/>
      <c r="CUJ38" s="146"/>
      <c r="CUK38" s="146"/>
      <c r="CUL38" s="146"/>
      <c r="CUM38" s="146"/>
      <c r="CUN38" s="146"/>
      <c r="CUO38" s="146"/>
      <c r="CUP38" s="146"/>
      <c r="CUQ38" s="146"/>
      <c r="CUR38" s="146"/>
      <c r="CUS38" s="146"/>
      <c r="CUT38" s="146"/>
      <c r="CUU38" s="146"/>
      <c r="CUV38" s="146"/>
      <c r="CUW38" s="146"/>
      <c r="CUX38" s="146"/>
      <c r="CUY38" s="146"/>
      <c r="CUZ38" s="146"/>
      <c r="CVA38" s="146"/>
      <c r="CVB38" s="146"/>
      <c r="CVC38" s="146"/>
      <c r="CVD38" s="146"/>
      <c r="CVE38" s="146"/>
      <c r="CVF38" s="146"/>
      <c r="CVG38" s="146"/>
      <c r="CVH38" s="146"/>
      <c r="CVI38" s="146"/>
      <c r="CVJ38" s="146"/>
      <c r="CVK38" s="146"/>
      <c r="CVL38" s="146"/>
      <c r="CVM38" s="146"/>
      <c r="CVN38" s="146"/>
      <c r="CVO38" s="146"/>
      <c r="CVP38" s="146"/>
      <c r="CVQ38" s="146"/>
      <c r="CVR38" s="146"/>
      <c r="CVS38" s="146"/>
      <c r="CVT38" s="146"/>
      <c r="CVU38" s="146"/>
      <c r="CVV38" s="146"/>
      <c r="CVW38" s="146"/>
      <c r="CVX38" s="146"/>
      <c r="CVY38" s="146"/>
      <c r="CVZ38" s="146"/>
      <c r="CWA38" s="146"/>
      <c r="CWB38" s="146"/>
      <c r="CWC38" s="146"/>
      <c r="CWD38" s="146"/>
      <c r="CWE38" s="146"/>
      <c r="CWF38" s="146"/>
      <c r="CWG38" s="146"/>
      <c r="CWH38" s="146"/>
      <c r="CWI38" s="146"/>
      <c r="CWJ38" s="146"/>
      <c r="CWK38" s="146"/>
      <c r="CWL38" s="146"/>
      <c r="CWM38" s="146"/>
      <c r="CWN38" s="146"/>
      <c r="CWO38" s="146"/>
      <c r="CWP38" s="146"/>
      <c r="CWQ38" s="146"/>
      <c r="CWR38" s="146"/>
      <c r="CWS38" s="146"/>
      <c r="CWT38" s="146"/>
      <c r="CWU38" s="146"/>
      <c r="CWV38" s="146"/>
      <c r="CWW38" s="146"/>
      <c r="CWX38" s="146"/>
      <c r="CWY38" s="146"/>
      <c r="CWZ38" s="146"/>
      <c r="CXA38" s="146"/>
      <c r="CXB38" s="146"/>
      <c r="CXC38" s="146"/>
      <c r="CXD38" s="146"/>
      <c r="CXE38" s="146"/>
      <c r="CXF38" s="146"/>
      <c r="CXG38" s="146"/>
      <c r="CXH38" s="146"/>
      <c r="CXI38" s="146"/>
      <c r="CXJ38" s="146"/>
      <c r="CXK38" s="146"/>
      <c r="CXL38" s="146"/>
      <c r="CXM38" s="146"/>
      <c r="CXN38" s="146"/>
      <c r="CXO38" s="146"/>
      <c r="CXP38" s="146"/>
      <c r="CXQ38" s="146"/>
      <c r="CXR38" s="146"/>
      <c r="CXS38" s="146"/>
      <c r="CXT38" s="146"/>
      <c r="CXU38" s="146"/>
      <c r="CXV38" s="146"/>
      <c r="CXW38" s="146"/>
      <c r="CXX38" s="146"/>
      <c r="CXY38" s="146"/>
      <c r="CXZ38" s="146"/>
      <c r="CYA38" s="146"/>
      <c r="CYB38" s="146"/>
      <c r="CYC38" s="146"/>
      <c r="CYD38" s="146"/>
      <c r="CYE38" s="146"/>
      <c r="CYF38" s="146"/>
      <c r="CYG38" s="146"/>
      <c r="CYH38" s="146"/>
      <c r="CYI38" s="146"/>
      <c r="CYJ38" s="146"/>
      <c r="CYK38" s="146"/>
      <c r="CYL38" s="146"/>
      <c r="CYM38" s="146"/>
      <c r="CYN38" s="146"/>
      <c r="CYO38" s="146"/>
      <c r="CYP38" s="146"/>
      <c r="CYQ38" s="146"/>
      <c r="CYR38" s="146"/>
      <c r="CYS38" s="146"/>
      <c r="CYT38" s="146"/>
      <c r="CYU38" s="146"/>
      <c r="CYV38" s="146"/>
      <c r="CYW38" s="146"/>
      <c r="CYX38" s="146"/>
      <c r="CYY38" s="146"/>
      <c r="CYZ38" s="146"/>
      <c r="CZA38" s="146"/>
      <c r="CZB38" s="146"/>
      <c r="CZC38" s="146"/>
      <c r="CZD38" s="146"/>
      <c r="CZE38" s="146"/>
      <c r="CZF38" s="146"/>
      <c r="CZG38" s="146"/>
      <c r="CZH38" s="146"/>
      <c r="CZI38" s="146"/>
      <c r="CZJ38" s="146"/>
      <c r="CZK38" s="146"/>
      <c r="CZL38" s="146"/>
      <c r="CZM38" s="146"/>
      <c r="CZN38" s="146"/>
      <c r="CZO38" s="146"/>
      <c r="CZP38" s="146"/>
      <c r="CZQ38" s="146"/>
      <c r="CZR38" s="146"/>
      <c r="CZS38" s="146"/>
      <c r="CZT38" s="146"/>
      <c r="CZU38" s="146"/>
      <c r="CZV38" s="146"/>
      <c r="CZW38" s="146"/>
      <c r="CZX38" s="146"/>
      <c r="CZY38" s="146"/>
      <c r="CZZ38" s="146"/>
      <c r="DAA38" s="146"/>
      <c r="DAB38" s="146"/>
      <c r="DAC38" s="146"/>
      <c r="DAD38" s="146"/>
      <c r="DAE38" s="146"/>
      <c r="DAF38" s="146"/>
      <c r="DAG38" s="146"/>
      <c r="DAH38" s="146"/>
      <c r="DAI38" s="146"/>
      <c r="DAJ38" s="146"/>
      <c r="DAK38" s="146"/>
      <c r="DAL38" s="146"/>
      <c r="DAM38" s="146"/>
      <c r="DAN38" s="146"/>
      <c r="DAO38" s="146"/>
      <c r="DAP38" s="146"/>
      <c r="DAQ38" s="146"/>
      <c r="DAR38" s="146"/>
      <c r="DAS38" s="146"/>
      <c r="DAT38" s="146"/>
      <c r="DAU38" s="146"/>
      <c r="DAV38" s="146"/>
      <c r="DAW38" s="146"/>
      <c r="DAX38" s="146"/>
      <c r="DAY38" s="146"/>
      <c r="DAZ38" s="146"/>
      <c r="DBA38" s="146"/>
      <c r="DBB38" s="146"/>
      <c r="DBC38" s="146"/>
      <c r="DBD38" s="146"/>
      <c r="DBE38" s="146"/>
      <c r="DBF38" s="146"/>
      <c r="DBG38" s="146"/>
      <c r="DBH38" s="146"/>
      <c r="DBI38" s="146"/>
      <c r="DBJ38" s="146"/>
      <c r="DBK38" s="146"/>
      <c r="DBL38" s="146"/>
      <c r="DBM38" s="146"/>
      <c r="DBN38" s="146"/>
      <c r="DBO38" s="146"/>
      <c r="DBP38" s="146"/>
      <c r="DBQ38" s="146"/>
      <c r="DBR38" s="146"/>
      <c r="DBS38" s="146"/>
      <c r="DBT38" s="146"/>
      <c r="DBU38" s="146"/>
      <c r="DBV38" s="146"/>
      <c r="DBW38" s="146"/>
      <c r="DBX38" s="146"/>
      <c r="DBY38" s="146"/>
      <c r="DBZ38" s="146"/>
      <c r="DCA38" s="146"/>
      <c r="DCB38" s="146"/>
      <c r="DCC38" s="146"/>
      <c r="DCD38" s="146"/>
      <c r="DCE38" s="146"/>
      <c r="DCF38" s="146"/>
      <c r="DCG38" s="146"/>
      <c r="DCH38" s="146"/>
      <c r="DCI38" s="146"/>
      <c r="DCJ38" s="146"/>
      <c r="DCK38" s="146"/>
      <c r="DCL38" s="146"/>
      <c r="DCM38" s="146"/>
      <c r="DCN38" s="146"/>
      <c r="DCO38" s="146"/>
      <c r="DCP38" s="146"/>
      <c r="DCQ38" s="146"/>
      <c r="DCR38" s="146"/>
      <c r="DCS38" s="146"/>
      <c r="DCT38" s="146"/>
      <c r="DCU38" s="146"/>
      <c r="DCV38" s="146"/>
      <c r="DCW38" s="146"/>
      <c r="DCX38" s="146"/>
      <c r="DCY38" s="146"/>
      <c r="DCZ38" s="146"/>
      <c r="DDA38" s="146"/>
      <c r="DDB38" s="146"/>
      <c r="DDC38" s="146"/>
      <c r="DDD38" s="146"/>
      <c r="DDE38" s="146"/>
      <c r="DDF38" s="146"/>
      <c r="DDG38" s="146"/>
      <c r="DDH38" s="146"/>
      <c r="DDI38" s="146"/>
      <c r="DDJ38" s="146"/>
      <c r="DDK38" s="146"/>
      <c r="DDL38" s="146"/>
      <c r="DDM38" s="146"/>
      <c r="DDN38" s="146"/>
      <c r="DDO38" s="146"/>
      <c r="DDP38" s="146"/>
      <c r="DDQ38" s="146"/>
      <c r="DDR38" s="146"/>
      <c r="DDS38" s="146"/>
      <c r="DDT38" s="146"/>
      <c r="DDU38" s="146"/>
      <c r="DDV38" s="146"/>
      <c r="DDW38" s="146"/>
      <c r="DDX38" s="146"/>
      <c r="DDY38" s="146"/>
      <c r="DDZ38" s="146"/>
      <c r="DEA38" s="146"/>
      <c r="DEB38" s="146"/>
      <c r="DEC38" s="146"/>
      <c r="DED38" s="146"/>
      <c r="DEE38" s="146"/>
      <c r="DEF38" s="146"/>
      <c r="DEG38" s="146"/>
      <c r="DEH38" s="146"/>
      <c r="DEI38" s="146"/>
      <c r="DEJ38" s="146"/>
      <c r="DEK38" s="146"/>
      <c r="DEL38" s="146"/>
      <c r="DEM38" s="146"/>
      <c r="DEN38" s="146"/>
      <c r="DEO38" s="146"/>
      <c r="DEP38" s="146"/>
      <c r="DEQ38" s="146"/>
      <c r="DER38" s="146"/>
      <c r="DES38" s="146"/>
      <c r="DET38" s="146"/>
      <c r="DEU38" s="146"/>
      <c r="DEV38" s="146"/>
      <c r="DEW38" s="146"/>
      <c r="DEX38" s="146"/>
      <c r="DEY38" s="146"/>
      <c r="DEZ38" s="146"/>
      <c r="DFA38" s="146"/>
      <c r="DFB38" s="146"/>
      <c r="DFC38" s="146"/>
      <c r="DFD38" s="146"/>
      <c r="DFE38" s="146"/>
      <c r="DFF38" s="146"/>
      <c r="DFG38" s="146"/>
      <c r="DFH38" s="146"/>
      <c r="DFI38" s="146"/>
      <c r="DFJ38" s="146"/>
      <c r="DFK38" s="146"/>
      <c r="DFL38" s="146"/>
      <c r="DFM38" s="146"/>
      <c r="DFN38" s="146"/>
      <c r="DFO38" s="146"/>
      <c r="DFP38" s="146"/>
      <c r="DFQ38" s="146"/>
      <c r="DFR38" s="146"/>
      <c r="DFS38" s="146"/>
      <c r="DFT38" s="146"/>
      <c r="DFU38" s="146"/>
      <c r="DFV38" s="146"/>
      <c r="DFW38" s="146"/>
      <c r="DFX38" s="146"/>
      <c r="DFY38" s="146"/>
      <c r="DFZ38" s="146"/>
      <c r="DGA38" s="146"/>
      <c r="DGB38" s="146"/>
      <c r="DGC38" s="146"/>
      <c r="DGD38" s="146"/>
      <c r="DGE38" s="146"/>
      <c r="DGF38" s="146"/>
      <c r="DGG38" s="146"/>
      <c r="DGH38" s="146"/>
      <c r="DGI38" s="146"/>
      <c r="DGJ38" s="146"/>
      <c r="DGK38" s="146"/>
      <c r="DGL38" s="146"/>
      <c r="DGM38" s="146"/>
      <c r="DGN38" s="146"/>
      <c r="DGO38" s="146"/>
      <c r="DGP38" s="146"/>
      <c r="DGQ38" s="146"/>
      <c r="DGR38" s="146"/>
      <c r="DGS38" s="146"/>
      <c r="DGT38" s="146"/>
      <c r="DGU38" s="146"/>
      <c r="DGV38" s="146"/>
      <c r="DGW38" s="146"/>
      <c r="DGX38" s="146"/>
      <c r="DGY38" s="146"/>
      <c r="DGZ38" s="146"/>
      <c r="DHA38" s="146"/>
      <c r="DHB38" s="146"/>
      <c r="DHC38" s="146"/>
      <c r="DHD38" s="146"/>
      <c r="DHE38" s="146"/>
      <c r="DHF38" s="146"/>
      <c r="DHG38" s="146"/>
      <c r="DHH38" s="146"/>
      <c r="DHI38" s="146"/>
      <c r="DHJ38" s="146"/>
      <c r="DHK38" s="146"/>
      <c r="DHL38" s="146"/>
      <c r="DHM38" s="146"/>
      <c r="DHN38" s="146"/>
      <c r="DHO38" s="146"/>
      <c r="DHP38" s="146"/>
      <c r="DHQ38" s="146"/>
      <c r="DHR38" s="146"/>
      <c r="DHS38" s="146"/>
      <c r="DHT38" s="146"/>
      <c r="DHU38" s="146"/>
      <c r="DHV38" s="146"/>
      <c r="DHW38" s="146"/>
      <c r="DHX38" s="146"/>
      <c r="DHY38" s="146"/>
      <c r="DHZ38" s="146"/>
      <c r="DIA38" s="146"/>
      <c r="DIB38" s="146"/>
      <c r="DIC38" s="146"/>
      <c r="DID38" s="146"/>
      <c r="DIE38" s="146"/>
      <c r="DIF38" s="146"/>
      <c r="DIG38" s="146"/>
      <c r="DIH38" s="146"/>
      <c r="DII38" s="146"/>
      <c r="DIJ38" s="146"/>
      <c r="DIK38" s="146"/>
      <c r="DIL38" s="146"/>
      <c r="DIM38" s="146"/>
      <c r="DIN38" s="146"/>
      <c r="DIO38" s="146"/>
      <c r="DIP38" s="146"/>
      <c r="DIQ38" s="146"/>
      <c r="DIR38" s="146"/>
      <c r="DIS38" s="146"/>
      <c r="DIT38" s="146"/>
      <c r="DIU38" s="146"/>
      <c r="DIV38" s="146"/>
      <c r="DIW38" s="146"/>
      <c r="DIX38" s="146"/>
      <c r="DIY38" s="146"/>
      <c r="DIZ38" s="146"/>
      <c r="DJA38" s="146"/>
      <c r="DJB38" s="146"/>
      <c r="DJC38" s="146"/>
      <c r="DJD38" s="146"/>
      <c r="DJE38" s="146"/>
      <c r="DJF38" s="146"/>
      <c r="DJG38" s="146"/>
      <c r="DJH38" s="146"/>
      <c r="DJI38" s="146"/>
      <c r="DJJ38" s="146"/>
      <c r="DJK38" s="146"/>
      <c r="DJL38" s="146"/>
      <c r="DJM38" s="146"/>
      <c r="DJN38" s="146"/>
      <c r="DJO38" s="146"/>
      <c r="DJP38" s="146"/>
      <c r="DJQ38" s="146"/>
      <c r="DJR38" s="146"/>
      <c r="DJS38" s="146"/>
      <c r="DJT38" s="146"/>
      <c r="DJU38" s="146"/>
      <c r="DJV38" s="146"/>
      <c r="DJW38" s="146"/>
      <c r="DJX38" s="146"/>
      <c r="DJY38" s="146"/>
      <c r="DJZ38" s="146"/>
      <c r="DKA38" s="146"/>
      <c r="DKB38" s="146"/>
      <c r="DKC38" s="146"/>
      <c r="DKD38" s="146"/>
      <c r="DKE38" s="146"/>
      <c r="DKF38" s="146"/>
      <c r="DKG38" s="146"/>
      <c r="DKH38" s="146"/>
      <c r="DKI38" s="146"/>
      <c r="DKJ38" s="146"/>
      <c r="DKK38" s="146"/>
      <c r="DKL38" s="146"/>
      <c r="DKM38" s="146"/>
      <c r="DKN38" s="146"/>
      <c r="DKO38" s="146"/>
      <c r="DKP38" s="146"/>
      <c r="DKQ38" s="146"/>
      <c r="DKR38" s="146"/>
      <c r="DKS38" s="146"/>
      <c r="DKT38" s="146"/>
      <c r="DKU38" s="146"/>
      <c r="DKV38" s="146"/>
      <c r="DKW38" s="146"/>
      <c r="DKX38" s="146"/>
      <c r="DKY38" s="146"/>
      <c r="DKZ38" s="146"/>
      <c r="DLA38" s="146"/>
      <c r="DLB38" s="146"/>
      <c r="DLC38" s="146"/>
      <c r="DLD38" s="146"/>
      <c r="DLE38" s="146"/>
      <c r="DLF38" s="146"/>
      <c r="DLG38" s="146"/>
      <c r="DLH38" s="146"/>
      <c r="DLI38" s="146"/>
      <c r="DLJ38" s="146"/>
      <c r="DLK38" s="146"/>
      <c r="DLL38" s="146"/>
      <c r="DLM38" s="146"/>
      <c r="DLN38" s="146"/>
      <c r="DLO38" s="146"/>
      <c r="DLP38" s="146"/>
      <c r="DLQ38" s="146"/>
      <c r="DLR38" s="146"/>
      <c r="DLS38" s="146"/>
      <c r="DLT38" s="146"/>
      <c r="DLU38" s="146"/>
      <c r="DLV38" s="146"/>
      <c r="DLW38" s="146"/>
      <c r="DLX38" s="146"/>
      <c r="DLY38" s="146"/>
      <c r="DLZ38" s="146"/>
      <c r="DMA38" s="146"/>
      <c r="DMB38" s="146"/>
      <c r="DMC38" s="146"/>
      <c r="DMD38" s="146"/>
      <c r="DME38" s="146"/>
      <c r="DMF38" s="146"/>
      <c r="DMG38" s="146"/>
      <c r="DMH38" s="146"/>
      <c r="DMI38" s="146"/>
      <c r="DMJ38" s="146"/>
      <c r="DMK38" s="146"/>
      <c r="DML38" s="146"/>
      <c r="DMM38" s="146"/>
      <c r="DMN38" s="146"/>
      <c r="DMO38" s="146"/>
      <c r="DMP38" s="146"/>
      <c r="DMQ38" s="146"/>
      <c r="DMR38" s="146"/>
      <c r="DMS38" s="146"/>
      <c r="DMT38" s="146"/>
      <c r="DMU38" s="146"/>
      <c r="DMV38" s="146"/>
      <c r="DMW38" s="146"/>
      <c r="DMX38" s="146"/>
      <c r="DMY38" s="146"/>
      <c r="DMZ38" s="146"/>
      <c r="DNA38" s="146"/>
      <c r="DNB38" s="146"/>
      <c r="DNC38" s="146"/>
      <c r="DND38" s="146"/>
      <c r="DNE38" s="146"/>
      <c r="DNF38" s="146"/>
      <c r="DNG38" s="146"/>
      <c r="DNH38" s="146"/>
      <c r="DNI38" s="146"/>
      <c r="DNJ38" s="146"/>
      <c r="DNK38" s="146"/>
      <c r="DNL38" s="146"/>
      <c r="DNM38" s="146"/>
      <c r="DNN38" s="146"/>
      <c r="DNO38" s="146"/>
      <c r="DNP38" s="146"/>
      <c r="DNQ38" s="146"/>
      <c r="DNR38" s="146"/>
      <c r="DNS38" s="146"/>
      <c r="DNT38" s="146"/>
      <c r="DNU38" s="146"/>
      <c r="DNV38" s="146"/>
      <c r="DNW38" s="146"/>
      <c r="DNX38" s="146"/>
      <c r="DNY38" s="146"/>
      <c r="DNZ38" s="146"/>
      <c r="DOA38" s="146"/>
      <c r="DOB38" s="146"/>
      <c r="DOC38" s="146"/>
      <c r="DOD38" s="146"/>
      <c r="DOE38" s="146"/>
      <c r="DOF38" s="146"/>
      <c r="DOG38" s="146"/>
      <c r="DOH38" s="146"/>
      <c r="DOI38" s="146"/>
      <c r="DOJ38" s="146"/>
      <c r="DOK38" s="146"/>
      <c r="DOL38" s="146"/>
      <c r="DOM38" s="146"/>
      <c r="DON38" s="146"/>
      <c r="DOO38" s="146"/>
      <c r="DOP38" s="146"/>
      <c r="DOQ38" s="146"/>
      <c r="DOR38" s="146"/>
      <c r="DOS38" s="146"/>
      <c r="DOT38" s="146"/>
      <c r="DOU38" s="146"/>
      <c r="DOV38" s="146"/>
      <c r="DOW38" s="146"/>
      <c r="DOX38" s="146"/>
      <c r="DOY38" s="146"/>
      <c r="DOZ38" s="146"/>
      <c r="DPA38" s="146"/>
      <c r="DPB38" s="146"/>
      <c r="DPC38" s="146"/>
      <c r="DPD38" s="146"/>
      <c r="DPE38" s="146"/>
      <c r="DPF38" s="146"/>
      <c r="DPG38" s="146"/>
      <c r="DPH38" s="146"/>
      <c r="DPI38" s="146"/>
      <c r="DPJ38" s="146"/>
      <c r="DPK38" s="146"/>
      <c r="DPL38" s="146"/>
      <c r="DPM38" s="146"/>
      <c r="DPN38" s="146"/>
      <c r="DPO38" s="146"/>
      <c r="DPP38" s="146"/>
      <c r="DPQ38" s="146"/>
      <c r="DPR38" s="146"/>
      <c r="DPS38" s="146"/>
      <c r="DPT38" s="146"/>
      <c r="DPU38" s="146"/>
      <c r="DPV38" s="146"/>
      <c r="DPW38" s="146"/>
      <c r="DPX38" s="146"/>
      <c r="DPY38" s="146"/>
      <c r="DPZ38" s="146"/>
      <c r="DQA38" s="146"/>
      <c r="DQB38" s="146"/>
      <c r="DQC38" s="146"/>
      <c r="DQD38" s="146"/>
      <c r="DQE38" s="146"/>
      <c r="DQF38" s="146"/>
      <c r="DQG38" s="146"/>
      <c r="DQH38" s="146"/>
      <c r="DQI38" s="146"/>
      <c r="DQJ38" s="146"/>
      <c r="DQK38" s="146"/>
      <c r="DQL38" s="146"/>
      <c r="DQM38" s="146"/>
      <c r="DQN38" s="146"/>
      <c r="DQO38" s="146"/>
      <c r="DQP38" s="146"/>
      <c r="DQQ38" s="146"/>
      <c r="DQR38" s="146"/>
      <c r="DQS38" s="146"/>
      <c r="DQT38" s="146"/>
      <c r="DQU38" s="146"/>
      <c r="DQV38" s="146"/>
      <c r="DQW38" s="146"/>
      <c r="DQX38" s="146"/>
      <c r="DQY38" s="146"/>
      <c r="DQZ38" s="146"/>
      <c r="DRA38" s="146"/>
      <c r="DRB38" s="146"/>
      <c r="DRC38" s="146"/>
      <c r="DRD38" s="146"/>
      <c r="DRE38" s="146"/>
      <c r="DRF38" s="146"/>
      <c r="DRG38" s="146"/>
      <c r="DRH38" s="146"/>
      <c r="DRI38" s="146"/>
      <c r="DRJ38" s="146"/>
      <c r="DRK38" s="146"/>
      <c r="DRL38" s="146"/>
      <c r="DRM38" s="146"/>
      <c r="DRN38" s="146"/>
      <c r="DRO38" s="146"/>
      <c r="DRP38" s="146"/>
      <c r="DRQ38" s="146"/>
      <c r="DRR38" s="146"/>
      <c r="DRS38" s="146"/>
      <c r="DRT38" s="146"/>
      <c r="DRU38" s="146"/>
      <c r="DRV38" s="146"/>
      <c r="DRW38" s="146"/>
      <c r="DRX38" s="146"/>
      <c r="DRY38" s="146"/>
      <c r="DRZ38" s="146"/>
      <c r="DSA38" s="146"/>
      <c r="DSB38" s="146"/>
      <c r="DSC38" s="146"/>
      <c r="DSD38" s="146"/>
      <c r="DSE38" s="146"/>
      <c r="DSF38" s="146"/>
      <c r="DSG38" s="146"/>
      <c r="DSH38" s="146"/>
      <c r="DSI38" s="146"/>
      <c r="DSJ38" s="146"/>
      <c r="DSK38" s="146"/>
      <c r="DSL38" s="146"/>
      <c r="DSM38" s="146"/>
      <c r="DSN38" s="146"/>
      <c r="DSO38" s="146"/>
      <c r="DSP38" s="146"/>
      <c r="DSQ38" s="146"/>
      <c r="DSR38" s="146"/>
      <c r="DSS38" s="146"/>
      <c r="DST38" s="146"/>
      <c r="DSU38" s="146"/>
      <c r="DSV38" s="146"/>
      <c r="DSW38" s="146"/>
      <c r="DSX38" s="146"/>
      <c r="DSY38" s="146"/>
      <c r="DSZ38" s="146"/>
      <c r="DTA38" s="146"/>
      <c r="DTB38" s="146"/>
      <c r="DTC38" s="146"/>
      <c r="DTD38" s="146"/>
      <c r="DTE38" s="146"/>
      <c r="DTF38" s="146"/>
      <c r="DTG38" s="146"/>
      <c r="DTH38" s="146"/>
      <c r="DTI38" s="146"/>
      <c r="DTJ38" s="146"/>
      <c r="DTK38" s="146"/>
      <c r="DTL38" s="146"/>
      <c r="DTM38" s="146"/>
      <c r="DTN38" s="146"/>
      <c r="DTO38" s="146"/>
      <c r="DTP38" s="146"/>
      <c r="DTQ38" s="146"/>
      <c r="DTR38" s="146"/>
      <c r="DTS38" s="146"/>
      <c r="DTT38" s="146"/>
      <c r="DTU38" s="146"/>
      <c r="DTV38" s="146"/>
      <c r="DTW38" s="146"/>
      <c r="DTX38" s="146"/>
      <c r="DTY38" s="146"/>
      <c r="DTZ38" s="146"/>
      <c r="DUA38" s="146"/>
      <c r="DUB38" s="146"/>
      <c r="DUC38" s="146"/>
      <c r="DUD38" s="146"/>
      <c r="DUE38" s="146"/>
      <c r="DUF38" s="146"/>
      <c r="DUG38" s="146"/>
      <c r="DUH38" s="146"/>
      <c r="DUI38" s="146"/>
      <c r="DUJ38" s="146"/>
      <c r="DUK38" s="146"/>
      <c r="DUL38" s="146"/>
      <c r="DUM38" s="146"/>
      <c r="DUN38" s="146"/>
      <c r="DUO38" s="146"/>
      <c r="DUP38" s="146"/>
      <c r="DUQ38" s="146"/>
      <c r="DUR38" s="146"/>
      <c r="DUS38" s="146"/>
      <c r="DUT38" s="146"/>
      <c r="DUU38" s="146"/>
      <c r="DUV38" s="146"/>
      <c r="DUW38" s="146"/>
      <c r="DUX38" s="146"/>
      <c r="DUY38" s="146"/>
      <c r="DUZ38" s="146"/>
      <c r="DVA38" s="146"/>
      <c r="DVB38" s="146"/>
      <c r="DVC38" s="146"/>
      <c r="DVD38" s="146"/>
      <c r="DVE38" s="146"/>
      <c r="DVF38" s="146"/>
      <c r="DVG38" s="146"/>
      <c r="DVH38" s="146"/>
      <c r="DVI38" s="146"/>
      <c r="DVJ38" s="146"/>
      <c r="DVK38" s="146"/>
      <c r="DVL38" s="146"/>
      <c r="DVM38" s="146"/>
      <c r="DVN38" s="146"/>
      <c r="DVO38" s="146"/>
      <c r="DVP38" s="146"/>
      <c r="DVQ38" s="146"/>
      <c r="DVR38" s="146"/>
      <c r="DVS38" s="146"/>
      <c r="DVT38" s="146"/>
      <c r="DVU38" s="146"/>
      <c r="DVV38" s="146"/>
      <c r="DVW38" s="146"/>
      <c r="DVX38" s="146"/>
      <c r="DVY38" s="146"/>
      <c r="DVZ38" s="146"/>
      <c r="DWA38" s="146"/>
      <c r="DWB38" s="146"/>
      <c r="DWC38" s="146"/>
      <c r="DWD38" s="146"/>
      <c r="DWE38" s="146"/>
      <c r="DWF38" s="146"/>
      <c r="DWG38" s="146"/>
      <c r="DWH38" s="146"/>
      <c r="DWI38" s="146"/>
      <c r="DWJ38" s="146"/>
      <c r="DWK38" s="146"/>
      <c r="DWL38" s="146"/>
      <c r="DWM38" s="146"/>
      <c r="DWN38" s="146"/>
      <c r="DWO38" s="146"/>
      <c r="DWP38" s="146"/>
      <c r="DWQ38" s="146"/>
      <c r="DWR38" s="146"/>
      <c r="DWS38" s="146"/>
      <c r="DWT38" s="146"/>
      <c r="DWU38" s="146"/>
      <c r="DWV38" s="146"/>
      <c r="DWW38" s="146"/>
      <c r="DWX38" s="146"/>
      <c r="DWY38" s="146"/>
      <c r="DWZ38" s="146"/>
      <c r="DXA38" s="146"/>
      <c r="DXB38" s="146"/>
      <c r="DXC38" s="146"/>
      <c r="DXD38" s="146"/>
      <c r="DXE38" s="146"/>
      <c r="DXF38" s="146"/>
      <c r="DXG38" s="146"/>
      <c r="DXH38" s="146"/>
      <c r="DXI38" s="146"/>
      <c r="DXJ38" s="146"/>
      <c r="DXK38" s="146"/>
      <c r="DXL38" s="146"/>
      <c r="DXM38" s="146"/>
      <c r="DXN38" s="146"/>
      <c r="DXO38" s="146"/>
      <c r="DXP38" s="146"/>
      <c r="DXQ38" s="146"/>
      <c r="DXR38" s="146"/>
      <c r="DXS38" s="146"/>
      <c r="DXT38" s="146"/>
      <c r="DXU38" s="146"/>
      <c r="DXV38" s="146"/>
      <c r="DXW38" s="146"/>
      <c r="DXX38" s="146"/>
      <c r="DXY38" s="146"/>
      <c r="DXZ38" s="146"/>
      <c r="DYA38" s="146"/>
      <c r="DYB38" s="146"/>
      <c r="DYC38" s="146"/>
      <c r="DYD38" s="146"/>
      <c r="DYE38" s="146"/>
      <c r="DYF38" s="146"/>
      <c r="DYG38" s="146"/>
      <c r="DYH38" s="146"/>
      <c r="DYI38" s="146"/>
      <c r="DYJ38" s="146"/>
      <c r="DYK38" s="146"/>
      <c r="DYL38" s="146"/>
      <c r="DYM38" s="146"/>
      <c r="DYN38" s="146"/>
      <c r="DYO38" s="146"/>
      <c r="DYP38" s="146"/>
      <c r="DYQ38" s="146"/>
      <c r="DYR38" s="146"/>
      <c r="DYS38" s="146"/>
      <c r="DYT38" s="146"/>
      <c r="DYU38" s="146"/>
      <c r="DYV38" s="146"/>
      <c r="DYW38" s="146"/>
      <c r="DYX38" s="146"/>
      <c r="DYY38" s="146"/>
      <c r="DYZ38" s="146"/>
      <c r="DZA38" s="146"/>
      <c r="DZB38" s="146"/>
      <c r="DZC38" s="146"/>
      <c r="DZD38" s="146"/>
      <c r="DZE38" s="146"/>
      <c r="DZF38" s="146"/>
      <c r="DZG38" s="146"/>
      <c r="DZH38" s="146"/>
      <c r="DZI38" s="146"/>
      <c r="DZJ38" s="146"/>
      <c r="DZK38" s="146"/>
      <c r="DZL38" s="146"/>
      <c r="DZM38" s="146"/>
      <c r="DZN38" s="146"/>
      <c r="DZO38" s="146"/>
      <c r="DZP38" s="146"/>
      <c r="DZQ38" s="146"/>
      <c r="DZR38" s="146"/>
      <c r="DZS38" s="146"/>
      <c r="DZT38" s="146"/>
      <c r="DZU38" s="146"/>
      <c r="DZV38" s="146"/>
      <c r="DZW38" s="146"/>
      <c r="DZX38" s="146"/>
      <c r="DZY38" s="146"/>
      <c r="DZZ38" s="146"/>
      <c r="EAA38" s="146"/>
      <c r="EAB38" s="146"/>
      <c r="EAC38" s="146"/>
      <c r="EAD38" s="146"/>
      <c r="EAE38" s="146"/>
      <c r="EAF38" s="146"/>
      <c r="EAG38" s="146"/>
      <c r="EAH38" s="146"/>
      <c r="EAI38" s="146"/>
      <c r="EAJ38" s="146"/>
      <c r="EAK38" s="146"/>
      <c r="EAL38" s="146"/>
      <c r="EAM38" s="146"/>
      <c r="EAN38" s="146"/>
      <c r="EAO38" s="146"/>
      <c r="EAP38" s="146"/>
      <c r="EAQ38" s="146"/>
      <c r="EAR38" s="146"/>
      <c r="EAS38" s="146"/>
      <c r="EAT38" s="146"/>
      <c r="EAU38" s="146"/>
      <c r="EAV38" s="146"/>
      <c r="EAW38" s="146"/>
      <c r="EAX38" s="146"/>
      <c r="EAY38" s="146"/>
      <c r="EAZ38" s="146"/>
      <c r="EBA38" s="146"/>
      <c r="EBB38" s="146"/>
      <c r="EBC38" s="146"/>
      <c r="EBD38" s="146"/>
      <c r="EBE38" s="146"/>
      <c r="EBF38" s="146"/>
      <c r="EBG38" s="146"/>
      <c r="EBH38" s="146"/>
      <c r="EBI38" s="146"/>
      <c r="EBJ38" s="146"/>
      <c r="EBK38" s="146"/>
      <c r="EBL38" s="146"/>
      <c r="EBM38" s="146"/>
      <c r="EBN38" s="146"/>
      <c r="EBO38" s="146"/>
      <c r="EBP38" s="146"/>
      <c r="EBQ38" s="146"/>
      <c r="EBR38" s="146"/>
      <c r="EBS38" s="146"/>
      <c r="EBT38" s="146"/>
      <c r="EBU38" s="146"/>
      <c r="EBV38" s="146"/>
      <c r="EBW38" s="146"/>
      <c r="EBX38" s="146"/>
      <c r="EBY38" s="146"/>
      <c r="EBZ38" s="146"/>
      <c r="ECA38" s="146"/>
      <c r="ECB38" s="146"/>
      <c r="ECC38" s="146"/>
      <c r="ECD38" s="146"/>
      <c r="ECE38" s="146"/>
      <c r="ECF38" s="146"/>
      <c r="ECG38" s="146"/>
      <c r="ECH38" s="146"/>
      <c r="ECI38" s="146"/>
      <c r="ECJ38" s="146"/>
      <c r="ECK38" s="146"/>
      <c r="ECL38" s="146"/>
      <c r="ECM38" s="146"/>
      <c r="ECN38" s="146"/>
      <c r="ECO38" s="146"/>
      <c r="ECP38" s="146"/>
      <c r="ECQ38" s="146"/>
      <c r="ECR38" s="146"/>
      <c r="ECS38" s="146"/>
      <c r="ECT38" s="146"/>
      <c r="ECU38" s="146"/>
      <c r="ECV38" s="146"/>
      <c r="ECW38" s="146"/>
      <c r="ECX38" s="146"/>
      <c r="ECY38" s="146"/>
      <c r="ECZ38" s="146"/>
      <c r="EDA38" s="146"/>
      <c r="EDB38" s="146"/>
      <c r="EDC38" s="146"/>
      <c r="EDD38" s="146"/>
      <c r="EDE38" s="146"/>
      <c r="EDF38" s="146"/>
      <c r="EDG38" s="146"/>
      <c r="EDH38" s="146"/>
      <c r="EDI38" s="146"/>
      <c r="EDJ38" s="146"/>
      <c r="EDK38" s="146"/>
      <c r="EDL38" s="146"/>
      <c r="EDM38" s="146"/>
      <c r="EDN38" s="146"/>
      <c r="EDO38" s="146"/>
      <c r="EDP38" s="146"/>
      <c r="EDQ38" s="146"/>
      <c r="EDR38" s="146"/>
      <c r="EDS38" s="146"/>
      <c r="EDT38" s="146"/>
      <c r="EDU38" s="146"/>
      <c r="EDV38" s="146"/>
      <c r="EDW38" s="146"/>
      <c r="EDX38" s="146"/>
      <c r="EDY38" s="146"/>
      <c r="EDZ38" s="146"/>
      <c r="EEA38" s="146"/>
      <c r="EEB38" s="146"/>
      <c r="EEC38" s="146"/>
      <c r="EED38" s="146"/>
      <c r="EEE38" s="146"/>
      <c r="EEF38" s="146"/>
      <c r="EEG38" s="146"/>
      <c r="EEH38" s="146"/>
      <c r="EEI38" s="146"/>
      <c r="EEJ38" s="146"/>
      <c r="EEK38" s="146"/>
      <c r="EEL38" s="146"/>
      <c r="EEM38" s="146"/>
      <c r="EEN38" s="146"/>
      <c r="EEO38" s="146"/>
      <c r="EEP38" s="146"/>
      <c r="EEQ38" s="146"/>
      <c r="EER38" s="146"/>
      <c r="EES38" s="146"/>
      <c r="EET38" s="146"/>
      <c r="EEU38" s="146"/>
      <c r="EEV38" s="146"/>
      <c r="EEW38" s="146"/>
      <c r="EEX38" s="146"/>
      <c r="EEY38" s="146"/>
      <c r="EEZ38" s="146"/>
      <c r="EFA38" s="146"/>
      <c r="EFB38" s="146"/>
      <c r="EFC38" s="146"/>
      <c r="EFD38" s="146"/>
      <c r="EFE38" s="146"/>
      <c r="EFF38" s="146"/>
      <c r="EFG38" s="146"/>
      <c r="EFH38" s="146"/>
      <c r="EFI38" s="146"/>
      <c r="EFJ38" s="146"/>
      <c r="EFK38" s="146"/>
      <c r="EFL38" s="146"/>
      <c r="EFM38" s="146"/>
      <c r="EFN38" s="146"/>
      <c r="EFO38" s="146"/>
      <c r="EFP38" s="146"/>
      <c r="EFQ38" s="146"/>
      <c r="EFR38" s="146"/>
      <c r="EFS38" s="146"/>
      <c r="EFT38" s="146"/>
      <c r="EFU38" s="146"/>
      <c r="EFV38" s="146"/>
      <c r="EFW38" s="146"/>
      <c r="EFX38" s="146"/>
      <c r="EFY38" s="146"/>
      <c r="EFZ38" s="146"/>
      <c r="EGA38" s="146"/>
      <c r="EGB38" s="146"/>
      <c r="EGC38" s="146"/>
      <c r="EGD38" s="146"/>
      <c r="EGE38" s="146"/>
      <c r="EGF38" s="146"/>
      <c r="EGG38" s="146"/>
      <c r="EGH38" s="146"/>
      <c r="EGI38" s="146"/>
      <c r="EGJ38" s="146"/>
      <c r="EGK38" s="146"/>
      <c r="EGL38" s="146"/>
      <c r="EGM38" s="146"/>
      <c r="EGN38" s="146"/>
      <c r="EGO38" s="146"/>
      <c r="EGP38" s="146"/>
      <c r="EGQ38" s="146"/>
      <c r="EGR38" s="146"/>
      <c r="EGS38" s="146"/>
      <c r="EGT38" s="146"/>
      <c r="EGU38" s="146"/>
      <c r="EGV38" s="146"/>
      <c r="EGW38" s="146"/>
      <c r="EGX38" s="146"/>
      <c r="EGY38" s="146"/>
      <c r="EGZ38" s="146"/>
      <c r="EHA38" s="146"/>
      <c r="EHB38" s="146"/>
      <c r="EHC38" s="146"/>
      <c r="EHD38" s="146"/>
      <c r="EHE38" s="146"/>
      <c r="EHF38" s="146"/>
      <c r="EHG38" s="146"/>
      <c r="EHH38" s="146"/>
      <c r="EHI38" s="146"/>
      <c r="EHJ38" s="146"/>
      <c r="EHK38" s="146"/>
      <c r="EHL38" s="146"/>
      <c r="EHM38" s="146"/>
      <c r="EHN38" s="146"/>
      <c r="EHO38" s="146"/>
      <c r="EHP38" s="146"/>
      <c r="EHQ38" s="146"/>
      <c r="EHR38" s="146"/>
      <c r="EHS38" s="146"/>
      <c r="EHT38" s="146"/>
      <c r="EHU38" s="146"/>
      <c r="EHV38" s="146"/>
      <c r="EHW38" s="146"/>
      <c r="EHX38" s="146"/>
      <c r="EHY38" s="146"/>
      <c r="EHZ38" s="146"/>
      <c r="EIA38" s="146"/>
      <c r="EIB38" s="146"/>
      <c r="EIC38" s="146"/>
      <c r="EID38" s="146"/>
      <c r="EIE38" s="146"/>
      <c r="EIF38" s="146"/>
      <c r="EIG38" s="146"/>
      <c r="EIH38" s="146"/>
      <c r="EII38" s="146"/>
      <c r="EIJ38" s="146"/>
      <c r="EIK38" s="146"/>
      <c r="EIL38" s="146"/>
      <c r="EIM38" s="146"/>
      <c r="EIN38" s="146"/>
      <c r="EIO38" s="146"/>
      <c r="EIP38" s="146"/>
      <c r="EIQ38" s="146"/>
      <c r="EIR38" s="146"/>
      <c r="EIS38" s="146"/>
      <c r="EIT38" s="146"/>
      <c r="EIU38" s="146"/>
      <c r="EIV38" s="146"/>
      <c r="EIW38" s="146"/>
      <c r="EIX38" s="146"/>
      <c r="EIY38" s="146"/>
      <c r="EIZ38" s="146"/>
      <c r="EJA38" s="146"/>
      <c r="EJB38" s="146"/>
      <c r="EJC38" s="146"/>
      <c r="EJD38" s="146"/>
      <c r="EJE38" s="146"/>
      <c r="EJF38" s="146"/>
      <c r="EJG38" s="146"/>
      <c r="EJH38" s="146"/>
      <c r="EJI38" s="146"/>
      <c r="EJJ38" s="146"/>
      <c r="EJK38" s="146"/>
      <c r="EJL38" s="146"/>
      <c r="EJM38" s="146"/>
      <c r="EJN38" s="146"/>
      <c r="EJO38" s="146"/>
      <c r="EJP38" s="146"/>
      <c r="EJQ38" s="146"/>
      <c r="EJR38" s="146"/>
      <c r="EJS38" s="146"/>
      <c r="EJT38" s="146"/>
      <c r="EJU38" s="146"/>
      <c r="EJV38" s="146"/>
      <c r="EJW38" s="146"/>
      <c r="EJX38" s="146"/>
      <c r="EJY38" s="146"/>
      <c r="EJZ38" s="146"/>
      <c r="EKA38" s="146"/>
      <c r="EKB38" s="146"/>
      <c r="EKC38" s="146"/>
      <c r="EKD38" s="146"/>
      <c r="EKE38" s="146"/>
      <c r="EKF38" s="146"/>
      <c r="EKG38" s="146"/>
      <c r="EKH38" s="146"/>
      <c r="EKI38" s="146"/>
      <c r="EKJ38" s="146"/>
      <c r="EKK38" s="146"/>
      <c r="EKL38" s="146"/>
      <c r="EKM38" s="146"/>
      <c r="EKN38" s="146"/>
      <c r="EKO38" s="146"/>
      <c r="EKP38" s="146"/>
      <c r="EKQ38" s="146"/>
      <c r="EKR38" s="146"/>
      <c r="EKS38" s="146"/>
      <c r="EKT38" s="146"/>
      <c r="EKU38" s="146"/>
      <c r="EKV38" s="146"/>
      <c r="EKW38" s="146"/>
      <c r="EKX38" s="146"/>
      <c r="EKY38" s="146"/>
      <c r="EKZ38" s="146"/>
      <c r="ELA38" s="146"/>
      <c r="ELB38" s="146"/>
      <c r="ELC38" s="146"/>
      <c r="ELD38" s="146"/>
      <c r="ELE38" s="146"/>
      <c r="ELF38" s="146"/>
      <c r="ELG38" s="146"/>
      <c r="ELH38" s="146"/>
      <c r="ELI38" s="146"/>
      <c r="ELJ38" s="146"/>
      <c r="ELK38" s="146"/>
      <c r="ELL38" s="146"/>
      <c r="ELM38" s="146"/>
      <c r="ELN38" s="146"/>
      <c r="ELO38" s="146"/>
      <c r="ELP38" s="146"/>
      <c r="ELQ38" s="146"/>
      <c r="ELR38" s="146"/>
      <c r="ELS38" s="146"/>
      <c r="ELT38" s="146"/>
      <c r="ELU38" s="146"/>
      <c r="ELV38" s="146"/>
      <c r="ELW38" s="146"/>
      <c r="ELX38" s="146"/>
      <c r="ELY38" s="146"/>
      <c r="ELZ38" s="146"/>
      <c r="EMA38" s="146"/>
      <c r="EMB38" s="146"/>
      <c r="EMC38" s="146"/>
      <c r="EMD38" s="146"/>
      <c r="EME38" s="146"/>
      <c r="EMF38" s="146"/>
      <c r="EMG38" s="146"/>
      <c r="EMH38" s="146"/>
      <c r="EMI38" s="146"/>
      <c r="EMJ38" s="146"/>
      <c r="EMK38" s="146"/>
      <c r="EML38" s="146"/>
      <c r="EMM38" s="146"/>
      <c r="EMN38" s="146"/>
      <c r="EMO38" s="146"/>
      <c r="EMP38" s="146"/>
      <c r="EMQ38" s="146"/>
      <c r="EMR38" s="146"/>
      <c r="EMS38" s="146"/>
      <c r="EMT38" s="146"/>
      <c r="EMU38" s="146"/>
      <c r="EMV38" s="146"/>
      <c r="EMW38" s="146"/>
      <c r="EMX38" s="146"/>
      <c r="EMY38" s="146"/>
      <c r="EMZ38" s="146"/>
      <c r="ENA38" s="146"/>
      <c r="ENB38" s="146"/>
      <c r="ENC38" s="146"/>
      <c r="END38" s="146"/>
      <c r="ENE38" s="146"/>
      <c r="ENF38" s="146"/>
      <c r="ENG38" s="146"/>
      <c r="ENH38" s="146"/>
      <c r="ENI38" s="146"/>
      <c r="ENJ38" s="146"/>
      <c r="ENK38" s="146"/>
      <c r="ENL38" s="146"/>
      <c r="ENM38" s="146"/>
      <c r="ENN38" s="146"/>
      <c r="ENO38" s="146"/>
      <c r="ENP38" s="146"/>
      <c r="ENQ38" s="146"/>
      <c r="ENR38" s="146"/>
      <c r="ENS38" s="146"/>
      <c r="ENT38" s="146"/>
      <c r="ENU38" s="146"/>
      <c r="ENV38" s="146"/>
      <c r="ENW38" s="146"/>
      <c r="ENX38" s="146"/>
      <c r="ENY38" s="146"/>
      <c r="ENZ38" s="146"/>
      <c r="EOA38" s="146"/>
      <c r="EOB38" s="146"/>
      <c r="EOC38" s="146"/>
      <c r="EOD38" s="146"/>
      <c r="EOE38" s="146"/>
      <c r="EOF38" s="146"/>
      <c r="EOG38" s="146"/>
      <c r="EOH38" s="146"/>
      <c r="EOI38" s="146"/>
      <c r="EOJ38" s="146"/>
      <c r="EOK38" s="146"/>
      <c r="EOL38" s="146"/>
      <c r="EOM38" s="146"/>
      <c r="EON38" s="146"/>
      <c r="EOO38" s="146"/>
      <c r="EOP38" s="146"/>
      <c r="EOQ38" s="146"/>
      <c r="EOR38" s="146"/>
      <c r="EOS38" s="146"/>
      <c r="EOT38" s="146"/>
      <c r="EOU38" s="146"/>
      <c r="EOV38" s="146"/>
      <c r="EOW38" s="146"/>
      <c r="EOX38" s="146"/>
      <c r="EOY38" s="146"/>
      <c r="EOZ38" s="146"/>
      <c r="EPA38" s="146"/>
      <c r="EPB38" s="146"/>
      <c r="EPC38" s="146"/>
      <c r="EPD38" s="146"/>
      <c r="EPE38" s="146"/>
      <c r="EPF38" s="146"/>
      <c r="EPG38" s="146"/>
      <c r="EPH38" s="146"/>
      <c r="EPI38" s="146"/>
      <c r="EPJ38" s="146"/>
      <c r="EPK38" s="146"/>
      <c r="EPL38" s="146"/>
      <c r="EPM38" s="146"/>
      <c r="EPN38" s="146"/>
      <c r="EPO38" s="146"/>
      <c r="EPP38" s="146"/>
      <c r="EPQ38" s="146"/>
      <c r="EPR38" s="146"/>
      <c r="EPS38" s="146"/>
      <c r="EPT38" s="146"/>
      <c r="EPU38" s="146"/>
      <c r="EPV38" s="146"/>
      <c r="EPW38" s="146"/>
      <c r="EPX38" s="146"/>
      <c r="EPY38" s="146"/>
      <c r="EPZ38" s="146"/>
      <c r="EQA38" s="146"/>
      <c r="EQB38" s="146"/>
      <c r="EQC38" s="146"/>
      <c r="EQD38" s="146"/>
      <c r="EQE38" s="146"/>
      <c r="EQF38" s="146"/>
      <c r="EQG38" s="146"/>
      <c r="EQH38" s="146"/>
      <c r="EQI38" s="146"/>
      <c r="EQJ38" s="146"/>
      <c r="EQK38" s="146"/>
      <c r="EQL38" s="146"/>
      <c r="EQM38" s="146"/>
      <c r="EQN38" s="146"/>
      <c r="EQO38" s="146"/>
      <c r="EQP38" s="146"/>
      <c r="EQQ38" s="146"/>
      <c r="EQR38" s="146"/>
      <c r="EQS38" s="146"/>
      <c r="EQT38" s="146"/>
      <c r="EQU38" s="146"/>
      <c r="EQV38" s="146"/>
      <c r="EQW38" s="146"/>
      <c r="EQX38" s="146"/>
      <c r="EQY38" s="146"/>
      <c r="EQZ38" s="146"/>
      <c r="ERA38" s="146"/>
      <c r="ERB38" s="146"/>
      <c r="ERC38" s="146"/>
      <c r="ERD38" s="146"/>
      <c r="ERE38" s="146"/>
      <c r="ERF38" s="146"/>
      <c r="ERG38" s="146"/>
      <c r="ERH38" s="146"/>
      <c r="ERI38" s="146"/>
      <c r="ERJ38" s="146"/>
      <c r="ERK38" s="146"/>
      <c r="ERL38" s="146"/>
      <c r="ERM38" s="146"/>
      <c r="ERN38" s="146"/>
      <c r="ERO38" s="146"/>
      <c r="ERP38" s="146"/>
      <c r="ERQ38" s="146"/>
      <c r="ERR38" s="146"/>
      <c r="ERS38" s="146"/>
      <c r="ERT38" s="146"/>
      <c r="ERU38" s="146"/>
      <c r="ERV38" s="146"/>
      <c r="ERW38" s="146"/>
      <c r="ERX38" s="146"/>
      <c r="ERY38" s="146"/>
      <c r="ERZ38" s="146"/>
      <c r="ESA38" s="146"/>
      <c r="ESB38" s="146"/>
      <c r="ESC38" s="146"/>
      <c r="ESD38" s="146"/>
      <c r="ESE38" s="146"/>
      <c r="ESF38" s="146"/>
      <c r="ESG38" s="146"/>
      <c r="ESH38" s="146"/>
      <c r="ESI38" s="146"/>
      <c r="ESJ38" s="146"/>
      <c r="ESK38" s="146"/>
      <c r="ESL38" s="146"/>
      <c r="ESM38" s="146"/>
      <c r="ESN38" s="146"/>
      <c r="ESO38" s="146"/>
      <c r="ESP38" s="146"/>
      <c r="ESQ38" s="146"/>
      <c r="ESR38" s="146"/>
      <c r="ESS38" s="146"/>
      <c r="EST38" s="146"/>
      <c r="ESU38" s="146"/>
      <c r="ESV38" s="146"/>
      <c r="ESW38" s="146"/>
      <c r="ESX38" s="146"/>
      <c r="ESY38" s="146"/>
      <c r="ESZ38" s="146"/>
      <c r="ETA38" s="146"/>
      <c r="ETB38" s="146"/>
      <c r="ETC38" s="146"/>
      <c r="ETD38" s="146"/>
      <c r="ETE38" s="146"/>
      <c r="ETF38" s="146"/>
      <c r="ETG38" s="146"/>
      <c r="ETH38" s="146"/>
      <c r="ETI38" s="146"/>
      <c r="ETJ38" s="146"/>
      <c r="ETK38" s="146"/>
      <c r="ETL38" s="146"/>
      <c r="ETM38" s="146"/>
      <c r="ETN38" s="146"/>
      <c r="ETO38" s="146"/>
      <c r="ETP38" s="146"/>
      <c r="ETQ38" s="146"/>
      <c r="ETR38" s="146"/>
      <c r="ETS38" s="146"/>
      <c r="ETT38" s="146"/>
      <c r="ETU38" s="146"/>
      <c r="ETV38" s="146"/>
      <c r="ETW38" s="146"/>
      <c r="ETX38" s="146"/>
      <c r="ETY38" s="146"/>
      <c r="ETZ38" s="146"/>
      <c r="EUA38" s="146"/>
      <c r="EUB38" s="146"/>
      <c r="EUC38" s="146"/>
      <c r="EUD38" s="146"/>
      <c r="EUE38" s="146"/>
      <c r="EUF38" s="146"/>
      <c r="EUG38" s="146"/>
      <c r="EUH38" s="146"/>
      <c r="EUI38" s="146"/>
      <c r="EUJ38" s="146"/>
      <c r="EUK38" s="146"/>
      <c r="EUL38" s="146"/>
      <c r="EUM38" s="146"/>
      <c r="EUN38" s="146"/>
      <c r="EUO38" s="146"/>
      <c r="EUP38" s="146"/>
      <c r="EUQ38" s="146"/>
      <c r="EUR38" s="146"/>
      <c r="EUS38" s="146"/>
      <c r="EUT38" s="146"/>
      <c r="EUU38" s="146"/>
      <c r="EUV38" s="146"/>
      <c r="EUW38" s="146"/>
      <c r="EUX38" s="146"/>
      <c r="EUY38" s="146"/>
      <c r="EUZ38" s="146"/>
      <c r="EVA38" s="146"/>
      <c r="EVB38" s="146"/>
      <c r="EVC38" s="146"/>
      <c r="EVD38" s="146"/>
      <c r="EVE38" s="146"/>
      <c r="EVF38" s="146"/>
      <c r="EVG38" s="146"/>
      <c r="EVH38" s="146"/>
      <c r="EVI38" s="146"/>
      <c r="EVJ38" s="146"/>
      <c r="EVK38" s="146"/>
      <c r="EVL38" s="146"/>
      <c r="EVM38" s="146"/>
      <c r="EVN38" s="146"/>
      <c r="EVO38" s="146"/>
      <c r="EVP38" s="146"/>
      <c r="EVQ38" s="146"/>
      <c r="EVR38" s="146"/>
      <c r="EVS38" s="146"/>
      <c r="EVT38" s="146"/>
      <c r="EVU38" s="146"/>
      <c r="EVV38" s="146"/>
      <c r="EVW38" s="146"/>
      <c r="EVX38" s="146"/>
      <c r="EVY38" s="146"/>
      <c r="EVZ38" s="146"/>
      <c r="EWA38" s="146"/>
      <c r="EWB38" s="146"/>
      <c r="EWC38" s="146"/>
      <c r="EWD38" s="146"/>
      <c r="EWE38" s="146"/>
      <c r="EWF38" s="146"/>
      <c r="EWG38" s="146"/>
      <c r="EWH38" s="146"/>
      <c r="EWI38" s="146"/>
      <c r="EWJ38" s="146"/>
      <c r="EWK38" s="146"/>
      <c r="EWL38" s="146"/>
      <c r="EWM38" s="146"/>
      <c r="EWN38" s="146"/>
      <c r="EWO38" s="146"/>
      <c r="EWP38" s="146"/>
      <c r="EWQ38" s="146"/>
      <c r="EWR38" s="146"/>
      <c r="EWS38" s="146"/>
      <c r="EWT38" s="146"/>
      <c r="EWU38" s="146"/>
      <c r="EWV38" s="146"/>
      <c r="EWW38" s="146"/>
      <c r="EWX38" s="146"/>
      <c r="EWY38" s="146"/>
      <c r="EWZ38" s="146"/>
      <c r="EXA38" s="146"/>
      <c r="EXB38" s="146"/>
      <c r="EXC38" s="146"/>
      <c r="EXD38" s="146"/>
      <c r="EXE38" s="146"/>
      <c r="EXF38" s="146"/>
      <c r="EXG38" s="146"/>
      <c r="EXH38" s="146"/>
      <c r="EXI38" s="146"/>
      <c r="EXJ38" s="146"/>
      <c r="EXK38" s="146"/>
      <c r="EXL38" s="146"/>
      <c r="EXM38" s="146"/>
      <c r="EXN38" s="146"/>
      <c r="EXO38" s="146"/>
      <c r="EXP38" s="146"/>
      <c r="EXQ38" s="146"/>
      <c r="EXR38" s="146"/>
      <c r="EXS38" s="146"/>
      <c r="EXT38" s="146"/>
      <c r="EXU38" s="146"/>
      <c r="EXV38" s="146"/>
      <c r="EXW38" s="146"/>
      <c r="EXX38" s="146"/>
      <c r="EXY38" s="146"/>
      <c r="EXZ38" s="146"/>
      <c r="EYA38" s="146"/>
      <c r="EYB38" s="146"/>
      <c r="EYC38" s="146"/>
      <c r="EYD38" s="146"/>
      <c r="EYE38" s="146"/>
      <c r="EYF38" s="146"/>
      <c r="EYG38" s="146"/>
      <c r="EYH38" s="146"/>
      <c r="EYI38" s="146"/>
      <c r="EYJ38" s="146"/>
      <c r="EYK38" s="146"/>
      <c r="EYL38" s="146"/>
      <c r="EYM38" s="146"/>
      <c r="EYN38" s="146"/>
      <c r="EYO38" s="146"/>
      <c r="EYP38" s="146"/>
      <c r="EYQ38" s="146"/>
      <c r="EYR38" s="146"/>
      <c r="EYS38" s="146"/>
      <c r="EYT38" s="146"/>
      <c r="EYU38" s="146"/>
      <c r="EYV38" s="146"/>
      <c r="EYW38" s="146"/>
      <c r="EYX38" s="146"/>
      <c r="EYY38" s="146"/>
      <c r="EYZ38" s="146"/>
      <c r="EZA38" s="146"/>
      <c r="EZB38" s="146"/>
      <c r="EZC38" s="146"/>
      <c r="EZD38" s="146"/>
      <c r="EZE38" s="146"/>
      <c r="EZF38" s="146"/>
      <c r="EZG38" s="146"/>
      <c r="EZH38" s="146"/>
      <c r="EZI38" s="146"/>
      <c r="EZJ38" s="146"/>
      <c r="EZK38" s="146"/>
      <c r="EZL38" s="146"/>
      <c r="EZM38" s="146"/>
      <c r="EZN38" s="146"/>
      <c r="EZO38" s="146"/>
      <c r="EZP38" s="146"/>
      <c r="EZQ38" s="146"/>
      <c r="EZR38" s="146"/>
      <c r="EZS38" s="146"/>
      <c r="EZT38" s="146"/>
      <c r="EZU38" s="146"/>
      <c r="EZV38" s="146"/>
      <c r="EZW38" s="146"/>
      <c r="EZX38" s="146"/>
      <c r="EZY38" s="146"/>
      <c r="EZZ38" s="146"/>
      <c r="FAA38" s="146"/>
      <c r="FAB38" s="146"/>
      <c r="FAC38" s="146"/>
      <c r="FAD38" s="146"/>
      <c r="FAE38" s="146"/>
      <c r="FAF38" s="146"/>
      <c r="FAG38" s="146"/>
      <c r="FAH38" s="146"/>
      <c r="FAI38" s="146"/>
      <c r="FAJ38" s="146"/>
      <c r="FAK38" s="146"/>
      <c r="FAL38" s="146"/>
      <c r="FAM38" s="146"/>
      <c r="FAN38" s="146"/>
      <c r="FAO38" s="146"/>
      <c r="FAP38" s="146"/>
      <c r="FAQ38" s="146"/>
      <c r="FAR38" s="146"/>
      <c r="FAS38" s="146"/>
      <c r="FAT38" s="146"/>
      <c r="FAU38" s="146"/>
      <c r="FAV38" s="146"/>
      <c r="FAW38" s="146"/>
      <c r="FAX38" s="146"/>
      <c r="FAY38" s="146"/>
      <c r="FAZ38" s="146"/>
      <c r="FBA38" s="146"/>
      <c r="FBB38" s="146"/>
      <c r="FBC38" s="146"/>
      <c r="FBD38" s="146"/>
      <c r="FBE38" s="146"/>
      <c r="FBF38" s="146"/>
      <c r="FBG38" s="146"/>
      <c r="FBH38" s="146"/>
      <c r="FBI38" s="146"/>
      <c r="FBJ38" s="146"/>
      <c r="FBK38" s="146"/>
      <c r="FBL38" s="146"/>
      <c r="FBM38" s="146"/>
      <c r="FBN38" s="146"/>
      <c r="FBO38" s="146"/>
      <c r="FBP38" s="146"/>
      <c r="FBQ38" s="146"/>
      <c r="FBR38" s="146"/>
      <c r="FBS38" s="146"/>
      <c r="FBT38" s="146"/>
      <c r="FBU38" s="146"/>
      <c r="FBV38" s="146"/>
      <c r="FBW38" s="146"/>
      <c r="FBX38" s="146"/>
      <c r="FBY38" s="146"/>
      <c r="FBZ38" s="146"/>
      <c r="FCA38" s="146"/>
      <c r="FCB38" s="146"/>
      <c r="FCC38" s="146"/>
      <c r="FCD38" s="146"/>
      <c r="FCE38" s="146"/>
      <c r="FCF38" s="146"/>
      <c r="FCG38" s="146"/>
      <c r="FCH38" s="146"/>
      <c r="FCI38" s="146"/>
      <c r="FCJ38" s="146"/>
      <c r="FCK38" s="146"/>
      <c r="FCL38" s="146"/>
      <c r="FCM38" s="146"/>
      <c r="FCN38" s="146"/>
      <c r="FCO38" s="146"/>
      <c r="FCP38" s="146"/>
      <c r="FCQ38" s="146"/>
      <c r="FCR38" s="146"/>
      <c r="FCS38" s="146"/>
      <c r="FCT38" s="146"/>
      <c r="FCU38" s="146"/>
      <c r="FCV38" s="146"/>
      <c r="FCW38" s="146"/>
      <c r="FCX38" s="146"/>
      <c r="FCY38" s="146"/>
      <c r="FCZ38" s="146"/>
      <c r="FDA38" s="146"/>
      <c r="FDB38" s="146"/>
      <c r="FDC38" s="146"/>
      <c r="FDD38" s="146"/>
      <c r="FDE38" s="146"/>
      <c r="FDF38" s="146"/>
      <c r="FDG38" s="146"/>
      <c r="FDH38" s="146"/>
      <c r="FDI38" s="146"/>
      <c r="FDJ38" s="146"/>
      <c r="FDK38" s="146"/>
      <c r="FDL38" s="146"/>
      <c r="FDM38" s="146"/>
      <c r="FDN38" s="146"/>
      <c r="FDO38" s="146"/>
      <c r="FDP38" s="146"/>
      <c r="FDQ38" s="146"/>
      <c r="FDR38" s="146"/>
      <c r="FDS38" s="146"/>
      <c r="FDT38" s="146"/>
      <c r="FDU38" s="146"/>
      <c r="FDV38" s="146"/>
      <c r="FDW38" s="146"/>
      <c r="FDX38" s="146"/>
      <c r="FDY38" s="146"/>
      <c r="FDZ38" s="146"/>
      <c r="FEA38" s="146"/>
      <c r="FEB38" s="146"/>
      <c r="FEC38" s="146"/>
      <c r="FED38" s="146"/>
      <c r="FEE38" s="146"/>
      <c r="FEF38" s="146"/>
      <c r="FEG38" s="146"/>
      <c r="FEH38" s="146"/>
      <c r="FEI38" s="146"/>
      <c r="FEJ38" s="146"/>
      <c r="FEK38" s="146"/>
      <c r="FEL38" s="146"/>
      <c r="FEM38" s="146"/>
      <c r="FEN38" s="146"/>
      <c r="FEO38" s="146"/>
      <c r="FEP38" s="146"/>
      <c r="FEQ38" s="146"/>
      <c r="FER38" s="146"/>
      <c r="FES38" s="146"/>
      <c r="FET38" s="146"/>
      <c r="FEU38" s="146"/>
      <c r="FEV38" s="146"/>
      <c r="FEW38" s="146"/>
      <c r="FEX38" s="146"/>
      <c r="FEY38" s="146"/>
      <c r="FEZ38" s="146"/>
      <c r="FFA38" s="146"/>
      <c r="FFB38" s="146"/>
      <c r="FFC38" s="146"/>
      <c r="FFD38" s="146"/>
      <c r="FFE38" s="146"/>
      <c r="FFF38" s="146"/>
      <c r="FFG38" s="146"/>
      <c r="FFH38" s="146"/>
      <c r="FFI38" s="146"/>
      <c r="FFJ38" s="146"/>
      <c r="FFK38" s="146"/>
      <c r="FFL38" s="146"/>
      <c r="FFM38" s="146"/>
      <c r="FFN38" s="146"/>
      <c r="FFO38" s="146"/>
      <c r="FFP38" s="146"/>
      <c r="FFQ38" s="146"/>
      <c r="FFR38" s="146"/>
      <c r="FFS38" s="146"/>
      <c r="FFT38" s="146"/>
      <c r="FFU38" s="146"/>
      <c r="FFV38" s="146"/>
      <c r="FFW38" s="146"/>
      <c r="FFX38" s="146"/>
      <c r="FFY38" s="146"/>
      <c r="FFZ38" s="146"/>
      <c r="FGA38" s="146"/>
      <c r="FGB38" s="146"/>
      <c r="FGC38" s="146"/>
      <c r="FGD38" s="146"/>
      <c r="FGE38" s="146"/>
      <c r="FGF38" s="146"/>
      <c r="FGG38" s="146"/>
      <c r="FGH38" s="146"/>
      <c r="FGI38" s="146"/>
      <c r="FGJ38" s="146"/>
      <c r="FGK38" s="146"/>
      <c r="FGL38" s="146"/>
      <c r="FGM38" s="146"/>
      <c r="FGN38" s="146"/>
      <c r="FGO38" s="146"/>
      <c r="FGP38" s="146"/>
      <c r="FGQ38" s="146"/>
      <c r="FGR38" s="146"/>
      <c r="FGS38" s="146"/>
      <c r="FGT38" s="146"/>
      <c r="FGU38" s="146"/>
      <c r="FGV38" s="146"/>
      <c r="FGW38" s="146"/>
      <c r="FGX38" s="146"/>
      <c r="FGY38" s="146"/>
      <c r="FGZ38" s="146"/>
      <c r="FHA38" s="146"/>
      <c r="FHB38" s="146"/>
      <c r="FHC38" s="146"/>
      <c r="FHD38" s="146"/>
      <c r="FHE38" s="146"/>
      <c r="FHF38" s="146"/>
      <c r="FHG38" s="146"/>
      <c r="FHH38" s="146"/>
      <c r="FHI38" s="146"/>
      <c r="FHJ38" s="146"/>
      <c r="FHK38" s="146"/>
      <c r="FHL38" s="146"/>
      <c r="FHM38" s="146"/>
      <c r="FHN38" s="146"/>
      <c r="FHO38" s="146"/>
      <c r="FHP38" s="146"/>
      <c r="FHQ38" s="146"/>
      <c r="FHR38" s="146"/>
      <c r="FHS38" s="146"/>
      <c r="FHT38" s="146"/>
      <c r="FHU38" s="146"/>
      <c r="FHV38" s="146"/>
      <c r="FHW38" s="146"/>
      <c r="FHX38" s="146"/>
      <c r="FHY38" s="146"/>
      <c r="FHZ38" s="146"/>
      <c r="FIA38" s="146"/>
      <c r="FIB38" s="146"/>
      <c r="FIC38" s="146"/>
      <c r="FID38" s="146"/>
      <c r="FIE38" s="146"/>
      <c r="FIF38" s="146"/>
      <c r="FIG38" s="146"/>
      <c r="FIH38" s="146"/>
      <c r="FII38" s="146"/>
      <c r="FIJ38" s="146"/>
      <c r="FIK38" s="146"/>
      <c r="FIL38" s="146"/>
      <c r="FIM38" s="146"/>
      <c r="FIN38" s="146"/>
      <c r="FIO38" s="146"/>
      <c r="FIP38" s="146"/>
      <c r="FIQ38" s="146"/>
      <c r="FIR38" s="146"/>
      <c r="FIS38" s="146"/>
      <c r="FIT38" s="146"/>
      <c r="FIU38" s="146"/>
      <c r="FIV38" s="146"/>
      <c r="FIW38" s="146"/>
      <c r="FIX38" s="146"/>
      <c r="FIY38" s="146"/>
      <c r="FIZ38" s="146"/>
      <c r="FJA38" s="146"/>
      <c r="FJB38" s="146"/>
      <c r="FJC38" s="146"/>
      <c r="FJD38" s="146"/>
      <c r="FJE38" s="146"/>
      <c r="FJF38" s="146"/>
      <c r="FJG38" s="146"/>
      <c r="FJH38" s="146"/>
      <c r="FJI38" s="146"/>
      <c r="FJJ38" s="146"/>
      <c r="FJK38" s="146"/>
      <c r="FJL38" s="146"/>
      <c r="FJM38" s="146"/>
      <c r="FJN38" s="146"/>
      <c r="FJO38" s="146"/>
      <c r="FJP38" s="146"/>
      <c r="FJQ38" s="146"/>
      <c r="FJR38" s="146"/>
      <c r="FJS38" s="146"/>
      <c r="FJT38" s="146"/>
      <c r="FJU38" s="146"/>
      <c r="FJV38" s="146"/>
      <c r="FJW38" s="146"/>
      <c r="FJX38" s="146"/>
      <c r="FJY38" s="146"/>
      <c r="FJZ38" s="146"/>
      <c r="FKA38" s="146"/>
      <c r="FKB38" s="146"/>
      <c r="FKC38" s="146"/>
      <c r="FKD38" s="146"/>
      <c r="FKE38" s="146"/>
      <c r="FKF38" s="146"/>
      <c r="FKG38" s="146"/>
      <c r="FKH38" s="146"/>
      <c r="FKI38" s="146"/>
      <c r="FKJ38" s="146"/>
      <c r="FKK38" s="146"/>
      <c r="FKL38" s="146"/>
      <c r="FKM38" s="146"/>
      <c r="FKN38" s="146"/>
      <c r="FKO38" s="146"/>
      <c r="FKP38" s="146"/>
      <c r="FKQ38" s="146"/>
      <c r="FKR38" s="146"/>
      <c r="FKS38" s="146"/>
      <c r="FKT38" s="146"/>
      <c r="FKU38" s="146"/>
      <c r="FKV38" s="146"/>
      <c r="FKW38" s="146"/>
      <c r="FKX38" s="146"/>
      <c r="FKY38" s="146"/>
      <c r="FKZ38" s="146"/>
      <c r="FLA38" s="146"/>
      <c r="FLB38" s="146"/>
      <c r="FLC38" s="146"/>
      <c r="FLD38" s="146"/>
      <c r="FLE38" s="146"/>
      <c r="FLF38" s="146"/>
      <c r="FLG38" s="146"/>
      <c r="FLH38" s="146"/>
      <c r="FLI38" s="146"/>
      <c r="FLJ38" s="146"/>
      <c r="FLK38" s="146"/>
      <c r="FLL38" s="146"/>
      <c r="FLM38" s="146"/>
      <c r="FLN38" s="146"/>
      <c r="FLO38" s="146"/>
      <c r="FLP38" s="146"/>
      <c r="FLQ38" s="146"/>
      <c r="FLR38" s="146"/>
      <c r="FLS38" s="146"/>
      <c r="FLT38" s="146"/>
      <c r="FLU38" s="146"/>
      <c r="FLV38" s="146"/>
      <c r="FLW38" s="146"/>
      <c r="FLX38" s="146"/>
      <c r="FLY38" s="146"/>
      <c r="FLZ38" s="146"/>
      <c r="FMA38" s="146"/>
      <c r="FMB38" s="146"/>
      <c r="FMC38" s="146"/>
      <c r="FMD38" s="146"/>
      <c r="FME38" s="146"/>
      <c r="FMF38" s="146"/>
      <c r="FMG38" s="146"/>
      <c r="FMH38" s="146"/>
      <c r="FMI38" s="146"/>
      <c r="FMJ38" s="146"/>
      <c r="FMK38" s="146"/>
      <c r="FML38" s="146"/>
      <c r="FMM38" s="146"/>
      <c r="FMN38" s="146"/>
      <c r="FMO38" s="146"/>
      <c r="FMP38" s="146"/>
      <c r="FMQ38" s="146"/>
      <c r="FMR38" s="146"/>
      <c r="FMS38" s="146"/>
      <c r="FMT38" s="146"/>
      <c r="FMU38" s="146"/>
      <c r="FMV38" s="146"/>
      <c r="FMW38" s="146"/>
      <c r="FMX38" s="146"/>
      <c r="FMY38" s="146"/>
      <c r="FMZ38" s="146"/>
      <c r="FNA38" s="146"/>
      <c r="FNB38" s="146"/>
      <c r="FNC38" s="146"/>
      <c r="FND38" s="146"/>
      <c r="FNE38" s="146"/>
      <c r="FNF38" s="146"/>
      <c r="FNG38" s="146"/>
      <c r="FNH38" s="146"/>
      <c r="FNI38" s="146"/>
      <c r="FNJ38" s="146"/>
      <c r="FNK38" s="146"/>
      <c r="FNL38" s="146"/>
      <c r="FNM38" s="146"/>
      <c r="FNN38" s="146"/>
      <c r="FNO38" s="146"/>
      <c r="FNP38" s="146"/>
      <c r="FNQ38" s="146"/>
      <c r="FNR38" s="146"/>
      <c r="FNS38" s="146"/>
      <c r="FNT38" s="146"/>
      <c r="FNU38" s="146"/>
      <c r="FNV38" s="146"/>
      <c r="FNW38" s="146"/>
      <c r="FNX38" s="146"/>
      <c r="FNY38" s="146"/>
      <c r="FNZ38" s="146"/>
      <c r="FOA38" s="146"/>
      <c r="FOB38" s="146"/>
      <c r="FOC38" s="146"/>
      <c r="FOD38" s="146"/>
      <c r="FOE38" s="146"/>
      <c r="FOF38" s="146"/>
      <c r="FOG38" s="146"/>
      <c r="FOH38" s="146"/>
      <c r="FOI38" s="146"/>
      <c r="FOJ38" s="146"/>
      <c r="FOK38" s="146"/>
      <c r="FOL38" s="146"/>
      <c r="FOM38" s="146"/>
      <c r="FON38" s="146"/>
      <c r="FOO38" s="146"/>
      <c r="FOP38" s="146"/>
      <c r="FOQ38" s="146"/>
      <c r="FOR38" s="146"/>
      <c r="FOS38" s="146"/>
      <c r="FOT38" s="146"/>
      <c r="FOU38" s="146"/>
      <c r="FOV38" s="146"/>
      <c r="FOW38" s="146"/>
      <c r="FOX38" s="146"/>
      <c r="FOY38" s="146"/>
      <c r="FOZ38" s="146"/>
      <c r="FPA38" s="146"/>
      <c r="FPB38" s="146"/>
      <c r="FPC38" s="146"/>
      <c r="FPD38" s="146"/>
      <c r="FPE38" s="146"/>
      <c r="FPF38" s="146"/>
      <c r="FPG38" s="146"/>
      <c r="FPH38" s="146"/>
      <c r="FPI38" s="146"/>
      <c r="FPJ38" s="146"/>
      <c r="FPK38" s="146"/>
      <c r="FPL38" s="146"/>
      <c r="FPM38" s="146"/>
      <c r="FPN38" s="146"/>
      <c r="FPO38" s="146"/>
      <c r="FPP38" s="146"/>
      <c r="FPQ38" s="146"/>
      <c r="FPR38" s="146"/>
      <c r="FPS38" s="146"/>
      <c r="FPT38" s="146"/>
      <c r="FPU38" s="146"/>
      <c r="FPV38" s="146"/>
      <c r="FPW38" s="146"/>
      <c r="FPX38" s="146"/>
      <c r="FPY38" s="146"/>
      <c r="FPZ38" s="146"/>
      <c r="FQA38" s="146"/>
      <c r="FQB38" s="146"/>
      <c r="FQC38" s="146"/>
      <c r="FQD38" s="146"/>
      <c r="FQE38" s="146"/>
      <c r="FQF38" s="146"/>
      <c r="FQG38" s="146"/>
      <c r="FQH38" s="146"/>
      <c r="FQI38" s="146"/>
      <c r="FQJ38" s="146"/>
      <c r="FQK38" s="146"/>
      <c r="FQL38" s="146"/>
      <c r="FQM38" s="146"/>
      <c r="FQN38" s="146"/>
      <c r="FQO38" s="146"/>
      <c r="FQP38" s="146"/>
      <c r="FQQ38" s="146"/>
      <c r="FQR38" s="146"/>
      <c r="FQS38" s="146"/>
      <c r="FQT38" s="146"/>
      <c r="FQU38" s="146"/>
      <c r="FQV38" s="146"/>
      <c r="FQW38" s="146"/>
      <c r="FQX38" s="146"/>
      <c r="FQY38" s="146"/>
      <c r="FQZ38" s="146"/>
      <c r="FRA38" s="146"/>
      <c r="FRB38" s="146"/>
      <c r="FRC38" s="146"/>
      <c r="FRD38" s="146"/>
      <c r="FRE38" s="146"/>
      <c r="FRF38" s="146"/>
      <c r="FRG38" s="146"/>
      <c r="FRH38" s="146"/>
      <c r="FRI38" s="146"/>
      <c r="FRJ38" s="146"/>
      <c r="FRK38" s="146"/>
      <c r="FRL38" s="146"/>
      <c r="FRM38" s="146"/>
      <c r="FRN38" s="146"/>
      <c r="FRO38" s="146"/>
      <c r="FRP38" s="146"/>
      <c r="FRQ38" s="146"/>
      <c r="FRR38" s="146"/>
      <c r="FRS38" s="146"/>
      <c r="FRT38" s="146"/>
      <c r="FRU38" s="146"/>
      <c r="FRV38" s="146"/>
      <c r="FRW38" s="146"/>
      <c r="FRX38" s="146"/>
      <c r="FRY38" s="146"/>
      <c r="FRZ38" s="146"/>
      <c r="FSA38" s="146"/>
      <c r="FSB38" s="146"/>
      <c r="FSC38" s="146"/>
      <c r="FSD38" s="146"/>
      <c r="FSE38" s="146"/>
      <c r="FSF38" s="146"/>
      <c r="FSG38" s="146"/>
      <c r="FSH38" s="146"/>
      <c r="FSI38" s="146"/>
      <c r="FSJ38" s="146"/>
      <c r="FSK38" s="146"/>
      <c r="FSL38" s="146"/>
      <c r="FSM38" s="146"/>
      <c r="FSN38" s="146"/>
      <c r="FSO38" s="146"/>
      <c r="FSP38" s="146"/>
      <c r="FSQ38" s="146"/>
      <c r="FSR38" s="146"/>
      <c r="FSS38" s="146"/>
      <c r="FST38" s="146"/>
      <c r="FSU38" s="146"/>
      <c r="FSV38" s="146"/>
      <c r="FSW38" s="146"/>
      <c r="FSX38" s="146"/>
      <c r="FSY38" s="146"/>
      <c r="FSZ38" s="146"/>
      <c r="FTA38" s="146"/>
      <c r="FTB38" s="146"/>
      <c r="FTC38" s="146"/>
      <c r="FTD38" s="146"/>
      <c r="FTE38" s="146"/>
      <c r="FTF38" s="146"/>
      <c r="FTG38" s="146"/>
      <c r="FTH38" s="146"/>
      <c r="FTI38" s="146"/>
      <c r="FTJ38" s="146"/>
      <c r="FTK38" s="146"/>
      <c r="FTL38" s="146"/>
      <c r="FTM38" s="146"/>
      <c r="FTN38" s="146"/>
      <c r="FTO38" s="146"/>
      <c r="FTP38" s="146"/>
      <c r="FTQ38" s="146"/>
      <c r="FTR38" s="146"/>
      <c r="FTS38" s="146"/>
      <c r="FTT38" s="146"/>
      <c r="FTU38" s="146"/>
      <c r="FTV38" s="146"/>
      <c r="FTW38" s="146"/>
      <c r="FTX38" s="146"/>
      <c r="FTY38" s="146"/>
      <c r="FTZ38" s="146"/>
      <c r="FUA38" s="146"/>
      <c r="FUB38" s="146"/>
      <c r="FUC38" s="146"/>
      <c r="FUD38" s="146"/>
      <c r="FUE38" s="146"/>
      <c r="FUF38" s="146"/>
      <c r="FUG38" s="146"/>
      <c r="FUH38" s="146"/>
      <c r="FUI38" s="146"/>
      <c r="FUJ38" s="146"/>
      <c r="FUK38" s="146"/>
      <c r="FUL38" s="146"/>
      <c r="FUM38" s="146"/>
      <c r="FUN38" s="146"/>
      <c r="FUO38" s="146"/>
      <c r="FUP38" s="146"/>
      <c r="FUQ38" s="146"/>
      <c r="FUR38" s="146"/>
      <c r="FUS38" s="146"/>
      <c r="FUT38" s="146"/>
      <c r="FUU38" s="146"/>
      <c r="FUV38" s="146"/>
      <c r="FUW38" s="146"/>
      <c r="FUX38" s="146"/>
      <c r="FUY38" s="146"/>
      <c r="FUZ38" s="146"/>
      <c r="FVA38" s="146"/>
      <c r="FVB38" s="146"/>
      <c r="FVC38" s="146"/>
      <c r="FVD38" s="146"/>
      <c r="FVE38" s="146"/>
      <c r="FVF38" s="146"/>
      <c r="FVG38" s="146"/>
      <c r="FVH38" s="146"/>
      <c r="FVI38" s="146"/>
      <c r="FVJ38" s="146"/>
      <c r="FVK38" s="146"/>
      <c r="FVL38" s="146"/>
      <c r="FVM38" s="146"/>
      <c r="FVN38" s="146"/>
      <c r="FVO38" s="146"/>
      <c r="FVP38" s="146"/>
      <c r="FVQ38" s="146"/>
      <c r="FVR38" s="146"/>
      <c r="FVS38" s="146"/>
      <c r="FVT38" s="146"/>
      <c r="FVU38" s="146"/>
      <c r="FVV38" s="146"/>
      <c r="FVW38" s="146"/>
      <c r="FVX38" s="146"/>
      <c r="FVY38" s="146"/>
      <c r="FVZ38" s="146"/>
      <c r="FWA38" s="146"/>
      <c r="FWB38" s="146"/>
      <c r="FWC38" s="146"/>
      <c r="FWD38" s="146"/>
      <c r="FWE38" s="146"/>
      <c r="FWF38" s="146"/>
      <c r="FWG38" s="146"/>
      <c r="FWH38" s="146"/>
      <c r="FWI38" s="146"/>
      <c r="FWJ38" s="146"/>
      <c r="FWK38" s="146"/>
      <c r="FWL38" s="146"/>
      <c r="FWM38" s="146"/>
      <c r="FWN38" s="146"/>
      <c r="FWO38" s="146"/>
      <c r="FWP38" s="146"/>
      <c r="FWQ38" s="146"/>
      <c r="FWR38" s="146"/>
      <c r="FWS38" s="146"/>
      <c r="FWT38" s="146"/>
      <c r="FWU38" s="146"/>
      <c r="FWV38" s="146"/>
      <c r="FWW38" s="146"/>
      <c r="FWX38" s="146"/>
      <c r="FWY38" s="146"/>
      <c r="FWZ38" s="146"/>
      <c r="FXA38" s="146"/>
      <c r="FXB38" s="146"/>
      <c r="FXC38" s="146"/>
      <c r="FXD38" s="146"/>
      <c r="FXE38" s="146"/>
      <c r="FXF38" s="146"/>
      <c r="FXG38" s="146"/>
      <c r="FXH38" s="146"/>
      <c r="FXI38" s="146"/>
      <c r="FXJ38" s="146"/>
      <c r="FXK38" s="146"/>
      <c r="FXL38" s="146"/>
      <c r="FXM38" s="146"/>
      <c r="FXN38" s="146"/>
      <c r="FXO38" s="146"/>
      <c r="FXP38" s="146"/>
      <c r="FXQ38" s="146"/>
      <c r="FXR38" s="146"/>
      <c r="FXS38" s="146"/>
      <c r="FXT38" s="146"/>
      <c r="FXU38" s="146"/>
      <c r="FXV38" s="146"/>
      <c r="FXW38" s="146"/>
      <c r="FXX38" s="146"/>
      <c r="FXY38" s="146"/>
      <c r="FXZ38" s="146"/>
      <c r="FYA38" s="146"/>
      <c r="FYB38" s="146"/>
      <c r="FYC38" s="146"/>
      <c r="FYD38" s="146"/>
      <c r="FYE38" s="146"/>
      <c r="FYF38" s="146"/>
      <c r="FYG38" s="146"/>
      <c r="FYH38" s="146"/>
      <c r="FYI38" s="146"/>
      <c r="FYJ38" s="146"/>
      <c r="FYK38" s="146"/>
      <c r="FYL38" s="146"/>
      <c r="FYM38" s="146"/>
      <c r="FYN38" s="146"/>
      <c r="FYO38" s="146"/>
      <c r="FYP38" s="146"/>
      <c r="FYQ38" s="146"/>
      <c r="FYR38" s="146"/>
      <c r="FYS38" s="146"/>
      <c r="FYT38" s="146"/>
      <c r="FYU38" s="146"/>
      <c r="FYV38" s="146"/>
      <c r="FYW38" s="146"/>
      <c r="FYX38" s="146"/>
      <c r="FYY38" s="146"/>
      <c r="FYZ38" s="146"/>
      <c r="FZA38" s="146"/>
      <c r="FZB38" s="146"/>
      <c r="FZC38" s="146"/>
      <c r="FZD38" s="146"/>
      <c r="FZE38" s="146"/>
      <c r="FZF38" s="146"/>
      <c r="FZG38" s="146"/>
      <c r="FZH38" s="146"/>
      <c r="FZI38" s="146"/>
      <c r="FZJ38" s="146"/>
      <c r="FZK38" s="146"/>
      <c r="FZL38" s="146"/>
      <c r="FZM38" s="146"/>
      <c r="FZN38" s="146"/>
      <c r="FZO38" s="146"/>
      <c r="FZP38" s="146"/>
      <c r="FZQ38" s="146"/>
      <c r="FZR38" s="146"/>
      <c r="FZS38" s="146"/>
      <c r="FZT38" s="146"/>
      <c r="FZU38" s="146"/>
      <c r="FZV38" s="146"/>
      <c r="FZW38" s="146"/>
      <c r="FZX38" s="146"/>
      <c r="FZY38" s="146"/>
      <c r="FZZ38" s="146"/>
      <c r="GAA38" s="146"/>
      <c r="GAB38" s="146"/>
      <c r="GAC38" s="146"/>
      <c r="GAD38" s="146"/>
      <c r="GAE38" s="146"/>
      <c r="GAF38" s="146"/>
      <c r="GAG38" s="146"/>
      <c r="GAH38" s="146"/>
      <c r="GAI38" s="146"/>
      <c r="GAJ38" s="146"/>
      <c r="GAK38" s="146"/>
      <c r="GAL38" s="146"/>
      <c r="GAM38" s="146"/>
      <c r="GAN38" s="146"/>
      <c r="GAO38" s="146"/>
      <c r="GAP38" s="146"/>
      <c r="GAQ38" s="146"/>
      <c r="GAR38" s="146"/>
      <c r="GAS38" s="146"/>
      <c r="GAT38" s="146"/>
      <c r="GAU38" s="146"/>
      <c r="GAV38" s="146"/>
      <c r="GAW38" s="146"/>
      <c r="GAX38" s="146"/>
      <c r="GAY38" s="146"/>
      <c r="GAZ38" s="146"/>
      <c r="GBA38" s="146"/>
      <c r="GBB38" s="146"/>
      <c r="GBC38" s="146"/>
      <c r="GBD38" s="146"/>
      <c r="GBE38" s="146"/>
      <c r="GBF38" s="146"/>
      <c r="GBG38" s="146"/>
      <c r="GBH38" s="146"/>
      <c r="GBI38" s="146"/>
      <c r="GBJ38" s="146"/>
      <c r="GBK38" s="146"/>
      <c r="GBL38" s="146"/>
      <c r="GBM38" s="146"/>
      <c r="GBN38" s="146"/>
      <c r="GBO38" s="146"/>
      <c r="GBP38" s="146"/>
      <c r="GBQ38" s="146"/>
      <c r="GBR38" s="146"/>
      <c r="GBS38" s="146"/>
      <c r="GBT38" s="146"/>
      <c r="GBU38" s="146"/>
      <c r="GBV38" s="146"/>
      <c r="GBW38" s="146"/>
      <c r="GBX38" s="146"/>
      <c r="GBY38" s="146"/>
      <c r="GBZ38" s="146"/>
      <c r="GCA38" s="146"/>
      <c r="GCB38" s="146"/>
      <c r="GCC38" s="146"/>
      <c r="GCD38" s="146"/>
      <c r="GCE38" s="146"/>
      <c r="GCF38" s="146"/>
      <c r="GCG38" s="146"/>
      <c r="GCH38" s="146"/>
      <c r="GCI38" s="146"/>
      <c r="GCJ38" s="146"/>
      <c r="GCK38" s="146"/>
      <c r="GCL38" s="146"/>
      <c r="GCM38" s="146"/>
      <c r="GCN38" s="146"/>
      <c r="GCO38" s="146"/>
      <c r="GCP38" s="146"/>
      <c r="GCQ38" s="146"/>
      <c r="GCR38" s="146"/>
      <c r="GCS38" s="146"/>
      <c r="GCT38" s="146"/>
      <c r="GCU38" s="146"/>
      <c r="GCV38" s="146"/>
      <c r="GCW38" s="146"/>
      <c r="GCX38" s="146"/>
      <c r="GCY38" s="146"/>
      <c r="GCZ38" s="146"/>
      <c r="GDA38" s="146"/>
      <c r="GDB38" s="146"/>
      <c r="GDC38" s="146"/>
      <c r="GDD38" s="146"/>
      <c r="GDE38" s="146"/>
      <c r="GDF38" s="146"/>
      <c r="GDG38" s="146"/>
      <c r="GDH38" s="146"/>
      <c r="GDI38" s="146"/>
      <c r="GDJ38" s="146"/>
      <c r="GDK38" s="146"/>
      <c r="GDL38" s="146"/>
      <c r="GDM38" s="146"/>
      <c r="GDN38" s="146"/>
      <c r="GDO38" s="146"/>
      <c r="GDP38" s="146"/>
      <c r="GDQ38" s="146"/>
      <c r="GDR38" s="146"/>
      <c r="GDS38" s="146"/>
      <c r="GDT38" s="146"/>
      <c r="GDU38" s="146"/>
      <c r="GDV38" s="146"/>
      <c r="GDW38" s="146"/>
      <c r="GDX38" s="146"/>
      <c r="GDY38" s="146"/>
      <c r="GDZ38" s="146"/>
      <c r="GEA38" s="146"/>
      <c r="GEB38" s="146"/>
      <c r="GEC38" s="146"/>
      <c r="GED38" s="146"/>
      <c r="GEE38" s="146"/>
      <c r="GEF38" s="146"/>
      <c r="GEG38" s="146"/>
      <c r="GEH38" s="146"/>
      <c r="GEI38" s="146"/>
      <c r="GEJ38" s="146"/>
      <c r="GEK38" s="146"/>
      <c r="GEL38" s="146"/>
      <c r="GEM38" s="146"/>
      <c r="GEN38" s="146"/>
      <c r="GEO38" s="146"/>
      <c r="GEP38" s="146"/>
      <c r="GEQ38" s="146"/>
      <c r="GER38" s="146"/>
      <c r="GES38" s="146"/>
      <c r="GET38" s="146"/>
      <c r="GEU38" s="146"/>
      <c r="GEV38" s="146"/>
      <c r="GEW38" s="146"/>
      <c r="GEX38" s="146"/>
      <c r="GEY38" s="146"/>
      <c r="GEZ38" s="146"/>
      <c r="GFA38" s="146"/>
      <c r="GFB38" s="146"/>
      <c r="GFC38" s="146"/>
      <c r="GFD38" s="146"/>
      <c r="GFE38" s="146"/>
      <c r="GFF38" s="146"/>
      <c r="GFG38" s="146"/>
      <c r="GFH38" s="146"/>
      <c r="GFI38" s="146"/>
      <c r="GFJ38" s="146"/>
      <c r="GFK38" s="146"/>
      <c r="GFL38" s="146"/>
      <c r="GFM38" s="146"/>
      <c r="GFN38" s="146"/>
      <c r="GFO38" s="146"/>
      <c r="GFP38" s="146"/>
      <c r="GFQ38" s="146"/>
      <c r="GFR38" s="146"/>
      <c r="GFS38" s="146"/>
      <c r="GFT38" s="146"/>
      <c r="GFU38" s="146"/>
      <c r="GFV38" s="146"/>
      <c r="GFW38" s="146"/>
      <c r="GFX38" s="146"/>
      <c r="GFY38" s="146"/>
      <c r="GFZ38" s="146"/>
      <c r="GGA38" s="146"/>
      <c r="GGB38" s="146"/>
      <c r="GGC38" s="146"/>
      <c r="GGD38" s="146"/>
      <c r="GGE38" s="146"/>
      <c r="GGF38" s="146"/>
      <c r="GGG38" s="146"/>
      <c r="GGH38" s="146"/>
      <c r="GGI38" s="146"/>
      <c r="GGJ38" s="146"/>
      <c r="GGK38" s="146"/>
      <c r="GGL38" s="146"/>
      <c r="GGM38" s="146"/>
      <c r="GGN38" s="146"/>
      <c r="GGO38" s="146"/>
      <c r="GGP38" s="146"/>
      <c r="GGQ38" s="146"/>
      <c r="GGR38" s="146"/>
      <c r="GGS38" s="146"/>
      <c r="GGT38" s="146"/>
      <c r="GGU38" s="146"/>
      <c r="GGV38" s="146"/>
      <c r="GGW38" s="146"/>
      <c r="GGX38" s="146"/>
      <c r="GGY38" s="146"/>
      <c r="GGZ38" s="146"/>
      <c r="GHA38" s="146"/>
      <c r="GHB38" s="146"/>
      <c r="GHC38" s="146"/>
      <c r="GHD38" s="146"/>
      <c r="GHE38" s="146"/>
      <c r="GHF38" s="146"/>
      <c r="GHG38" s="146"/>
      <c r="GHH38" s="146"/>
      <c r="GHI38" s="146"/>
      <c r="GHJ38" s="146"/>
      <c r="GHK38" s="146"/>
      <c r="GHL38" s="146"/>
      <c r="GHM38" s="146"/>
      <c r="GHN38" s="146"/>
      <c r="GHO38" s="146"/>
      <c r="GHP38" s="146"/>
      <c r="GHQ38" s="146"/>
      <c r="GHR38" s="146"/>
      <c r="GHS38" s="146"/>
      <c r="GHT38" s="146"/>
      <c r="GHU38" s="146"/>
      <c r="GHV38" s="146"/>
      <c r="GHW38" s="146"/>
      <c r="GHX38" s="146"/>
      <c r="GHY38" s="146"/>
      <c r="GHZ38" s="146"/>
      <c r="GIA38" s="146"/>
      <c r="GIB38" s="146"/>
      <c r="GIC38" s="146"/>
      <c r="GID38" s="146"/>
      <c r="GIE38" s="146"/>
      <c r="GIF38" s="146"/>
      <c r="GIG38" s="146"/>
      <c r="GIH38" s="146"/>
      <c r="GII38" s="146"/>
      <c r="GIJ38" s="146"/>
      <c r="GIK38" s="146"/>
      <c r="GIL38" s="146"/>
      <c r="GIM38" s="146"/>
      <c r="GIN38" s="146"/>
      <c r="GIO38" s="146"/>
      <c r="GIP38" s="146"/>
      <c r="GIQ38" s="146"/>
      <c r="GIR38" s="146"/>
      <c r="GIS38" s="146"/>
      <c r="GIT38" s="146"/>
      <c r="GIU38" s="146"/>
      <c r="GIV38" s="146"/>
      <c r="GIW38" s="146"/>
      <c r="GIX38" s="146"/>
      <c r="GIY38" s="146"/>
      <c r="GIZ38" s="146"/>
      <c r="GJA38" s="146"/>
      <c r="GJB38" s="146"/>
      <c r="GJC38" s="146"/>
      <c r="GJD38" s="146"/>
      <c r="GJE38" s="146"/>
      <c r="GJF38" s="146"/>
      <c r="GJG38" s="146"/>
      <c r="GJH38" s="146"/>
      <c r="GJI38" s="146"/>
      <c r="GJJ38" s="146"/>
      <c r="GJK38" s="146"/>
      <c r="GJL38" s="146"/>
      <c r="GJM38" s="146"/>
      <c r="GJN38" s="146"/>
      <c r="GJO38" s="146"/>
      <c r="GJP38" s="146"/>
      <c r="GJQ38" s="146"/>
      <c r="GJR38" s="146"/>
      <c r="GJS38" s="146"/>
      <c r="GJT38" s="146"/>
      <c r="GJU38" s="146"/>
      <c r="GJV38" s="146"/>
      <c r="GJW38" s="146"/>
      <c r="GJX38" s="146"/>
      <c r="GJY38" s="146"/>
      <c r="GJZ38" s="146"/>
      <c r="GKA38" s="146"/>
      <c r="GKB38" s="146"/>
      <c r="GKC38" s="146"/>
      <c r="GKD38" s="146"/>
      <c r="GKE38" s="146"/>
      <c r="GKF38" s="146"/>
      <c r="GKG38" s="146"/>
      <c r="GKH38" s="146"/>
      <c r="GKI38" s="146"/>
      <c r="GKJ38" s="146"/>
      <c r="GKK38" s="146"/>
      <c r="GKL38" s="146"/>
      <c r="GKM38" s="146"/>
      <c r="GKN38" s="146"/>
      <c r="GKO38" s="146"/>
      <c r="GKP38" s="146"/>
      <c r="GKQ38" s="146"/>
      <c r="GKR38" s="146"/>
      <c r="GKS38" s="146"/>
      <c r="GKT38" s="146"/>
      <c r="GKU38" s="146"/>
      <c r="GKV38" s="146"/>
      <c r="GKW38" s="146"/>
      <c r="GKX38" s="146"/>
      <c r="GKY38" s="146"/>
      <c r="GKZ38" s="146"/>
      <c r="GLA38" s="146"/>
      <c r="GLB38" s="146"/>
      <c r="GLC38" s="146"/>
      <c r="GLD38" s="146"/>
      <c r="GLE38" s="146"/>
      <c r="GLF38" s="146"/>
      <c r="GLG38" s="146"/>
      <c r="GLH38" s="146"/>
      <c r="GLI38" s="146"/>
      <c r="GLJ38" s="146"/>
      <c r="GLK38" s="146"/>
      <c r="GLL38" s="146"/>
      <c r="GLM38" s="146"/>
      <c r="GLN38" s="146"/>
      <c r="GLO38" s="146"/>
      <c r="GLP38" s="146"/>
      <c r="GLQ38" s="146"/>
      <c r="GLR38" s="146"/>
      <c r="GLS38" s="146"/>
      <c r="GLT38" s="146"/>
      <c r="GLU38" s="146"/>
      <c r="GLV38" s="146"/>
      <c r="GLW38" s="146"/>
      <c r="GLX38" s="146"/>
      <c r="GLY38" s="146"/>
      <c r="GLZ38" s="146"/>
      <c r="GMA38" s="146"/>
      <c r="GMB38" s="146"/>
      <c r="GMC38" s="146"/>
      <c r="GMD38" s="146"/>
      <c r="GME38" s="146"/>
      <c r="GMF38" s="146"/>
      <c r="GMG38" s="146"/>
      <c r="GMH38" s="146"/>
      <c r="GMI38" s="146"/>
      <c r="GMJ38" s="146"/>
      <c r="GMK38" s="146"/>
      <c r="GML38" s="146"/>
      <c r="GMM38" s="146"/>
      <c r="GMN38" s="146"/>
      <c r="GMO38" s="146"/>
      <c r="GMP38" s="146"/>
      <c r="GMQ38" s="146"/>
      <c r="GMR38" s="146"/>
      <c r="GMS38" s="146"/>
      <c r="GMT38" s="146"/>
      <c r="GMU38" s="146"/>
      <c r="GMV38" s="146"/>
      <c r="GMW38" s="146"/>
      <c r="GMX38" s="146"/>
      <c r="GMY38" s="146"/>
      <c r="GMZ38" s="146"/>
      <c r="GNA38" s="146"/>
      <c r="GNB38" s="146"/>
      <c r="GNC38" s="146"/>
      <c r="GND38" s="146"/>
      <c r="GNE38" s="146"/>
      <c r="GNF38" s="146"/>
      <c r="GNG38" s="146"/>
      <c r="GNH38" s="146"/>
      <c r="GNI38" s="146"/>
      <c r="GNJ38" s="146"/>
      <c r="GNK38" s="146"/>
      <c r="GNL38" s="146"/>
      <c r="GNM38" s="146"/>
      <c r="GNN38" s="146"/>
      <c r="GNO38" s="146"/>
      <c r="GNP38" s="146"/>
      <c r="GNQ38" s="146"/>
      <c r="GNR38" s="146"/>
      <c r="GNS38" s="146"/>
      <c r="GNT38" s="146"/>
      <c r="GNU38" s="146"/>
      <c r="GNV38" s="146"/>
      <c r="GNW38" s="146"/>
      <c r="GNX38" s="146"/>
      <c r="GNY38" s="146"/>
      <c r="GNZ38" s="146"/>
      <c r="GOA38" s="146"/>
      <c r="GOB38" s="146"/>
      <c r="GOC38" s="146"/>
      <c r="GOD38" s="146"/>
      <c r="GOE38" s="146"/>
      <c r="GOF38" s="146"/>
      <c r="GOG38" s="146"/>
      <c r="GOH38" s="146"/>
      <c r="GOI38" s="146"/>
      <c r="GOJ38" s="146"/>
      <c r="GOK38" s="146"/>
      <c r="GOL38" s="146"/>
      <c r="GOM38" s="146"/>
      <c r="GON38" s="146"/>
      <c r="GOO38" s="146"/>
      <c r="GOP38" s="146"/>
      <c r="GOQ38" s="146"/>
      <c r="GOR38" s="146"/>
      <c r="GOS38" s="146"/>
      <c r="GOT38" s="146"/>
      <c r="GOU38" s="146"/>
      <c r="GOV38" s="146"/>
      <c r="GOW38" s="146"/>
      <c r="GOX38" s="146"/>
      <c r="GOY38" s="146"/>
      <c r="GOZ38" s="146"/>
      <c r="GPA38" s="146"/>
      <c r="GPB38" s="146"/>
      <c r="GPC38" s="146"/>
      <c r="GPD38" s="146"/>
      <c r="GPE38" s="146"/>
      <c r="GPF38" s="146"/>
      <c r="GPG38" s="146"/>
      <c r="GPH38" s="146"/>
      <c r="GPI38" s="146"/>
      <c r="GPJ38" s="146"/>
      <c r="GPK38" s="146"/>
      <c r="GPL38" s="146"/>
      <c r="GPM38" s="146"/>
      <c r="GPN38" s="146"/>
      <c r="GPO38" s="146"/>
      <c r="GPP38" s="146"/>
      <c r="GPQ38" s="146"/>
      <c r="GPR38" s="146"/>
      <c r="GPS38" s="146"/>
      <c r="GPT38" s="146"/>
      <c r="GPU38" s="146"/>
      <c r="GPV38" s="146"/>
      <c r="GPW38" s="146"/>
      <c r="GPX38" s="146"/>
      <c r="GPY38" s="146"/>
      <c r="GPZ38" s="146"/>
      <c r="GQA38" s="146"/>
      <c r="GQB38" s="146"/>
      <c r="GQC38" s="146"/>
      <c r="GQD38" s="146"/>
      <c r="GQE38" s="146"/>
      <c r="GQF38" s="146"/>
      <c r="GQG38" s="146"/>
      <c r="GQH38" s="146"/>
      <c r="GQI38" s="146"/>
      <c r="GQJ38" s="146"/>
      <c r="GQK38" s="146"/>
      <c r="GQL38" s="146"/>
      <c r="GQM38" s="146"/>
      <c r="GQN38" s="146"/>
      <c r="GQO38" s="146"/>
      <c r="GQP38" s="146"/>
      <c r="GQQ38" s="146"/>
      <c r="GQR38" s="146"/>
      <c r="GQS38" s="146"/>
      <c r="GQT38" s="146"/>
      <c r="GQU38" s="146"/>
      <c r="GQV38" s="146"/>
      <c r="GQW38" s="146"/>
      <c r="GQX38" s="146"/>
      <c r="GQY38" s="146"/>
      <c r="GQZ38" s="146"/>
      <c r="GRA38" s="146"/>
      <c r="GRB38" s="146"/>
      <c r="GRC38" s="146"/>
      <c r="GRD38" s="146"/>
      <c r="GRE38" s="146"/>
      <c r="GRF38" s="146"/>
      <c r="GRG38" s="146"/>
      <c r="GRH38" s="146"/>
      <c r="GRI38" s="146"/>
      <c r="GRJ38" s="146"/>
      <c r="GRK38" s="146"/>
      <c r="GRL38" s="146"/>
      <c r="GRM38" s="146"/>
      <c r="GRN38" s="146"/>
      <c r="GRO38" s="146"/>
      <c r="GRP38" s="146"/>
      <c r="GRQ38" s="146"/>
      <c r="GRR38" s="146"/>
      <c r="GRS38" s="146"/>
      <c r="GRT38" s="146"/>
      <c r="GRU38" s="146"/>
      <c r="GRV38" s="146"/>
      <c r="GRW38" s="146"/>
      <c r="GRX38" s="146"/>
      <c r="GRY38" s="146"/>
      <c r="GRZ38" s="146"/>
      <c r="GSA38" s="146"/>
      <c r="GSB38" s="146"/>
      <c r="GSC38" s="146"/>
      <c r="GSD38" s="146"/>
      <c r="GSE38" s="146"/>
      <c r="GSF38" s="146"/>
      <c r="GSG38" s="146"/>
      <c r="GSH38" s="146"/>
      <c r="GSI38" s="146"/>
      <c r="GSJ38" s="146"/>
      <c r="GSK38" s="146"/>
      <c r="GSL38" s="146"/>
      <c r="GSM38" s="146"/>
      <c r="GSN38" s="146"/>
      <c r="GSO38" s="146"/>
      <c r="GSP38" s="146"/>
      <c r="GSQ38" s="146"/>
      <c r="GSR38" s="146"/>
      <c r="GSS38" s="146"/>
      <c r="GST38" s="146"/>
      <c r="GSU38" s="146"/>
      <c r="GSV38" s="146"/>
      <c r="GSW38" s="146"/>
      <c r="GSX38" s="146"/>
      <c r="GSY38" s="146"/>
      <c r="GSZ38" s="146"/>
      <c r="GTA38" s="146"/>
      <c r="GTB38" s="146"/>
      <c r="GTC38" s="146"/>
      <c r="GTD38" s="146"/>
      <c r="GTE38" s="146"/>
      <c r="GTF38" s="146"/>
      <c r="GTG38" s="146"/>
      <c r="GTH38" s="146"/>
      <c r="GTI38" s="146"/>
      <c r="GTJ38" s="146"/>
      <c r="GTK38" s="146"/>
      <c r="GTL38" s="146"/>
      <c r="GTM38" s="146"/>
      <c r="GTN38" s="146"/>
      <c r="GTO38" s="146"/>
      <c r="GTP38" s="146"/>
      <c r="GTQ38" s="146"/>
      <c r="GTR38" s="146"/>
      <c r="GTS38" s="146"/>
      <c r="GTT38" s="146"/>
      <c r="GTU38" s="146"/>
      <c r="GTV38" s="146"/>
      <c r="GTW38" s="146"/>
      <c r="GTX38" s="146"/>
      <c r="GTY38" s="146"/>
      <c r="GTZ38" s="146"/>
      <c r="GUA38" s="146"/>
      <c r="GUB38" s="146"/>
      <c r="GUC38" s="146"/>
      <c r="GUD38" s="146"/>
      <c r="GUE38" s="146"/>
      <c r="GUF38" s="146"/>
      <c r="GUG38" s="146"/>
      <c r="GUH38" s="146"/>
      <c r="GUI38" s="146"/>
      <c r="GUJ38" s="146"/>
      <c r="GUK38" s="146"/>
      <c r="GUL38" s="146"/>
      <c r="GUM38" s="146"/>
      <c r="GUN38" s="146"/>
      <c r="GUO38" s="146"/>
      <c r="GUP38" s="146"/>
      <c r="GUQ38" s="146"/>
      <c r="GUR38" s="146"/>
      <c r="GUS38" s="146"/>
      <c r="GUT38" s="146"/>
      <c r="GUU38" s="146"/>
      <c r="GUV38" s="146"/>
      <c r="GUW38" s="146"/>
      <c r="GUX38" s="146"/>
      <c r="GUY38" s="146"/>
      <c r="GUZ38" s="146"/>
      <c r="GVA38" s="146"/>
      <c r="GVB38" s="146"/>
      <c r="GVC38" s="146"/>
      <c r="GVD38" s="146"/>
      <c r="GVE38" s="146"/>
      <c r="GVF38" s="146"/>
      <c r="GVG38" s="146"/>
      <c r="GVH38" s="146"/>
      <c r="GVI38" s="146"/>
      <c r="GVJ38" s="146"/>
      <c r="GVK38" s="146"/>
      <c r="GVL38" s="146"/>
      <c r="GVM38" s="146"/>
      <c r="GVN38" s="146"/>
      <c r="GVO38" s="146"/>
      <c r="GVP38" s="146"/>
      <c r="GVQ38" s="146"/>
      <c r="GVR38" s="146"/>
      <c r="GVS38" s="146"/>
      <c r="GVT38" s="146"/>
      <c r="GVU38" s="146"/>
      <c r="GVV38" s="146"/>
      <c r="GVW38" s="146"/>
      <c r="GVX38" s="146"/>
      <c r="GVY38" s="146"/>
      <c r="GVZ38" s="146"/>
      <c r="GWA38" s="146"/>
      <c r="GWB38" s="146"/>
      <c r="GWC38" s="146"/>
      <c r="GWD38" s="146"/>
      <c r="GWE38" s="146"/>
      <c r="GWF38" s="146"/>
      <c r="GWG38" s="146"/>
      <c r="GWH38" s="146"/>
      <c r="GWI38" s="146"/>
      <c r="GWJ38" s="146"/>
      <c r="GWK38" s="146"/>
      <c r="GWL38" s="146"/>
      <c r="GWM38" s="146"/>
      <c r="GWN38" s="146"/>
      <c r="GWO38" s="146"/>
      <c r="GWP38" s="146"/>
      <c r="GWQ38" s="146"/>
      <c r="GWR38" s="146"/>
      <c r="GWS38" s="146"/>
      <c r="GWT38" s="146"/>
      <c r="GWU38" s="146"/>
      <c r="GWV38" s="146"/>
      <c r="GWW38" s="146"/>
      <c r="GWX38" s="146"/>
      <c r="GWY38" s="146"/>
      <c r="GWZ38" s="146"/>
      <c r="GXA38" s="146"/>
      <c r="GXB38" s="146"/>
      <c r="GXC38" s="146"/>
      <c r="GXD38" s="146"/>
      <c r="GXE38" s="146"/>
      <c r="GXF38" s="146"/>
      <c r="GXG38" s="146"/>
      <c r="GXH38" s="146"/>
      <c r="GXI38" s="146"/>
      <c r="GXJ38" s="146"/>
      <c r="GXK38" s="146"/>
      <c r="GXL38" s="146"/>
      <c r="GXM38" s="146"/>
      <c r="GXN38" s="146"/>
      <c r="GXO38" s="146"/>
      <c r="GXP38" s="146"/>
      <c r="GXQ38" s="146"/>
      <c r="GXR38" s="146"/>
      <c r="GXS38" s="146"/>
      <c r="GXT38" s="146"/>
      <c r="GXU38" s="146"/>
      <c r="GXV38" s="146"/>
      <c r="GXW38" s="146"/>
      <c r="GXX38" s="146"/>
      <c r="GXY38" s="146"/>
      <c r="GXZ38" s="146"/>
      <c r="GYA38" s="146"/>
      <c r="GYB38" s="146"/>
      <c r="GYC38" s="146"/>
      <c r="GYD38" s="146"/>
      <c r="GYE38" s="146"/>
      <c r="GYF38" s="146"/>
      <c r="GYG38" s="146"/>
      <c r="GYH38" s="146"/>
      <c r="GYI38" s="146"/>
      <c r="GYJ38" s="146"/>
      <c r="GYK38" s="146"/>
      <c r="GYL38" s="146"/>
      <c r="GYM38" s="146"/>
      <c r="GYN38" s="146"/>
      <c r="GYO38" s="146"/>
      <c r="GYP38" s="146"/>
      <c r="GYQ38" s="146"/>
      <c r="GYR38" s="146"/>
      <c r="GYS38" s="146"/>
      <c r="GYT38" s="146"/>
      <c r="GYU38" s="146"/>
      <c r="GYV38" s="146"/>
      <c r="GYW38" s="146"/>
      <c r="GYX38" s="146"/>
      <c r="GYY38" s="146"/>
      <c r="GYZ38" s="146"/>
      <c r="GZA38" s="146"/>
      <c r="GZB38" s="146"/>
      <c r="GZC38" s="146"/>
      <c r="GZD38" s="146"/>
      <c r="GZE38" s="146"/>
      <c r="GZF38" s="146"/>
      <c r="GZG38" s="146"/>
      <c r="GZH38" s="146"/>
      <c r="GZI38" s="146"/>
      <c r="GZJ38" s="146"/>
      <c r="GZK38" s="146"/>
      <c r="GZL38" s="146"/>
      <c r="GZM38" s="146"/>
      <c r="GZN38" s="146"/>
      <c r="GZO38" s="146"/>
      <c r="GZP38" s="146"/>
      <c r="GZQ38" s="146"/>
      <c r="GZR38" s="146"/>
      <c r="GZS38" s="146"/>
      <c r="GZT38" s="146"/>
      <c r="GZU38" s="146"/>
      <c r="GZV38" s="146"/>
      <c r="GZW38" s="146"/>
      <c r="GZX38" s="146"/>
      <c r="GZY38" s="146"/>
      <c r="GZZ38" s="146"/>
      <c r="HAA38" s="146"/>
      <c r="HAB38" s="146"/>
      <c r="HAC38" s="146"/>
      <c r="HAD38" s="146"/>
      <c r="HAE38" s="146"/>
      <c r="HAF38" s="146"/>
      <c r="HAG38" s="146"/>
      <c r="HAH38" s="146"/>
      <c r="HAI38" s="146"/>
      <c r="HAJ38" s="146"/>
      <c r="HAK38" s="146"/>
      <c r="HAL38" s="146"/>
      <c r="HAM38" s="146"/>
      <c r="HAN38" s="146"/>
      <c r="HAO38" s="146"/>
      <c r="HAP38" s="146"/>
      <c r="HAQ38" s="146"/>
      <c r="HAR38" s="146"/>
      <c r="HAS38" s="146"/>
      <c r="HAT38" s="146"/>
      <c r="HAU38" s="146"/>
      <c r="HAV38" s="146"/>
      <c r="HAW38" s="146"/>
      <c r="HAX38" s="146"/>
      <c r="HAY38" s="146"/>
      <c r="HAZ38" s="146"/>
      <c r="HBA38" s="146"/>
      <c r="HBB38" s="146"/>
      <c r="HBC38" s="146"/>
      <c r="HBD38" s="146"/>
      <c r="HBE38" s="146"/>
      <c r="HBF38" s="146"/>
      <c r="HBG38" s="146"/>
      <c r="HBH38" s="146"/>
      <c r="HBI38" s="146"/>
      <c r="HBJ38" s="146"/>
      <c r="HBK38" s="146"/>
      <c r="HBL38" s="146"/>
      <c r="HBM38" s="146"/>
      <c r="HBN38" s="146"/>
      <c r="HBO38" s="146"/>
      <c r="HBP38" s="146"/>
      <c r="HBQ38" s="146"/>
      <c r="HBR38" s="146"/>
      <c r="HBS38" s="146"/>
      <c r="HBT38" s="146"/>
      <c r="HBU38" s="146"/>
      <c r="HBV38" s="146"/>
      <c r="HBW38" s="146"/>
      <c r="HBX38" s="146"/>
      <c r="HBY38" s="146"/>
      <c r="HBZ38" s="146"/>
      <c r="HCA38" s="146"/>
      <c r="HCB38" s="146"/>
      <c r="HCC38" s="146"/>
      <c r="HCD38" s="146"/>
      <c r="HCE38" s="146"/>
      <c r="HCF38" s="146"/>
      <c r="HCG38" s="146"/>
      <c r="HCH38" s="146"/>
      <c r="HCI38" s="146"/>
      <c r="HCJ38" s="146"/>
      <c r="HCK38" s="146"/>
      <c r="HCL38" s="146"/>
      <c r="HCM38" s="146"/>
      <c r="HCN38" s="146"/>
      <c r="HCO38" s="146"/>
      <c r="HCP38" s="146"/>
      <c r="HCQ38" s="146"/>
      <c r="HCR38" s="146"/>
      <c r="HCS38" s="146"/>
      <c r="HCT38" s="146"/>
      <c r="HCU38" s="146"/>
      <c r="HCV38" s="146"/>
      <c r="HCW38" s="146"/>
      <c r="HCX38" s="146"/>
      <c r="HCY38" s="146"/>
      <c r="HCZ38" s="146"/>
      <c r="HDA38" s="146"/>
      <c r="HDB38" s="146"/>
      <c r="HDC38" s="146"/>
      <c r="HDD38" s="146"/>
      <c r="HDE38" s="146"/>
      <c r="HDF38" s="146"/>
      <c r="HDG38" s="146"/>
      <c r="HDH38" s="146"/>
      <c r="HDI38" s="146"/>
      <c r="HDJ38" s="146"/>
      <c r="HDK38" s="146"/>
      <c r="HDL38" s="146"/>
      <c r="HDM38" s="146"/>
      <c r="HDN38" s="146"/>
      <c r="HDO38" s="146"/>
      <c r="HDP38" s="146"/>
      <c r="HDQ38" s="146"/>
      <c r="HDR38" s="146"/>
      <c r="HDS38" s="146"/>
      <c r="HDT38" s="146"/>
      <c r="HDU38" s="146"/>
      <c r="HDV38" s="146"/>
      <c r="HDW38" s="146"/>
      <c r="HDX38" s="146"/>
      <c r="HDY38" s="146"/>
      <c r="HDZ38" s="146"/>
      <c r="HEA38" s="146"/>
      <c r="HEB38" s="146"/>
      <c r="HEC38" s="146"/>
      <c r="HED38" s="146"/>
      <c r="HEE38" s="146"/>
      <c r="HEF38" s="146"/>
      <c r="HEG38" s="146"/>
      <c r="HEH38" s="146"/>
      <c r="HEI38" s="146"/>
      <c r="HEJ38" s="146"/>
      <c r="HEK38" s="146"/>
      <c r="HEL38" s="146"/>
      <c r="HEM38" s="146"/>
      <c r="HEN38" s="146"/>
      <c r="HEO38" s="146"/>
      <c r="HEP38" s="146"/>
      <c r="HEQ38" s="146"/>
      <c r="HER38" s="146"/>
      <c r="HES38" s="146"/>
      <c r="HET38" s="146"/>
      <c r="HEU38" s="146"/>
      <c r="HEV38" s="146"/>
      <c r="HEW38" s="146"/>
      <c r="HEX38" s="146"/>
      <c r="HEY38" s="146"/>
      <c r="HEZ38" s="146"/>
      <c r="HFA38" s="146"/>
      <c r="HFB38" s="146"/>
      <c r="HFC38" s="146"/>
      <c r="HFD38" s="146"/>
      <c r="HFE38" s="146"/>
      <c r="HFF38" s="146"/>
      <c r="HFG38" s="146"/>
      <c r="HFH38" s="146"/>
      <c r="HFI38" s="146"/>
      <c r="HFJ38" s="146"/>
      <c r="HFK38" s="146"/>
      <c r="HFL38" s="146"/>
      <c r="HFM38" s="146"/>
      <c r="HFN38" s="146"/>
      <c r="HFO38" s="146"/>
      <c r="HFP38" s="146"/>
      <c r="HFQ38" s="146"/>
      <c r="HFR38" s="146"/>
      <c r="HFS38" s="146"/>
      <c r="HFT38" s="146"/>
      <c r="HFU38" s="146"/>
      <c r="HFV38" s="146"/>
      <c r="HFW38" s="146"/>
      <c r="HFX38" s="146"/>
      <c r="HFY38" s="146"/>
      <c r="HFZ38" s="146"/>
      <c r="HGA38" s="146"/>
      <c r="HGB38" s="146"/>
      <c r="HGC38" s="146"/>
      <c r="HGD38" s="146"/>
      <c r="HGE38" s="146"/>
      <c r="HGF38" s="146"/>
      <c r="HGG38" s="146"/>
      <c r="HGH38" s="146"/>
      <c r="HGI38" s="146"/>
      <c r="HGJ38" s="146"/>
      <c r="HGK38" s="146"/>
      <c r="HGL38" s="146"/>
      <c r="HGM38" s="146"/>
      <c r="HGN38" s="146"/>
      <c r="HGO38" s="146"/>
      <c r="HGP38" s="146"/>
      <c r="HGQ38" s="146"/>
      <c r="HGR38" s="146"/>
      <c r="HGS38" s="146"/>
      <c r="HGT38" s="146"/>
      <c r="HGU38" s="146"/>
      <c r="HGV38" s="146"/>
      <c r="HGW38" s="146"/>
      <c r="HGX38" s="146"/>
      <c r="HGY38" s="146"/>
      <c r="HGZ38" s="146"/>
      <c r="HHA38" s="146"/>
      <c r="HHB38" s="146"/>
      <c r="HHC38" s="146"/>
      <c r="HHD38" s="146"/>
      <c r="HHE38" s="146"/>
      <c r="HHF38" s="146"/>
      <c r="HHG38" s="146"/>
      <c r="HHH38" s="146"/>
      <c r="HHI38" s="146"/>
      <c r="HHJ38" s="146"/>
      <c r="HHK38" s="146"/>
      <c r="HHL38" s="146"/>
      <c r="HHM38" s="146"/>
      <c r="HHN38" s="146"/>
      <c r="HHO38" s="146"/>
      <c r="HHP38" s="146"/>
      <c r="HHQ38" s="146"/>
      <c r="HHR38" s="146"/>
      <c r="HHS38" s="146"/>
      <c r="HHT38" s="146"/>
      <c r="HHU38" s="146"/>
      <c r="HHV38" s="146"/>
      <c r="HHW38" s="146"/>
      <c r="HHX38" s="146"/>
      <c r="HHY38" s="146"/>
      <c r="HHZ38" s="146"/>
      <c r="HIA38" s="146"/>
      <c r="HIB38" s="146"/>
      <c r="HIC38" s="146"/>
      <c r="HID38" s="146"/>
      <c r="HIE38" s="146"/>
      <c r="HIF38" s="146"/>
      <c r="HIG38" s="146"/>
      <c r="HIH38" s="146"/>
      <c r="HII38" s="146"/>
      <c r="HIJ38" s="146"/>
      <c r="HIK38" s="146"/>
      <c r="HIL38" s="146"/>
      <c r="HIM38" s="146"/>
      <c r="HIN38" s="146"/>
      <c r="HIO38" s="146"/>
      <c r="HIP38" s="146"/>
      <c r="HIQ38" s="146"/>
      <c r="HIR38" s="146"/>
      <c r="HIS38" s="146"/>
      <c r="HIT38" s="146"/>
      <c r="HIU38" s="146"/>
      <c r="HIV38" s="146"/>
      <c r="HIW38" s="146"/>
      <c r="HIX38" s="146"/>
      <c r="HIY38" s="146"/>
      <c r="HIZ38" s="146"/>
      <c r="HJA38" s="146"/>
      <c r="HJB38" s="146"/>
      <c r="HJC38" s="146"/>
      <c r="HJD38" s="146"/>
      <c r="HJE38" s="146"/>
      <c r="HJF38" s="146"/>
      <c r="HJG38" s="146"/>
      <c r="HJH38" s="146"/>
      <c r="HJI38" s="146"/>
      <c r="HJJ38" s="146"/>
      <c r="HJK38" s="146"/>
      <c r="HJL38" s="146"/>
      <c r="HJM38" s="146"/>
      <c r="HJN38" s="146"/>
      <c r="HJO38" s="146"/>
      <c r="HJP38" s="146"/>
      <c r="HJQ38" s="146"/>
      <c r="HJR38" s="146"/>
      <c r="HJS38" s="146"/>
      <c r="HJT38" s="146"/>
      <c r="HJU38" s="146"/>
      <c r="HJV38" s="146"/>
      <c r="HJW38" s="146"/>
      <c r="HJX38" s="146"/>
      <c r="HJY38" s="146"/>
      <c r="HJZ38" s="146"/>
      <c r="HKA38" s="146"/>
      <c r="HKB38" s="146"/>
      <c r="HKC38" s="146"/>
      <c r="HKD38" s="146"/>
      <c r="HKE38" s="146"/>
      <c r="HKF38" s="146"/>
      <c r="HKG38" s="146"/>
      <c r="HKH38" s="146"/>
      <c r="HKI38" s="146"/>
      <c r="HKJ38" s="146"/>
      <c r="HKK38" s="146"/>
      <c r="HKL38" s="146"/>
      <c r="HKM38" s="146"/>
      <c r="HKN38" s="146"/>
      <c r="HKO38" s="146"/>
      <c r="HKP38" s="146"/>
      <c r="HKQ38" s="146"/>
      <c r="HKR38" s="146"/>
      <c r="HKS38" s="146"/>
      <c r="HKT38" s="146"/>
      <c r="HKU38" s="146"/>
      <c r="HKV38" s="146"/>
      <c r="HKW38" s="146"/>
      <c r="HKX38" s="146"/>
      <c r="HKY38" s="146"/>
      <c r="HKZ38" s="146"/>
      <c r="HLA38" s="146"/>
      <c r="HLB38" s="146"/>
      <c r="HLC38" s="146"/>
      <c r="HLD38" s="146"/>
      <c r="HLE38" s="146"/>
      <c r="HLF38" s="146"/>
      <c r="HLG38" s="146"/>
      <c r="HLH38" s="146"/>
      <c r="HLI38" s="146"/>
      <c r="HLJ38" s="146"/>
      <c r="HLK38" s="146"/>
      <c r="HLL38" s="146"/>
      <c r="HLM38" s="146"/>
      <c r="HLN38" s="146"/>
      <c r="HLO38" s="146"/>
      <c r="HLP38" s="146"/>
      <c r="HLQ38" s="146"/>
      <c r="HLR38" s="146"/>
      <c r="HLS38" s="146"/>
      <c r="HLT38" s="146"/>
      <c r="HLU38" s="146"/>
      <c r="HLV38" s="146"/>
      <c r="HLW38" s="146"/>
      <c r="HLX38" s="146"/>
      <c r="HLY38" s="146"/>
      <c r="HLZ38" s="146"/>
      <c r="HMA38" s="146"/>
      <c r="HMB38" s="146"/>
      <c r="HMC38" s="146"/>
      <c r="HMD38" s="146"/>
      <c r="HME38" s="146"/>
      <c r="HMF38" s="146"/>
      <c r="HMG38" s="146"/>
      <c r="HMH38" s="146"/>
      <c r="HMI38" s="146"/>
      <c r="HMJ38" s="146"/>
      <c r="HMK38" s="146"/>
      <c r="HML38" s="146"/>
      <c r="HMM38" s="146"/>
      <c r="HMN38" s="146"/>
      <c r="HMO38" s="146"/>
      <c r="HMP38" s="146"/>
      <c r="HMQ38" s="146"/>
      <c r="HMR38" s="146"/>
      <c r="HMS38" s="146"/>
      <c r="HMT38" s="146"/>
      <c r="HMU38" s="146"/>
      <c r="HMV38" s="146"/>
      <c r="HMW38" s="146"/>
      <c r="HMX38" s="146"/>
      <c r="HMY38" s="146"/>
      <c r="HMZ38" s="146"/>
      <c r="HNA38" s="146"/>
      <c r="HNB38" s="146"/>
      <c r="HNC38" s="146"/>
      <c r="HND38" s="146"/>
      <c r="HNE38" s="146"/>
      <c r="HNF38" s="146"/>
      <c r="HNG38" s="146"/>
      <c r="HNH38" s="146"/>
      <c r="HNI38" s="146"/>
      <c r="HNJ38" s="146"/>
      <c r="HNK38" s="146"/>
      <c r="HNL38" s="146"/>
      <c r="HNM38" s="146"/>
      <c r="HNN38" s="146"/>
      <c r="HNO38" s="146"/>
      <c r="HNP38" s="146"/>
      <c r="HNQ38" s="146"/>
      <c r="HNR38" s="146"/>
      <c r="HNS38" s="146"/>
      <c r="HNT38" s="146"/>
      <c r="HNU38" s="146"/>
      <c r="HNV38" s="146"/>
      <c r="HNW38" s="146"/>
      <c r="HNX38" s="146"/>
      <c r="HNY38" s="146"/>
      <c r="HNZ38" s="146"/>
      <c r="HOA38" s="146"/>
      <c r="HOB38" s="146"/>
      <c r="HOC38" s="146"/>
      <c r="HOD38" s="146"/>
      <c r="HOE38" s="146"/>
      <c r="HOF38" s="146"/>
      <c r="HOG38" s="146"/>
      <c r="HOH38" s="146"/>
      <c r="HOI38" s="146"/>
      <c r="HOJ38" s="146"/>
      <c r="HOK38" s="146"/>
      <c r="HOL38" s="146"/>
      <c r="HOM38" s="146"/>
      <c r="HON38" s="146"/>
      <c r="HOO38" s="146"/>
      <c r="HOP38" s="146"/>
      <c r="HOQ38" s="146"/>
      <c r="HOR38" s="146"/>
      <c r="HOS38" s="146"/>
      <c r="HOT38" s="146"/>
      <c r="HOU38" s="146"/>
      <c r="HOV38" s="146"/>
      <c r="HOW38" s="146"/>
      <c r="HOX38" s="146"/>
      <c r="HOY38" s="146"/>
      <c r="HOZ38" s="146"/>
      <c r="HPA38" s="146"/>
      <c r="HPB38" s="146"/>
      <c r="HPC38" s="146"/>
      <c r="HPD38" s="146"/>
      <c r="HPE38" s="146"/>
      <c r="HPF38" s="146"/>
      <c r="HPG38" s="146"/>
      <c r="HPH38" s="146"/>
      <c r="HPI38" s="146"/>
      <c r="HPJ38" s="146"/>
      <c r="HPK38" s="146"/>
      <c r="HPL38" s="146"/>
      <c r="HPM38" s="146"/>
      <c r="HPN38" s="146"/>
      <c r="HPO38" s="146"/>
      <c r="HPP38" s="146"/>
      <c r="HPQ38" s="146"/>
      <c r="HPR38" s="146"/>
      <c r="HPS38" s="146"/>
      <c r="HPT38" s="146"/>
      <c r="HPU38" s="146"/>
      <c r="HPV38" s="146"/>
      <c r="HPW38" s="146"/>
      <c r="HPX38" s="146"/>
      <c r="HPY38" s="146"/>
      <c r="HPZ38" s="146"/>
      <c r="HQA38" s="146"/>
      <c r="HQB38" s="146"/>
      <c r="HQC38" s="146"/>
      <c r="HQD38" s="146"/>
      <c r="HQE38" s="146"/>
      <c r="HQF38" s="146"/>
      <c r="HQG38" s="146"/>
      <c r="HQH38" s="146"/>
      <c r="HQI38" s="146"/>
      <c r="HQJ38" s="146"/>
      <c r="HQK38" s="146"/>
      <c r="HQL38" s="146"/>
      <c r="HQM38" s="146"/>
      <c r="HQN38" s="146"/>
      <c r="HQO38" s="146"/>
      <c r="HQP38" s="146"/>
      <c r="HQQ38" s="146"/>
      <c r="HQR38" s="146"/>
      <c r="HQS38" s="146"/>
      <c r="HQT38" s="146"/>
      <c r="HQU38" s="146"/>
      <c r="HQV38" s="146"/>
      <c r="HQW38" s="146"/>
      <c r="HQX38" s="146"/>
      <c r="HQY38" s="146"/>
      <c r="HQZ38" s="146"/>
      <c r="HRA38" s="146"/>
      <c r="HRB38" s="146"/>
      <c r="HRC38" s="146"/>
      <c r="HRD38" s="146"/>
      <c r="HRE38" s="146"/>
      <c r="HRF38" s="146"/>
      <c r="HRG38" s="146"/>
      <c r="HRH38" s="146"/>
      <c r="HRI38" s="146"/>
      <c r="HRJ38" s="146"/>
      <c r="HRK38" s="146"/>
      <c r="HRL38" s="146"/>
      <c r="HRM38" s="146"/>
      <c r="HRN38" s="146"/>
      <c r="HRO38" s="146"/>
      <c r="HRP38" s="146"/>
      <c r="HRQ38" s="146"/>
      <c r="HRR38" s="146"/>
      <c r="HRS38" s="146"/>
      <c r="HRT38" s="146"/>
      <c r="HRU38" s="146"/>
      <c r="HRV38" s="146"/>
      <c r="HRW38" s="146"/>
      <c r="HRX38" s="146"/>
      <c r="HRY38" s="146"/>
      <c r="HRZ38" s="146"/>
      <c r="HSA38" s="146"/>
      <c r="HSB38" s="146"/>
      <c r="HSC38" s="146"/>
      <c r="HSD38" s="146"/>
      <c r="HSE38" s="146"/>
      <c r="HSF38" s="146"/>
      <c r="HSG38" s="146"/>
      <c r="HSH38" s="146"/>
      <c r="HSI38" s="146"/>
      <c r="HSJ38" s="146"/>
      <c r="HSK38" s="146"/>
      <c r="HSL38" s="146"/>
      <c r="HSM38" s="146"/>
      <c r="HSN38" s="146"/>
      <c r="HSO38" s="146"/>
      <c r="HSP38" s="146"/>
      <c r="HSQ38" s="146"/>
      <c r="HSR38" s="146"/>
      <c r="HSS38" s="146"/>
      <c r="HST38" s="146"/>
      <c r="HSU38" s="146"/>
      <c r="HSV38" s="146"/>
      <c r="HSW38" s="146"/>
      <c r="HSX38" s="146"/>
      <c r="HSY38" s="146"/>
      <c r="HSZ38" s="146"/>
      <c r="HTA38" s="146"/>
      <c r="HTB38" s="146"/>
      <c r="HTC38" s="146"/>
      <c r="HTD38" s="146"/>
      <c r="HTE38" s="146"/>
      <c r="HTF38" s="146"/>
      <c r="HTG38" s="146"/>
      <c r="HTH38" s="146"/>
      <c r="HTI38" s="146"/>
      <c r="HTJ38" s="146"/>
      <c r="HTK38" s="146"/>
      <c r="HTL38" s="146"/>
      <c r="HTM38" s="146"/>
      <c r="HTN38" s="146"/>
      <c r="HTO38" s="146"/>
      <c r="HTP38" s="146"/>
      <c r="HTQ38" s="146"/>
      <c r="HTR38" s="146"/>
      <c r="HTS38" s="146"/>
      <c r="HTT38" s="146"/>
      <c r="HTU38" s="146"/>
      <c r="HTV38" s="146"/>
      <c r="HTW38" s="146"/>
      <c r="HTX38" s="146"/>
      <c r="HTY38" s="146"/>
      <c r="HTZ38" s="146"/>
      <c r="HUA38" s="146"/>
      <c r="HUB38" s="146"/>
      <c r="HUC38" s="146"/>
      <c r="HUD38" s="146"/>
      <c r="HUE38" s="146"/>
      <c r="HUF38" s="146"/>
      <c r="HUG38" s="146"/>
      <c r="HUH38" s="146"/>
      <c r="HUI38" s="146"/>
      <c r="HUJ38" s="146"/>
      <c r="HUK38" s="146"/>
      <c r="HUL38" s="146"/>
      <c r="HUM38" s="146"/>
      <c r="HUN38" s="146"/>
      <c r="HUO38" s="146"/>
      <c r="HUP38" s="146"/>
      <c r="HUQ38" s="146"/>
      <c r="HUR38" s="146"/>
      <c r="HUS38" s="146"/>
      <c r="HUT38" s="146"/>
      <c r="HUU38" s="146"/>
      <c r="HUV38" s="146"/>
      <c r="HUW38" s="146"/>
      <c r="HUX38" s="146"/>
      <c r="HUY38" s="146"/>
      <c r="HUZ38" s="146"/>
      <c r="HVA38" s="146"/>
      <c r="HVB38" s="146"/>
      <c r="HVC38" s="146"/>
      <c r="HVD38" s="146"/>
      <c r="HVE38" s="146"/>
      <c r="HVF38" s="146"/>
      <c r="HVG38" s="146"/>
      <c r="HVH38" s="146"/>
      <c r="HVI38" s="146"/>
      <c r="HVJ38" s="146"/>
      <c r="HVK38" s="146"/>
      <c r="HVL38" s="146"/>
      <c r="HVM38" s="146"/>
      <c r="HVN38" s="146"/>
      <c r="HVO38" s="146"/>
      <c r="HVP38" s="146"/>
      <c r="HVQ38" s="146"/>
      <c r="HVR38" s="146"/>
      <c r="HVS38" s="146"/>
      <c r="HVT38" s="146"/>
      <c r="HVU38" s="146"/>
      <c r="HVV38" s="146"/>
      <c r="HVW38" s="146"/>
      <c r="HVX38" s="146"/>
      <c r="HVY38" s="146"/>
      <c r="HVZ38" s="146"/>
      <c r="HWA38" s="146"/>
      <c r="HWB38" s="146"/>
      <c r="HWC38" s="146"/>
      <c r="HWD38" s="146"/>
      <c r="HWE38" s="146"/>
      <c r="HWF38" s="146"/>
      <c r="HWG38" s="146"/>
      <c r="HWH38" s="146"/>
      <c r="HWI38" s="146"/>
      <c r="HWJ38" s="146"/>
      <c r="HWK38" s="146"/>
      <c r="HWL38" s="146"/>
      <c r="HWM38" s="146"/>
      <c r="HWN38" s="146"/>
      <c r="HWO38" s="146"/>
      <c r="HWP38" s="146"/>
      <c r="HWQ38" s="146"/>
      <c r="HWR38" s="146"/>
      <c r="HWS38" s="146"/>
      <c r="HWT38" s="146"/>
      <c r="HWU38" s="146"/>
      <c r="HWV38" s="146"/>
      <c r="HWW38" s="146"/>
      <c r="HWX38" s="146"/>
      <c r="HWY38" s="146"/>
      <c r="HWZ38" s="146"/>
      <c r="HXA38" s="146"/>
      <c r="HXB38" s="146"/>
      <c r="HXC38" s="146"/>
      <c r="HXD38" s="146"/>
      <c r="HXE38" s="146"/>
      <c r="HXF38" s="146"/>
      <c r="HXG38" s="146"/>
      <c r="HXH38" s="146"/>
      <c r="HXI38" s="146"/>
      <c r="HXJ38" s="146"/>
      <c r="HXK38" s="146"/>
      <c r="HXL38" s="146"/>
      <c r="HXM38" s="146"/>
      <c r="HXN38" s="146"/>
      <c r="HXO38" s="146"/>
      <c r="HXP38" s="146"/>
      <c r="HXQ38" s="146"/>
      <c r="HXR38" s="146"/>
      <c r="HXS38" s="146"/>
      <c r="HXT38" s="146"/>
      <c r="HXU38" s="146"/>
      <c r="HXV38" s="146"/>
      <c r="HXW38" s="146"/>
      <c r="HXX38" s="146"/>
      <c r="HXY38" s="146"/>
      <c r="HXZ38" s="146"/>
      <c r="HYA38" s="146"/>
      <c r="HYB38" s="146"/>
      <c r="HYC38" s="146"/>
      <c r="HYD38" s="146"/>
      <c r="HYE38" s="146"/>
      <c r="HYF38" s="146"/>
      <c r="HYG38" s="146"/>
      <c r="HYH38" s="146"/>
      <c r="HYI38" s="146"/>
      <c r="HYJ38" s="146"/>
      <c r="HYK38" s="146"/>
      <c r="HYL38" s="146"/>
      <c r="HYM38" s="146"/>
      <c r="HYN38" s="146"/>
      <c r="HYO38" s="146"/>
      <c r="HYP38" s="146"/>
      <c r="HYQ38" s="146"/>
      <c r="HYR38" s="146"/>
      <c r="HYS38" s="146"/>
      <c r="HYT38" s="146"/>
      <c r="HYU38" s="146"/>
      <c r="HYV38" s="146"/>
      <c r="HYW38" s="146"/>
      <c r="HYX38" s="146"/>
      <c r="HYY38" s="146"/>
      <c r="HYZ38" s="146"/>
      <c r="HZA38" s="146"/>
      <c r="HZB38" s="146"/>
      <c r="HZC38" s="146"/>
      <c r="HZD38" s="146"/>
      <c r="HZE38" s="146"/>
      <c r="HZF38" s="146"/>
      <c r="HZG38" s="146"/>
      <c r="HZH38" s="146"/>
      <c r="HZI38" s="146"/>
      <c r="HZJ38" s="146"/>
      <c r="HZK38" s="146"/>
      <c r="HZL38" s="146"/>
      <c r="HZM38" s="146"/>
      <c r="HZN38" s="146"/>
      <c r="HZO38" s="146"/>
      <c r="HZP38" s="146"/>
      <c r="HZQ38" s="146"/>
      <c r="HZR38" s="146"/>
      <c r="HZS38" s="146"/>
      <c r="HZT38" s="146"/>
      <c r="HZU38" s="146"/>
      <c r="HZV38" s="146"/>
      <c r="HZW38" s="146"/>
      <c r="HZX38" s="146"/>
      <c r="HZY38" s="146"/>
      <c r="HZZ38" s="146"/>
      <c r="IAA38" s="146"/>
      <c r="IAB38" s="146"/>
      <c r="IAC38" s="146"/>
      <c r="IAD38" s="146"/>
      <c r="IAE38" s="146"/>
      <c r="IAF38" s="146"/>
      <c r="IAG38" s="146"/>
      <c r="IAH38" s="146"/>
      <c r="IAI38" s="146"/>
      <c r="IAJ38" s="146"/>
      <c r="IAK38" s="146"/>
      <c r="IAL38" s="146"/>
      <c r="IAM38" s="146"/>
      <c r="IAN38" s="146"/>
      <c r="IAO38" s="146"/>
      <c r="IAP38" s="146"/>
      <c r="IAQ38" s="146"/>
      <c r="IAR38" s="146"/>
      <c r="IAS38" s="146"/>
      <c r="IAT38" s="146"/>
      <c r="IAU38" s="146"/>
      <c r="IAV38" s="146"/>
      <c r="IAW38" s="146"/>
      <c r="IAX38" s="146"/>
      <c r="IAY38" s="146"/>
      <c r="IAZ38" s="146"/>
      <c r="IBA38" s="146"/>
      <c r="IBB38" s="146"/>
      <c r="IBC38" s="146"/>
      <c r="IBD38" s="146"/>
      <c r="IBE38" s="146"/>
      <c r="IBF38" s="146"/>
      <c r="IBG38" s="146"/>
      <c r="IBH38" s="146"/>
      <c r="IBI38" s="146"/>
      <c r="IBJ38" s="146"/>
      <c r="IBK38" s="146"/>
      <c r="IBL38" s="146"/>
      <c r="IBM38" s="146"/>
      <c r="IBN38" s="146"/>
      <c r="IBO38" s="146"/>
      <c r="IBP38" s="146"/>
      <c r="IBQ38" s="146"/>
      <c r="IBR38" s="146"/>
      <c r="IBS38" s="146"/>
      <c r="IBT38" s="146"/>
      <c r="IBU38" s="146"/>
      <c r="IBV38" s="146"/>
      <c r="IBW38" s="146"/>
      <c r="IBX38" s="146"/>
      <c r="IBY38" s="146"/>
      <c r="IBZ38" s="146"/>
      <c r="ICA38" s="146"/>
      <c r="ICB38" s="146"/>
      <c r="ICC38" s="146"/>
      <c r="ICD38" s="146"/>
      <c r="ICE38" s="146"/>
      <c r="ICF38" s="146"/>
      <c r="ICG38" s="146"/>
      <c r="ICH38" s="146"/>
      <c r="ICI38" s="146"/>
      <c r="ICJ38" s="146"/>
      <c r="ICK38" s="146"/>
      <c r="ICL38" s="146"/>
      <c r="ICM38" s="146"/>
      <c r="ICN38" s="146"/>
      <c r="ICO38" s="146"/>
      <c r="ICP38" s="146"/>
      <c r="ICQ38" s="146"/>
      <c r="ICR38" s="146"/>
      <c r="ICS38" s="146"/>
      <c r="ICT38" s="146"/>
      <c r="ICU38" s="146"/>
      <c r="ICV38" s="146"/>
      <c r="ICW38" s="146"/>
      <c r="ICX38" s="146"/>
      <c r="ICY38" s="146"/>
      <c r="ICZ38" s="146"/>
      <c r="IDA38" s="146"/>
      <c r="IDB38" s="146"/>
      <c r="IDC38" s="146"/>
      <c r="IDD38" s="146"/>
      <c r="IDE38" s="146"/>
      <c r="IDF38" s="146"/>
      <c r="IDG38" s="146"/>
      <c r="IDH38" s="146"/>
      <c r="IDI38" s="146"/>
      <c r="IDJ38" s="146"/>
      <c r="IDK38" s="146"/>
      <c r="IDL38" s="146"/>
      <c r="IDM38" s="146"/>
      <c r="IDN38" s="146"/>
      <c r="IDO38" s="146"/>
      <c r="IDP38" s="146"/>
      <c r="IDQ38" s="146"/>
      <c r="IDR38" s="146"/>
      <c r="IDS38" s="146"/>
      <c r="IDT38" s="146"/>
      <c r="IDU38" s="146"/>
      <c r="IDV38" s="146"/>
      <c r="IDW38" s="146"/>
      <c r="IDX38" s="146"/>
      <c r="IDY38" s="146"/>
      <c r="IDZ38" s="146"/>
      <c r="IEA38" s="146"/>
      <c r="IEB38" s="146"/>
      <c r="IEC38" s="146"/>
      <c r="IED38" s="146"/>
      <c r="IEE38" s="146"/>
      <c r="IEF38" s="146"/>
      <c r="IEG38" s="146"/>
      <c r="IEH38" s="146"/>
      <c r="IEI38" s="146"/>
      <c r="IEJ38" s="146"/>
      <c r="IEK38" s="146"/>
      <c r="IEL38" s="146"/>
      <c r="IEM38" s="146"/>
      <c r="IEN38" s="146"/>
      <c r="IEO38" s="146"/>
      <c r="IEP38" s="146"/>
      <c r="IEQ38" s="146"/>
      <c r="IER38" s="146"/>
      <c r="IES38" s="146"/>
      <c r="IET38" s="146"/>
      <c r="IEU38" s="146"/>
      <c r="IEV38" s="146"/>
      <c r="IEW38" s="146"/>
      <c r="IEX38" s="146"/>
      <c r="IEY38" s="146"/>
      <c r="IEZ38" s="146"/>
      <c r="IFA38" s="146"/>
      <c r="IFB38" s="146"/>
      <c r="IFC38" s="146"/>
      <c r="IFD38" s="146"/>
      <c r="IFE38" s="146"/>
      <c r="IFF38" s="146"/>
      <c r="IFG38" s="146"/>
      <c r="IFH38" s="146"/>
      <c r="IFI38" s="146"/>
      <c r="IFJ38" s="146"/>
      <c r="IFK38" s="146"/>
      <c r="IFL38" s="146"/>
      <c r="IFM38" s="146"/>
      <c r="IFN38" s="146"/>
      <c r="IFO38" s="146"/>
      <c r="IFP38" s="146"/>
      <c r="IFQ38" s="146"/>
      <c r="IFR38" s="146"/>
      <c r="IFS38" s="146"/>
      <c r="IFT38" s="146"/>
      <c r="IFU38" s="146"/>
      <c r="IFV38" s="146"/>
      <c r="IFW38" s="146"/>
      <c r="IFX38" s="146"/>
      <c r="IFY38" s="146"/>
      <c r="IFZ38" s="146"/>
      <c r="IGA38" s="146"/>
      <c r="IGB38" s="146"/>
      <c r="IGC38" s="146"/>
      <c r="IGD38" s="146"/>
      <c r="IGE38" s="146"/>
      <c r="IGF38" s="146"/>
      <c r="IGG38" s="146"/>
      <c r="IGH38" s="146"/>
      <c r="IGI38" s="146"/>
      <c r="IGJ38" s="146"/>
      <c r="IGK38" s="146"/>
      <c r="IGL38" s="146"/>
      <c r="IGM38" s="146"/>
      <c r="IGN38" s="146"/>
      <c r="IGO38" s="146"/>
      <c r="IGP38" s="146"/>
      <c r="IGQ38" s="146"/>
      <c r="IGR38" s="146"/>
      <c r="IGS38" s="146"/>
      <c r="IGT38" s="146"/>
      <c r="IGU38" s="146"/>
      <c r="IGV38" s="146"/>
      <c r="IGW38" s="146"/>
      <c r="IGX38" s="146"/>
      <c r="IGY38" s="146"/>
      <c r="IGZ38" s="146"/>
      <c r="IHA38" s="146"/>
      <c r="IHB38" s="146"/>
      <c r="IHC38" s="146"/>
      <c r="IHD38" s="146"/>
      <c r="IHE38" s="146"/>
      <c r="IHF38" s="146"/>
      <c r="IHG38" s="146"/>
      <c r="IHH38" s="146"/>
      <c r="IHI38" s="146"/>
      <c r="IHJ38" s="146"/>
      <c r="IHK38" s="146"/>
      <c r="IHL38" s="146"/>
      <c r="IHM38" s="146"/>
      <c r="IHN38" s="146"/>
      <c r="IHO38" s="146"/>
      <c r="IHP38" s="146"/>
      <c r="IHQ38" s="146"/>
      <c r="IHR38" s="146"/>
      <c r="IHS38" s="146"/>
      <c r="IHT38" s="146"/>
      <c r="IHU38" s="146"/>
      <c r="IHV38" s="146"/>
      <c r="IHW38" s="146"/>
      <c r="IHX38" s="146"/>
      <c r="IHY38" s="146"/>
      <c r="IHZ38" s="146"/>
      <c r="IIA38" s="146"/>
      <c r="IIB38" s="146"/>
      <c r="IIC38" s="146"/>
      <c r="IID38" s="146"/>
      <c r="IIE38" s="146"/>
      <c r="IIF38" s="146"/>
      <c r="IIG38" s="146"/>
      <c r="IIH38" s="146"/>
      <c r="III38" s="146"/>
      <c r="IIJ38" s="146"/>
      <c r="IIK38" s="146"/>
      <c r="IIL38" s="146"/>
      <c r="IIM38" s="146"/>
      <c r="IIN38" s="146"/>
      <c r="IIO38" s="146"/>
      <c r="IIP38" s="146"/>
      <c r="IIQ38" s="146"/>
      <c r="IIR38" s="146"/>
      <c r="IIS38" s="146"/>
      <c r="IIT38" s="146"/>
      <c r="IIU38" s="146"/>
      <c r="IIV38" s="146"/>
      <c r="IIW38" s="146"/>
      <c r="IIX38" s="146"/>
      <c r="IIY38" s="146"/>
      <c r="IIZ38" s="146"/>
      <c r="IJA38" s="146"/>
      <c r="IJB38" s="146"/>
      <c r="IJC38" s="146"/>
      <c r="IJD38" s="146"/>
      <c r="IJE38" s="146"/>
      <c r="IJF38" s="146"/>
      <c r="IJG38" s="146"/>
      <c r="IJH38" s="146"/>
      <c r="IJI38" s="146"/>
      <c r="IJJ38" s="146"/>
      <c r="IJK38" s="146"/>
      <c r="IJL38" s="146"/>
      <c r="IJM38" s="146"/>
      <c r="IJN38" s="146"/>
      <c r="IJO38" s="146"/>
      <c r="IJP38" s="146"/>
      <c r="IJQ38" s="146"/>
      <c r="IJR38" s="146"/>
      <c r="IJS38" s="146"/>
      <c r="IJT38" s="146"/>
      <c r="IJU38" s="146"/>
      <c r="IJV38" s="146"/>
      <c r="IJW38" s="146"/>
      <c r="IJX38" s="146"/>
      <c r="IJY38" s="146"/>
      <c r="IJZ38" s="146"/>
      <c r="IKA38" s="146"/>
      <c r="IKB38" s="146"/>
      <c r="IKC38" s="146"/>
      <c r="IKD38" s="146"/>
      <c r="IKE38" s="146"/>
      <c r="IKF38" s="146"/>
      <c r="IKG38" s="146"/>
      <c r="IKH38" s="146"/>
      <c r="IKI38" s="146"/>
      <c r="IKJ38" s="146"/>
      <c r="IKK38" s="146"/>
      <c r="IKL38" s="146"/>
      <c r="IKM38" s="146"/>
      <c r="IKN38" s="146"/>
      <c r="IKO38" s="146"/>
      <c r="IKP38" s="146"/>
      <c r="IKQ38" s="146"/>
      <c r="IKR38" s="146"/>
      <c r="IKS38" s="146"/>
      <c r="IKT38" s="146"/>
      <c r="IKU38" s="146"/>
      <c r="IKV38" s="146"/>
      <c r="IKW38" s="146"/>
      <c r="IKX38" s="146"/>
      <c r="IKY38" s="146"/>
      <c r="IKZ38" s="146"/>
      <c r="ILA38" s="146"/>
      <c r="ILB38" s="146"/>
      <c r="ILC38" s="146"/>
      <c r="ILD38" s="146"/>
      <c r="ILE38" s="146"/>
      <c r="ILF38" s="146"/>
      <c r="ILG38" s="146"/>
      <c r="ILH38" s="146"/>
      <c r="ILI38" s="146"/>
      <c r="ILJ38" s="146"/>
      <c r="ILK38" s="146"/>
      <c r="ILL38" s="146"/>
      <c r="ILM38" s="146"/>
      <c r="ILN38" s="146"/>
      <c r="ILO38" s="146"/>
      <c r="ILP38" s="146"/>
      <c r="ILQ38" s="146"/>
      <c r="ILR38" s="146"/>
      <c r="ILS38" s="146"/>
      <c r="ILT38" s="146"/>
      <c r="ILU38" s="146"/>
      <c r="ILV38" s="146"/>
      <c r="ILW38" s="146"/>
      <c r="ILX38" s="146"/>
      <c r="ILY38" s="146"/>
      <c r="ILZ38" s="146"/>
      <c r="IMA38" s="146"/>
      <c r="IMB38" s="146"/>
      <c r="IMC38" s="146"/>
      <c r="IMD38" s="146"/>
      <c r="IME38" s="146"/>
      <c r="IMF38" s="146"/>
      <c r="IMG38" s="146"/>
      <c r="IMH38" s="146"/>
      <c r="IMI38" s="146"/>
      <c r="IMJ38" s="146"/>
      <c r="IMK38" s="146"/>
      <c r="IML38" s="146"/>
      <c r="IMM38" s="146"/>
      <c r="IMN38" s="146"/>
      <c r="IMO38" s="146"/>
      <c r="IMP38" s="146"/>
      <c r="IMQ38" s="146"/>
      <c r="IMR38" s="146"/>
      <c r="IMS38" s="146"/>
      <c r="IMT38" s="146"/>
      <c r="IMU38" s="146"/>
      <c r="IMV38" s="146"/>
      <c r="IMW38" s="146"/>
      <c r="IMX38" s="146"/>
      <c r="IMY38" s="146"/>
      <c r="IMZ38" s="146"/>
      <c r="INA38" s="146"/>
      <c r="INB38" s="146"/>
      <c r="INC38" s="146"/>
      <c r="IND38" s="146"/>
      <c r="INE38" s="146"/>
      <c r="INF38" s="146"/>
      <c r="ING38" s="146"/>
      <c r="INH38" s="146"/>
      <c r="INI38" s="146"/>
      <c r="INJ38" s="146"/>
      <c r="INK38" s="146"/>
      <c r="INL38" s="146"/>
      <c r="INM38" s="146"/>
      <c r="INN38" s="146"/>
      <c r="INO38" s="146"/>
      <c r="INP38" s="146"/>
      <c r="INQ38" s="146"/>
      <c r="INR38" s="146"/>
      <c r="INS38" s="146"/>
      <c r="INT38" s="146"/>
      <c r="INU38" s="146"/>
      <c r="INV38" s="146"/>
      <c r="INW38" s="146"/>
      <c r="INX38" s="146"/>
      <c r="INY38" s="146"/>
      <c r="INZ38" s="146"/>
      <c r="IOA38" s="146"/>
      <c r="IOB38" s="146"/>
      <c r="IOC38" s="146"/>
      <c r="IOD38" s="146"/>
      <c r="IOE38" s="146"/>
      <c r="IOF38" s="146"/>
      <c r="IOG38" s="146"/>
      <c r="IOH38" s="146"/>
      <c r="IOI38" s="146"/>
      <c r="IOJ38" s="146"/>
      <c r="IOK38" s="146"/>
      <c r="IOL38" s="146"/>
      <c r="IOM38" s="146"/>
      <c r="ION38" s="146"/>
      <c r="IOO38" s="146"/>
      <c r="IOP38" s="146"/>
      <c r="IOQ38" s="146"/>
      <c r="IOR38" s="146"/>
      <c r="IOS38" s="146"/>
      <c r="IOT38" s="146"/>
      <c r="IOU38" s="146"/>
      <c r="IOV38" s="146"/>
      <c r="IOW38" s="146"/>
      <c r="IOX38" s="146"/>
      <c r="IOY38" s="146"/>
      <c r="IOZ38" s="146"/>
      <c r="IPA38" s="146"/>
      <c r="IPB38" s="146"/>
      <c r="IPC38" s="146"/>
      <c r="IPD38" s="146"/>
      <c r="IPE38" s="146"/>
      <c r="IPF38" s="146"/>
      <c r="IPG38" s="146"/>
      <c r="IPH38" s="146"/>
      <c r="IPI38" s="146"/>
      <c r="IPJ38" s="146"/>
      <c r="IPK38" s="146"/>
      <c r="IPL38" s="146"/>
      <c r="IPM38" s="146"/>
      <c r="IPN38" s="146"/>
      <c r="IPO38" s="146"/>
      <c r="IPP38" s="146"/>
      <c r="IPQ38" s="146"/>
      <c r="IPR38" s="146"/>
      <c r="IPS38" s="146"/>
      <c r="IPT38" s="146"/>
      <c r="IPU38" s="146"/>
      <c r="IPV38" s="146"/>
      <c r="IPW38" s="146"/>
      <c r="IPX38" s="146"/>
      <c r="IPY38" s="146"/>
      <c r="IPZ38" s="146"/>
      <c r="IQA38" s="146"/>
      <c r="IQB38" s="146"/>
      <c r="IQC38" s="146"/>
      <c r="IQD38" s="146"/>
      <c r="IQE38" s="146"/>
      <c r="IQF38" s="146"/>
      <c r="IQG38" s="146"/>
      <c r="IQH38" s="146"/>
      <c r="IQI38" s="146"/>
      <c r="IQJ38" s="146"/>
      <c r="IQK38" s="146"/>
      <c r="IQL38" s="146"/>
      <c r="IQM38" s="146"/>
      <c r="IQN38" s="146"/>
      <c r="IQO38" s="146"/>
      <c r="IQP38" s="146"/>
      <c r="IQQ38" s="146"/>
      <c r="IQR38" s="146"/>
      <c r="IQS38" s="146"/>
      <c r="IQT38" s="146"/>
      <c r="IQU38" s="146"/>
      <c r="IQV38" s="146"/>
      <c r="IQW38" s="146"/>
      <c r="IQX38" s="146"/>
      <c r="IQY38" s="146"/>
      <c r="IQZ38" s="146"/>
      <c r="IRA38" s="146"/>
      <c r="IRB38" s="146"/>
      <c r="IRC38" s="146"/>
      <c r="IRD38" s="146"/>
      <c r="IRE38" s="146"/>
      <c r="IRF38" s="146"/>
      <c r="IRG38" s="146"/>
      <c r="IRH38" s="146"/>
      <c r="IRI38" s="146"/>
      <c r="IRJ38" s="146"/>
      <c r="IRK38" s="146"/>
      <c r="IRL38" s="146"/>
      <c r="IRM38" s="146"/>
      <c r="IRN38" s="146"/>
      <c r="IRO38" s="146"/>
      <c r="IRP38" s="146"/>
      <c r="IRQ38" s="146"/>
      <c r="IRR38" s="146"/>
      <c r="IRS38" s="146"/>
      <c r="IRT38" s="146"/>
      <c r="IRU38" s="146"/>
      <c r="IRV38" s="146"/>
      <c r="IRW38" s="146"/>
      <c r="IRX38" s="146"/>
      <c r="IRY38" s="146"/>
      <c r="IRZ38" s="146"/>
      <c r="ISA38" s="146"/>
      <c r="ISB38" s="146"/>
      <c r="ISC38" s="146"/>
      <c r="ISD38" s="146"/>
      <c r="ISE38" s="146"/>
      <c r="ISF38" s="146"/>
      <c r="ISG38" s="146"/>
      <c r="ISH38" s="146"/>
      <c r="ISI38" s="146"/>
      <c r="ISJ38" s="146"/>
      <c r="ISK38" s="146"/>
      <c r="ISL38" s="146"/>
      <c r="ISM38" s="146"/>
      <c r="ISN38" s="146"/>
      <c r="ISO38" s="146"/>
      <c r="ISP38" s="146"/>
      <c r="ISQ38" s="146"/>
      <c r="ISR38" s="146"/>
      <c r="ISS38" s="146"/>
      <c r="IST38" s="146"/>
      <c r="ISU38" s="146"/>
      <c r="ISV38" s="146"/>
      <c r="ISW38" s="146"/>
      <c r="ISX38" s="146"/>
      <c r="ISY38" s="146"/>
      <c r="ISZ38" s="146"/>
      <c r="ITA38" s="146"/>
      <c r="ITB38" s="146"/>
      <c r="ITC38" s="146"/>
      <c r="ITD38" s="146"/>
      <c r="ITE38" s="146"/>
      <c r="ITF38" s="146"/>
      <c r="ITG38" s="146"/>
      <c r="ITH38" s="146"/>
      <c r="ITI38" s="146"/>
      <c r="ITJ38" s="146"/>
      <c r="ITK38" s="146"/>
      <c r="ITL38" s="146"/>
      <c r="ITM38" s="146"/>
      <c r="ITN38" s="146"/>
      <c r="ITO38" s="146"/>
      <c r="ITP38" s="146"/>
      <c r="ITQ38" s="146"/>
      <c r="ITR38" s="146"/>
      <c r="ITS38" s="146"/>
      <c r="ITT38" s="146"/>
      <c r="ITU38" s="146"/>
      <c r="ITV38" s="146"/>
      <c r="ITW38" s="146"/>
      <c r="ITX38" s="146"/>
      <c r="ITY38" s="146"/>
      <c r="ITZ38" s="146"/>
      <c r="IUA38" s="146"/>
      <c r="IUB38" s="146"/>
      <c r="IUC38" s="146"/>
      <c r="IUD38" s="146"/>
      <c r="IUE38" s="146"/>
      <c r="IUF38" s="146"/>
      <c r="IUG38" s="146"/>
      <c r="IUH38" s="146"/>
      <c r="IUI38" s="146"/>
      <c r="IUJ38" s="146"/>
      <c r="IUK38" s="146"/>
      <c r="IUL38" s="146"/>
      <c r="IUM38" s="146"/>
      <c r="IUN38" s="146"/>
      <c r="IUO38" s="146"/>
      <c r="IUP38" s="146"/>
      <c r="IUQ38" s="146"/>
      <c r="IUR38" s="146"/>
      <c r="IUS38" s="146"/>
      <c r="IUT38" s="146"/>
      <c r="IUU38" s="146"/>
      <c r="IUV38" s="146"/>
      <c r="IUW38" s="146"/>
      <c r="IUX38" s="146"/>
      <c r="IUY38" s="146"/>
      <c r="IUZ38" s="146"/>
      <c r="IVA38" s="146"/>
      <c r="IVB38" s="146"/>
      <c r="IVC38" s="146"/>
      <c r="IVD38" s="146"/>
      <c r="IVE38" s="146"/>
      <c r="IVF38" s="146"/>
      <c r="IVG38" s="146"/>
      <c r="IVH38" s="146"/>
      <c r="IVI38" s="146"/>
      <c r="IVJ38" s="146"/>
      <c r="IVK38" s="146"/>
      <c r="IVL38" s="146"/>
      <c r="IVM38" s="146"/>
      <c r="IVN38" s="146"/>
      <c r="IVO38" s="146"/>
      <c r="IVP38" s="146"/>
      <c r="IVQ38" s="146"/>
      <c r="IVR38" s="146"/>
      <c r="IVS38" s="146"/>
      <c r="IVT38" s="146"/>
      <c r="IVU38" s="146"/>
      <c r="IVV38" s="146"/>
      <c r="IVW38" s="146"/>
      <c r="IVX38" s="146"/>
      <c r="IVY38" s="146"/>
      <c r="IVZ38" s="146"/>
      <c r="IWA38" s="146"/>
      <c r="IWB38" s="146"/>
      <c r="IWC38" s="146"/>
      <c r="IWD38" s="146"/>
      <c r="IWE38" s="146"/>
      <c r="IWF38" s="146"/>
      <c r="IWG38" s="146"/>
      <c r="IWH38" s="146"/>
      <c r="IWI38" s="146"/>
      <c r="IWJ38" s="146"/>
      <c r="IWK38" s="146"/>
      <c r="IWL38" s="146"/>
      <c r="IWM38" s="146"/>
      <c r="IWN38" s="146"/>
      <c r="IWO38" s="146"/>
      <c r="IWP38" s="146"/>
      <c r="IWQ38" s="146"/>
      <c r="IWR38" s="146"/>
      <c r="IWS38" s="146"/>
      <c r="IWT38" s="146"/>
      <c r="IWU38" s="146"/>
      <c r="IWV38" s="146"/>
      <c r="IWW38" s="146"/>
      <c r="IWX38" s="146"/>
      <c r="IWY38" s="146"/>
      <c r="IWZ38" s="146"/>
      <c r="IXA38" s="146"/>
      <c r="IXB38" s="146"/>
      <c r="IXC38" s="146"/>
      <c r="IXD38" s="146"/>
      <c r="IXE38" s="146"/>
      <c r="IXF38" s="146"/>
      <c r="IXG38" s="146"/>
      <c r="IXH38" s="146"/>
      <c r="IXI38" s="146"/>
      <c r="IXJ38" s="146"/>
      <c r="IXK38" s="146"/>
      <c r="IXL38" s="146"/>
      <c r="IXM38" s="146"/>
      <c r="IXN38" s="146"/>
      <c r="IXO38" s="146"/>
      <c r="IXP38" s="146"/>
      <c r="IXQ38" s="146"/>
      <c r="IXR38" s="146"/>
      <c r="IXS38" s="146"/>
      <c r="IXT38" s="146"/>
      <c r="IXU38" s="146"/>
      <c r="IXV38" s="146"/>
      <c r="IXW38" s="146"/>
      <c r="IXX38" s="146"/>
      <c r="IXY38" s="146"/>
      <c r="IXZ38" s="146"/>
      <c r="IYA38" s="146"/>
      <c r="IYB38" s="146"/>
      <c r="IYC38" s="146"/>
      <c r="IYD38" s="146"/>
      <c r="IYE38" s="146"/>
      <c r="IYF38" s="146"/>
      <c r="IYG38" s="146"/>
      <c r="IYH38" s="146"/>
      <c r="IYI38" s="146"/>
      <c r="IYJ38" s="146"/>
      <c r="IYK38" s="146"/>
      <c r="IYL38" s="146"/>
      <c r="IYM38" s="146"/>
      <c r="IYN38" s="146"/>
      <c r="IYO38" s="146"/>
      <c r="IYP38" s="146"/>
      <c r="IYQ38" s="146"/>
      <c r="IYR38" s="146"/>
      <c r="IYS38" s="146"/>
      <c r="IYT38" s="146"/>
      <c r="IYU38" s="146"/>
      <c r="IYV38" s="146"/>
      <c r="IYW38" s="146"/>
      <c r="IYX38" s="146"/>
      <c r="IYY38" s="146"/>
      <c r="IYZ38" s="146"/>
      <c r="IZA38" s="146"/>
      <c r="IZB38" s="146"/>
      <c r="IZC38" s="146"/>
      <c r="IZD38" s="146"/>
      <c r="IZE38" s="146"/>
      <c r="IZF38" s="146"/>
      <c r="IZG38" s="146"/>
      <c r="IZH38" s="146"/>
      <c r="IZI38" s="146"/>
      <c r="IZJ38" s="146"/>
      <c r="IZK38" s="146"/>
      <c r="IZL38" s="146"/>
      <c r="IZM38" s="146"/>
      <c r="IZN38" s="146"/>
      <c r="IZO38" s="146"/>
      <c r="IZP38" s="146"/>
      <c r="IZQ38" s="146"/>
      <c r="IZR38" s="146"/>
      <c r="IZS38" s="146"/>
      <c r="IZT38" s="146"/>
      <c r="IZU38" s="146"/>
      <c r="IZV38" s="146"/>
      <c r="IZW38" s="146"/>
      <c r="IZX38" s="146"/>
      <c r="IZY38" s="146"/>
      <c r="IZZ38" s="146"/>
      <c r="JAA38" s="146"/>
      <c r="JAB38" s="146"/>
      <c r="JAC38" s="146"/>
      <c r="JAD38" s="146"/>
      <c r="JAE38" s="146"/>
      <c r="JAF38" s="146"/>
      <c r="JAG38" s="146"/>
      <c r="JAH38" s="146"/>
      <c r="JAI38" s="146"/>
      <c r="JAJ38" s="146"/>
      <c r="JAK38" s="146"/>
      <c r="JAL38" s="146"/>
      <c r="JAM38" s="146"/>
      <c r="JAN38" s="146"/>
      <c r="JAO38" s="146"/>
      <c r="JAP38" s="146"/>
      <c r="JAQ38" s="146"/>
      <c r="JAR38" s="146"/>
      <c r="JAS38" s="146"/>
      <c r="JAT38" s="146"/>
      <c r="JAU38" s="146"/>
      <c r="JAV38" s="146"/>
      <c r="JAW38" s="146"/>
      <c r="JAX38" s="146"/>
      <c r="JAY38" s="146"/>
      <c r="JAZ38" s="146"/>
      <c r="JBA38" s="146"/>
      <c r="JBB38" s="146"/>
      <c r="JBC38" s="146"/>
      <c r="JBD38" s="146"/>
      <c r="JBE38" s="146"/>
      <c r="JBF38" s="146"/>
      <c r="JBG38" s="146"/>
      <c r="JBH38" s="146"/>
      <c r="JBI38" s="146"/>
      <c r="JBJ38" s="146"/>
      <c r="JBK38" s="146"/>
      <c r="JBL38" s="146"/>
      <c r="JBM38" s="146"/>
      <c r="JBN38" s="146"/>
      <c r="JBO38" s="146"/>
      <c r="JBP38" s="146"/>
      <c r="JBQ38" s="146"/>
      <c r="JBR38" s="146"/>
      <c r="JBS38" s="146"/>
      <c r="JBT38" s="146"/>
      <c r="JBU38" s="146"/>
      <c r="JBV38" s="146"/>
      <c r="JBW38" s="146"/>
      <c r="JBX38" s="146"/>
      <c r="JBY38" s="146"/>
      <c r="JBZ38" s="146"/>
      <c r="JCA38" s="146"/>
      <c r="JCB38" s="146"/>
      <c r="JCC38" s="146"/>
      <c r="JCD38" s="146"/>
      <c r="JCE38" s="146"/>
      <c r="JCF38" s="146"/>
      <c r="JCG38" s="146"/>
      <c r="JCH38" s="146"/>
      <c r="JCI38" s="146"/>
      <c r="JCJ38" s="146"/>
      <c r="JCK38" s="146"/>
      <c r="JCL38" s="146"/>
      <c r="JCM38" s="146"/>
      <c r="JCN38" s="146"/>
      <c r="JCO38" s="146"/>
      <c r="JCP38" s="146"/>
      <c r="JCQ38" s="146"/>
      <c r="JCR38" s="146"/>
      <c r="JCS38" s="146"/>
      <c r="JCT38" s="146"/>
      <c r="JCU38" s="146"/>
      <c r="JCV38" s="146"/>
      <c r="JCW38" s="146"/>
      <c r="JCX38" s="146"/>
      <c r="JCY38" s="146"/>
      <c r="JCZ38" s="146"/>
      <c r="JDA38" s="146"/>
      <c r="JDB38" s="146"/>
      <c r="JDC38" s="146"/>
      <c r="JDD38" s="146"/>
      <c r="JDE38" s="146"/>
      <c r="JDF38" s="146"/>
      <c r="JDG38" s="146"/>
      <c r="JDH38" s="146"/>
      <c r="JDI38" s="146"/>
      <c r="JDJ38" s="146"/>
      <c r="JDK38" s="146"/>
      <c r="JDL38" s="146"/>
      <c r="JDM38" s="146"/>
      <c r="JDN38" s="146"/>
      <c r="JDO38" s="146"/>
      <c r="JDP38" s="146"/>
      <c r="JDQ38" s="146"/>
      <c r="JDR38" s="146"/>
      <c r="JDS38" s="146"/>
      <c r="JDT38" s="146"/>
      <c r="JDU38" s="146"/>
      <c r="JDV38" s="146"/>
      <c r="JDW38" s="146"/>
      <c r="JDX38" s="146"/>
      <c r="JDY38" s="146"/>
      <c r="JDZ38" s="146"/>
      <c r="JEA38" s="146"/>
      <c r="JEB38" s="146"/>
      <c r="JEC38" s="146"/>
      <c r="JED38" s="146"/>
      <c r="JEE38" s="146"/>
      <c r="JEF38" s="146"/>
      <c r="JEG38" s="146"/>
      <c r="JEH38" s="146"/>
      <c r="JEI38" s="146"/>
      <c r="JEJ38" s="146"/>
      <c r="JEK38" s="146"/>
      <c r="JEL38" s="146"/>
      <c r="JEM38" s="146"/>
      <c r="JEN38" s="146"/>
      <c r="JEO38" s="146"/>
      <c r="JEP38" s="146"/>
      <c r="JEQ38" s="146"/>
      <c r="JER38" s="146"/>
      <c r="JES38" s="146"/>
      <c r="JET38" s="146"/>
      <c r="JEU38" s="146"/>
      <c r="JEV38" s="146"/>
      <c r="JEW38" s="146"/>
      <c r="JEX38" s="146"/>
      <c r="JEY38" s="146"/>
      <c r="JEZ38" s="146"/>
      <c r="JFA38" s="146"/>
      <c r="JFB38" s="146"/>
      <c r="JFC38" s="146"/>
      <c r="JFD38" s="146"/>
      <c r="JFE38" s="146"/>
      <c r="JFF38" s="146"/>
      <c r="JFG38" s="146"/>
      <c r="JFH38" s="146"/>
      <c r="JFI38" s="146"/>
      <c r="JFJ38" s="146"/>
      <c r="JFK38" s="146"/>
      <c r="JFL38" s="146"/>
      <c r="JFM38" s="146"/>
      <c r="JFN38" s="146"/>
      <c r="JFO38" s="146"/>
      <c r="JFP38" s="146"/>
      <c r="JFQ38" s="146"/>
      <c r="JFR38" s="146"/>
      <c r="JFS38" s="146"/>
      <c r="JFT38" s="146"/>
      <c r="JFU38" s="146"/>
      <c r="JFV38" s="146"/>
      <c r="JFW38" s="146"/>
      <c r="JFX38" s="146"/>
      <c r="JFY38" s="146"/>
      <c r="JFZ38" s="146"/>
      <c r="JGA38" s="146"/>
      <c r="JGB38" s="146"/>
      <c r="JGC38" s="146"/>
      <c r="JGD38" s="146"/>
      <c r="JGE38" s="146"/>
      <c r="JGF38" s="146"/>
      <c r="JGG38" s="146"/>
      <c r="JGH38" s="146"/>
      <c r="JGI38" s="146"/>
      <c r="JGJ38" s="146"/>
      <c r="JGK38" s="146"/>
      <c r="JGL38" s="146"/>
      <c r="JGM38" s="146"/>
      <c r="JGN38" s="146"/>
      <c r="JGO38" s="146"/>
      <c r="JGP38" s="146"/>
      <c r="JGQ38" s="146"/>
      <c r="JGR38" s="146"/>
      <c r="JGS38" s="146"/>
      <c r="JGT38" s="146"/>
      <c r="JGU38" s="146"/>
      <c r="JGV38" s="146"/>
      <c r="JGW38" s="146"/>
      <c r="JGX38" s="146"/>
      <c r="JGY38" s="146"/>
      <c r="JGZ38" s="146"/>
      <c r="JHA38" s="146"/>
      <c r="JHB38" s="146"/>
      <c r="JHC38" s="146"/>
      <c r="JHD38" s="146"/>
      <c r="JHE38" s="146"/>
      <c r="JHF38" s="146"/>
      <c r="JHG38" s="146"/>
      <c r="JHH38" s="146"/>
      <c r="JHI38" s="146"/>
      <c r="JHJ38" s="146"/>
      <c r="JHK38" s="146"/>
      <c r="JHL38" s="146"/>
      <c r="JHM38" s="146"/>
      <c r="JHN38" s="146"/>
      <c r="JHO38" s="146"/>
      <c r="JHP38" s="146"/>
      <c r="JHQ38" s="146"/>
      <c r="JHR38" s="146"/>
      <c r="JHS38" s="146"/>
      <c r="JHT38" s="146"/>
      <c r="JHU38" s="146"/>
      <c r="JHV38" s="146"/>
      <c r="JHW38" s="146"/>
      <c r="JHX38" s="146"/>
      <c r="JHY38" s="146"/>
      <c r="JHZ38" s="146"/>
      <c r="JIA38" s="146"/>
      <c r="JIB38" s="146"/>
      <c r="JIC38" s="146"/>
      <c r="JID38" s="146"/>
      <c r="JIE38" s="146"/>
      <c r="JIF38" s="146"/>
      <c r="JIG38" s="146"/>
      <c r="JIH38" s="146"/>
      <c r="JII38" s="146"/>
      <c r="JIJ38" s="146"/>
      <c r="JIK38" s="146"/>
      <c r="JIL38" s="146"/>
      <c r="JIM38" s="146"/>
      <c r="JIN38" s="146"/>
      <c r="JIO38" s="146"/>
      <c r="JIP38" s="146"/>
      <c r="JIQ38" s="146"/>
      <c r="JIR38" s="146"/>
      <c r="JIS38" s="146"/>
      <c r="JIT38" s="146"/>
      <c r="JIU38" s="146"/>
      <c r="JIV38" s="146"/>
      <c r="JIW38" s="146"/>
      <c r="JIX38" s="146"/>
      <c r="JIY38" s="146"/>
      <c r="JIZ38" s="146"/>
      <c r="JJA38" s="146"/>
      <c r="JJB38" s="146"/>
      <c r="JJC38" s="146"/>
      <c r="JJD38" s="146"/>
      <c r="JJE38" s="146"/>
      <c r="JJF38" s="146"/>
      <c r="JJG38" s="146"/>
      <c r="JJH38" s="146"/>
      <c r="JJI38" s="146"/>
      <c r="JJJ38" s="146"/>
      <c r="JJK38" s="146"/>
      <c r="JJL38" s="146"/>
      <c r="JJM38" s="146"/>
      <c r="JJN38" s="146"/>
      <c r="JJO38" s="146"/>
      <c r="JJP38" s="146"/>
      <c r="JJQ38" s="146"/>
      <c r="JJR38" s="146"/>
      <c r="JJS38" s="146"/>
      <c r="JJT38" s="146"/>
      <c r="JJU38" s="146"/>
      <c r="JJV38" s="146"/>
      <c r="JJW38" s="146"/>
      <c r="JJX38" s="146"/>
      <c r="JJY38" s="146"/>
      <c r="JJZ38" s="146"/>
      <c r="JKA38" s="146"/>
      <c r="JKB38" s="146"/>
      <c r="JKC38" s="146"/>
      <c r="JKD38" s="146"/>
      <c r="JKE38" s="146"/>
      <c r="JKF38" s="146"/>
      <c r="JKG38" s="146"/>
      <c r="JKH38" s="146"/>
      <c r="JKI38" s="146"/>
      <c r="JKJ38" s="146"/>
      <c r="JKK38" s="146"/>
      <c r="JKL38" s="146"/>
      <c r="JKM38" s="146"/>
      <c r="JKN38" s="146"/>
      <c r="JKO38" s="146"/>
      <c r="JKP38" s="146"/>
      <c r="JKQ38" s="146"/>
      <c r="JKR38" s="146"/>
      <c r="JKS38" s="146"/>
      <c r="JKT38" s="146"/>
      <c r="JKU38" s="146"/>
      <c r="JKV38" s="146"/>
      <c r="JKW38" s="146"/>
      <c r="JKX38" s="146"/>
      <c r="JKY38" s="146"/>
      <c r="JKZ38" s="146"/>
      <c r="JLA38" s="146"/>
      <c r="JLB38" s="146"/>
      <c r="JLC38" s="146"/>
      <c r="JLD38" s="146"/>
      <c r="JLE38" s="146"/>
      <c r="JLF38" s="146"/>
      <c r="JLG38" s="146"/>
      <c r="JLH38" s="146"/>
      <c r="JLI38" s="146"/>
      <c r="JLJ38" s="146"/>
      <c r="JLK38" s="146"/>
      <c r="JLL38" s="146"/>
      <c r="JLM38" s="146"/>
      <c r="JLN38" s="146"/>
      <c r="JLO38" s="146"/>
      <c r="JLP38" s="146"/>
      <c r="JLQ38" s="146"/>
      <c r="JLR38" s="146"/>
      <c r="JLS38" s="146"/>
      <c r="JLT38" s="146"/>
      <c r="JLU38" s="146"/>
      <c r="JLV38" s="146"/>
      <c r="JLW38" s="146"/>
      <c r="JLX38" s="146"/>
      <c r="JLY38" s="146"/>
      <c r="JLZ38" s="146"/>
      <c r="JMA38" s="146"/>
      <c r="JMB38" s="146"/>
      <c r="JMC38" s="146"/>
      <c r="JMD38" s="146"/>
      <c r="JME38" s="146"/>
      <c r="JMF38" s="146"/>
      <c r="JMG38" s="146"/>
      <c r="JMH38" s="146"/>
      <c r="JMI38" s="146"/>
      <c r="JMJ38" s="146"/>
      <c r="JMK38" s="146"/>
      <c r="JML38" s="146"/>
      <c r="JMM38" s="146"/>
      <c r="JMN38" s="146"/>
      <c r="JMO38" s="146"/>
      <c r="JMP38" s="146"/>
      <c r="JMQ38" s="146"/>
      <c r="JMR38" s="146"/>
      <c r="JMS38" s="146"/>
      <c r="JMT38" s="146"/>
      <c r="JMU38" s="146"/>
      <c r="JMV38" s="146"/>
      <c r="JMW38" s="146"/>
      <c r="JMX38" s="146"/>
      <c r="JMY38" s="146"/>
      <c r="JMZ38" s="146"/>
      <c r="JNA38" s="146"/>
      <c r="JNB38" s="146"/>
      <c r="JNC38" s="146"/>
      <c r="JND38" s="146"/>
      <c r="JNE38" s="146"/>
      <c r="JNF38" s="146"/>
      <c r="JNG38" s="146"/>
      <c r="JNH38" s="146"/>
      <c r="JNI38" s="146"/>
      <c r="JNJ38" s="146"/>
      <c r="JNK38" s="146"/>
      <c r="JNL38" s="146"/>
      <c r="JNM38" s="146"/>
      <c r="JNN38" s="146"/>
      <c r="JNO38" s="146"/>
      <c r="JNP38" s="146"/>
      <c r="JNQ38" s="146"/>
      <c r="JNR38" s="146"/>
      <c r="JNS38" s="146"/>
      <c r="JNT38" s="146"/>
      <c r="JNU38" s="146"/>
      <c r="JNV38" s="146"/>
      <c r="JNW38" s="146"/>
      <c r="JNX38" s="146"/>
      <c r="JNY38" s="146"/>
      <c r="JNZ38" s="146"/>
      <c r="JOA38" s="146"/>
      <c r="JOB38" s="146"/>
      <c r="JOC38" s="146"/>
      <c r="JOD38" s="146"/>
      <c r="JOE38" s="146"/>
      <c r="JOF38" s="146"/>
      <c r="JOG38" s="146"/>
      <c r="JOH38" s="146"/>
      <c r="JOI38" s="146"/>
      <c r="JOJ38" s="146"/>
      <c r="JOK38" s="146"/>
      <c r="JOL38" s="146"/>
      <c r="JOM38" s="146"/>
      <c r="JON38" s="146"/>
      <c r="JOO38" s="146"/>
      <c r="JOP38" s="146"/>
      <c r="JOQ38" s="146"/>
      <c r="JOR38" s="146"/>
      <c r="JOS38" s="146"/>
      <c r="JOT38" s="146"/>
      <c r="JOU38" s="146"/>
      <c r="JOV38" s="146"/>
      <c r="JOW38" s="146"/>
      <c r="JOX38" s="146"/>
      <c r="JOY38" s="146"/>
      <c r="JOZ38" s="146"/>
      <c r="JPA38" s="146"/>
      <c r="JPB38" s="146"/>
      <c r="JPC38" s="146"/>
      <c r="JPD38" s="146"/>
      <c r="JPE38" s="146"/>
      <c r="JPF38" s="146"/>
      <c r="JPG38" s="146"/>
      <c r="JPH38" s="146"/>
      <c r="JPI38" s="146"/>
      <c r="JPJ38" s="146"/>
      <c r="JPK38" s="146"/>
      <c r="JPL38" s="146"/>
      <c r="JPM38" s="146"/>
      <c r="JPN38" s="146"/>
      <c r="JPO38" s="146"/>
      <c r="JPP38" s="146"/>
      <c r="JPQ38" s="146"/>
      <c r="JPR38" s="146"/>
      <c r="JPS38" s="146"/>
      <c r="JPT38" s="146"/>
      <c r="JPU38" s="146"/>
      <c r="JPV38" s="146"/>
      <c r="JPW38" s="146"/>
      <c r="JPX38" s="146"/>
      <c r="JPY38" s="146"/>
      <c r="JPZ38" s="146"/>
      <c r="JQA38" s="146"/>
      <c r="JQB38" s="146"/>
      <c r="JQC38" s="146"/>
      <c r="JQD38" s="146"/>
      <c r="JQE38" s="146"/>
      <c r="JQF38" s="146"/>
      <c r="JQG38" s="146"/>
      <c r="JQH38" s="146"/>
      <c r="JQI38" s="146"/>
      <c r="JQJ38" s="146"/>
      <c r="JQK38" s="146"/>
      <c r="JQL38" s="146"/>
      <c r="JQM38" s="146"/>
      <c r="JQN38" s="146"/>
      <c r="JQO38" s="146"/>
      <c r="JQP38" s="146"/>
      <c r="JQQ38" s="146"/>
      <c r="JQR38" s="146"/>
      <c r="JQS38" s="146"/>
      <c r="JQT38" s="146"/>
      <c r="JQU38" s="146"/>
      <c r="JQV38" s="146"/>
      <c r="JQW38" s="146"/>
      <c r="JQX38" s="146"/>
      <c r="JQY38" s="146"/>
      <c r="JQZ38" s="146"/>
      <c r="JRA38" s="146"/>
      <c r="JRB38" s="146"/>
      <c r="JRC38" s="146"/>
      <c r="JRD38" s="146"/>
      <c r="JRE38" s="146"/>
      <c r="JRF38" s="146"/>
      <c r="JRG38" s="146"/>
      <c r="JRH38" s="146"/>
      <c r="JRI38" s="146"/>
      <c r="JRJ38" s="146"/>
      <c r="JRK38" s="146"/>
      <c r="JRL38" s="146"/>
      <c r="JRM38" s="146"/>
      <c r="JRN38" s="146"/>
      <c r="JRO38" s="146"/>
      <c r="JRP38" s="146"/>
      <c r="JRQ38" s="146"/>
      <c r="JRR38" s="146"/>
      <c r="JRS38" s="146"/>
      <c r="JRT38" s="146"/>
      <c r="JRU38" s="146"/>
      <c r="JRV38" s="146"/>
      <c r="JRW38" s="146"/>
      <c r="JRX38" s="146"/>
      <c r="JRY38" s="146"/>
      <c r="JRZ38" s="146"/>
      <c r="JSA38" s="146"/>
      <c r="JSB38" s="146"/>
      <c r="JSC38" s="146"/>
      <c r="JSD38" s="146"/>
      <c r="JSE38" s="146"/>
      <c r="JSF38" s="146"/>
      <c r="JSG38" s="146"/>
      <c r="JSH38" s="146"/>
      <c r="JSI38" s="146"/>
      <c r="JSJ38" s="146"/>
      <c r="JSK38" s="146"/>
      <c r="JSL38" s="146"/>
      <c r="JSM38" s="146"/>
      <c r="JSN38" s="146"/>
      <c r="JSO38" s="146"/>
      <c r="JSP38" s="146"/>
      <c r="JSQ38" s="146"/>
      <c r="JSR38" s="146"/>
      <c r="JSS38" s="146"/>
      <c r="JST38" s="146"/>
      <c r="JSU38" s="146"/>
      <c r="JSV38" s="146"/>
      <c r="JSW38" s="146"/>
      <c r="JSX38" s="146"/>
      <c r="JSY38" s="146"/>
      <c r="JSZ38" s="146"/>
      <c r="JTA38" s="146"/>
      <c r="JTB38" s="146"/>
      <c r="JTC38" s="146"/>
      <c r="JTD38" s="146"/>
      <c r="JTE38" s="146"/>
      <c r="JTF38" s="146"/>
      <c r="JTG38" s="146"/>
      <c r="JTH38" s="146"/>
      <c r="JTI38" s="146"/>
      <c r="JTJ38" s="146"/>
      <c r="JTK38" s="146"/>
      <c r="JTL38" s="146"/>
      <c r="JTM38" s="146"/>
      <c r="JTN38" s="146"/>
      <c r="JTO38" s="146"/>
      <c r="JTP38" s="146"/>
      <c r="JTQ38" s="146"/>
      <c r="JTR38" s="146"/>
      <c r="JTS38" s="146"/>
      <c r="JTT38" s="146"/>
      <c r="JTU38" s="146"/>
      <c r="JTV38" s="146"/>
      <c r="JTW38" s="146"/>
      <c r="JTX38" s="146"/>
      <c r="JTY38" s="146"/>
      <c r="JTZ38" s="146"/>
      <c r="JUA38" s="146"/>
      <c r="JUB38" s="146"/>
      <c r="JUC38" s="146"/>
      <c r="JUD38" s="146"/>
      <c r="JUE38" s="146"/>
      <c r="JUF38" s="146"/>
      <c r="JUG38" s="146"/>
      <c r="JUH38" s="146"/>
      <c r="JUI38" s="146"/>
      <c r="JUJ38" s="146"/>
      <c r="JUK38" s="146"/>
      <c r="JUL38" s="146"/>
      <c r="JUM38" s="146"/>
      <c r="JUN38" s="146"/>
      <c r="JUO38" s="146"/>
      <c r="JUP38" s="146"/>
      <c r="JUQ38" s="146"/>
      <c r="JUR38" s="146"/>
      <c r="JUS38" s="146"/>
      <c r="JUT38" s="146"/>
      <c r="JUU38" s="146"/>
      <c r="JUV38" s="146"/>
      <c r="JUW38" s="146"/>
      <c r="JUX38" s="146"/>
      <c r="JUY38" s="146"/>
      <c r="JUZ38" s="146"/>
      <c r="JVA38" s="146"/>
      <c r="JVB38" s="146"/>
      <c r="JVC38" s="146"/>
      <c r="JVD38" s="146"/>
      <c r="JVE38" s="146"/>
      <c r="JVF38" s="146"/>
      <c r="JVG38" s="146"/>
      <c r="JVH38" s="146"/>
      <c r="JVI38" s="146"/>
      <c r="JVJ38" s="146"/>
      <c r="JVK38" s="146"/>
      <c r="JVL38" s="146"/>
      <c r="JVM38" s="146"/>
      <c r="JVN38" s="146"/>
      <c r="JVO38" s="146"/>
      <c r="JVP38" s="146"/>
      <c r="JVQ38" s="146"/>
      <c r="JVR38" s="146"/>
      <c r="JVS38" s="146"/>
      <c r="JVT38" s="146"/>
      <c r="JVU38" s="146"/>
      <c r="JVV38" s="146"/>
      <c r="JVW38" s="146"/>
      <c r="JVX38" s="146"/>
      <c r="JVY38" s="146"/>
      <c r="JVZ38" s="146"/>
      <c r="JWA38" s="146"/>
      <c r="JWB38" s="146"/>
      <c r="JWC38" s="146"/>
      <c r="JWD38" s="146"/>
      <c r="JWE38" s="146"/>
      <c r="JWF38" s="146"/>
      <c r="JWG38" s="146"/>
      <c r="JWH38" s="146"/>
      <c r="JWI38" s="146"/>
      <c r="JWJ38" s="146"/>
      <c r="JWK38" s="146"/>
      <c r="JWL38" s="146"/>
      <c r="JWM38" s="146"/>
      <c r="JWN38" s="146"/>
      <c r="JWO38" s="146"/>
      <c r="JWP38" s="146"/>
      <c r="JWQ38" s="146"/>
      <c r="JWR38" s="146"/>
      <c r="JWS38" s="146"/>
      <c r="JWT38" s="146"/>
      <c r="JWU38" s="146"/>
      <c r="JWV38" s="146"/>
      <c r="JWW38" s="146"/>
      <c r="JWX38" s="146"/>
      <c r="JWY38" s="146"/>
      <c r="JWZ38" s="146"/>
      <c r="JXA38" s="146"/>
      <c r="JXB38" s="146"/>
      <c r="JXC38" s="146"/>
      <c r="JXD38" s="146"/>
      <c r="JXE38" s="146"/>
      <c r="JXF38" s="146"/>
      <c r="JXG38" s="146"/>
      <c r="JXH38" s="146"/>
      <c r="JXI38" s="146"/>
      <c r="JXJ38" s="146"/>
      <c r="JXK38" s="146"/>
      <c r="JXL38" s="146"/>
      <c r="JXM38" s="146"/>
      <c r="JXN38" s="146"/>
      <c r="JXO38" s="146"/>
      <c r="JXP38" s="146"/>
      <c r="JXQ38" s="146"/>
      <c r="JXR38" s="146"/>
      <c r="JXS38" s="146"/>
      <c r="JXT38" s="146"/>
      <c r="JXU38" s="146"/>
      <c r="JXV38" s="146"/>
      <c r="JXW38" s="146"/>
      <c r="JXX38" s="146"/>
      <c r="JXY38" s="146"/>
      <c r="JXZ38" s="146"/>
      <c r="JYA38" s="146"/>
      <c r="JYB38" s="146"/>
      <c r="JYC38" s="146"/>
      <c r="JYD38" s="146"/>
      <c r="JYE38" s="146"/>
      <c r="JYF38" s="146"/>
      <c r="JYG38" s="146"/>
      <c r="JYH38" s="146"/>
      <c r="JYI38" s="146"/>
      <c r="JYJ38" s="146"/>
      <c r="JYK38" s="146"/>
      <c r="JYL38" s="146"/>
      <c r="JYM38" s="146"/>
      <c r="JYN38" s="146"/>
      <c r="JYO38" s="146"/>
      <c r="JYP38" s="146"/>
      <c r="JYQ38" s="146"/>
      <c r="JYR38" s="146"/>
      <c r="JYS38" s="146"/>
      <c r="JYT38" s="146"/>
      <c r="JYU38" s="146"/>
      <c r="JYV38" s="146"/>
      <c r="JYW38" s="146"/>
      <c r="JYX38" s="146"/>
      <c r="JYY38" s="146"/>
      <c r="JYZ38" s="146"/>
      <c r="JZA38" s="146"/>
      <c r="JZB38" s="146"/>
      <c r="JZC38" s="146"/>
      <c r="JZD38" s="146"/>
      <c r="JZE38" s="146"/>
      <c r="JZF38" s="146"/>
      <c r="JZG38" s="146"/>
      <c r="JZH38" s="146"/>
      <c r="JZI38" s="146"/>
      <c r="JZJ38" s="146"/>
      <c r="JZK38" s="146"/>
      <c r="JZL38" s="146"/>
      <c r="JZM38" s="146"/>
      <c r="JZN38" s="146"/>
      <c r="JZO38" s="146"/>
      <c r="JZP38" s="146"/>
      <c r="JZQ38" s="146"/>
      <c r="JZR38" s="146"/>
      <c r="JZS38" s="146"/>
      <c r="JZT38" s="146"/>
      <c r="JZU38" s="146"/>
      <c r="JZV38" s="146"/>
      <c r="JZW38" s="146"/>
      <c r="JZX38" s="146"/>
      <c r="JZY38" s="146"/>
      <c r="JZZ38" s="146"/>
      <c r="KAA38" s="146"/>
      <c r="KAB38" s="146"/>
      <c r="KAC38" s="146"/>
      <c r="KAD38" s="146"/>
      <c r="KAE38" s="146"/>
      <c r="KAF38" s="146"/>
      <c r="KAG38" s="146"/>
      <c r="KAH38" s="146"/>
      <c r="KAI38" s="146"/>
      <c r="KAJ38" s="146"/>
      <c r="KAK38" s="146"/>
      <c r="KAL38" s="146"/>
      <c r="KAM38" s="146"/>
      <c r="KAN38" s="146"/>
      <c r="KAO38" s="146"/>
      <c r="KAP38" s="146"/>
      <c r="KAQ38" s="146"/>
      <c r="KAR38" s="146"/>
      <c r="KAS38" s="146"/>
      <c r="KAT38" s="146"/>
      <c r="KAU38" s="146"/>
      <c r="KAV38" s="146"/>
      <c r="KAW38" s="146"/>
      <c r="KAX38" s="146"/>
      <c r="KAY38" s="146"/>
      <c r="KAZ38" s="146"/>
      <c r="KBA38" s="146"/>
      <c r="KBB38" s="146"/>
      <c r="KBC38" s="146"/>
      <c r="KBD38" s="146"/>
      <c r="KBE38" s="146"/>
      <c r="KBF38" s="146"/>
      <c r="KBG38" s="146"/>
      <c r="KBH38" s="146"/>
      <c r="KBI38" s="146"/>
      <c r="KBJ38" s="146"/>
      <c r="KBK38" s="146"/>
      <c r="KBL38" s="146"/>
      <c r="KBM38" s="146"/>
      <c r="KBN38" s="146"/>
      <c r="KBO38" s="146"/>
      <c r="KBP38" s="146"/>
      <c r="KBQ38" s="146"/>
      <c r="KBR38" s="146"/>
      <c r="KBS38" s="146"/>
      <c r="KBT38" s="146"/>
      <c r="KBU38" s="146"/>
      <c r="KBV38" s="146"/>
      <c r="KBW38" s="146"/>
      <c r="KBX38" s="146"/>
      <c r="KBY38" s="146"/>
      <c r="KBZ38" s="146"/>
      <c r="KCA38" s="146"/>
      <c r="KCB38" s="146"/>
      <c r="KCC38" s="146"/>
      <c r="KCD38" s="146"/>
      <c r="KCE38" s="146"/>
      <c r="KCF38" s="146"/>
      <c r="KCG38" s="146"/>
      <c r="KCH38" s="146"/>
      <c r="KCI38" s="146"/>
      <c r="KCJ38" s="146"/>
      <c r="KCK38" s="146"/>
      <c r="KCL38" s="146"/>
      <c r="KCM38" s="146"/>
      <c r="KCN38" s="146"/>
      <c r="KCO38" s="146"/>
      <c r="KCP38" s="146"/>
      <c r="KCQ38" s="146"/>
      <c r="KCR38" s="146"/>
      <c r="KCS38" s="146"/>
      <c r="KCT38" s="146"/>
      <c r="KCU38" s="146"/>
      <c r="KCV38" s="146"/>
      <c r="KCW38" s="146"/>
      <c r="KCX38" s="146"/>
      <c r="KCY38" s="146"/>
      <c r="KCZ38" s="146"/>
      <c r="KDA38" s="146"/>
      <c r="KDB38" s="146"/>
      <c r="KDC38" s="146"/>
      <c r="KDD38" s="146"/>
      <c r="KDE38" s="146"/>
      <c r="KDF38" s="146"/>
      <c r="KDG38" s="146"/>
      <c r="KDH38" s="146"/>
      <c r="KDI38" s="146"/>
      <c r="KDJ38" s="146"/>
      <c r="KDK38" s="146"/>
      <c r="KDL38" s="146"/>
      <c r="KDM38" s="146"/>
      <c r="KDN38" s="146"/>
      <c r="KDO38" s="146"/>
      <c r="KDP38" s="146"/>
      <c r="KDQ38" s="146"/>
      <c r="KDR38" s="146"/>
      <c r="KDS38" s="146"/>
      <c r="KDT38" s="146"/>
      <c r="KDU38" s="146"/>
      <c r="KDV38" s="146"/>
      <c r="KDW38" s="146"/>
      <c r="KDX38" s="146"/>
      <c r="KDY38" s="146"/>
      <c r="KDZ38" s="146"/>
      <c r="KEA38" s="146"/>
      <c r="KEB38" s="146"/>
      <c r="KEC38" s="146"/>
      <c r="KED38" s="146"/>
      <c r="KEE38" s="146"/>
      <c r="KEF38" s="146"/>
      <c r="KEG38" s="146"/>
      <c r="KEH38" s="146"/>
      <c r="KEI38" s="146"/>
      <c r="KEJ38" s="146"/>
      <c r="KEK38" s="146"/>
      <c r="KEL38" s="146"/>
      <c r="KEM38" s="146"/>
      <c r="KEN38" s="146"/>
      <c r="KEO38" s="146"/>
      <c r="KEP38" s="146"/>
      <c r="KEQ38" s="146"/>
      <c r="KER38" s="146"/>
      <c r="KES38" s="146"/>
      <c r="KET38" s="146"/>
      <c r="KEU38" s="146"/>
      <c r="KEV38" s="146"/>
      <c r="KEW38" s="146"/>
      <c r="KEX38" s="146"/>
      <c r="KEY38" s="146"/>
      <c r="KEZ38" s="146"/>
      <c r="KFA38" s="146"/>
      <c r="KFB38" s="146"/>
      <c r="KFC38" s="146"/>
      <c r="KFD38" s="146"/>
      <c r="KFE38" s="146"/>
      <c r="KFF38" s="146"/>
      <c r="KFG38" s="146"/>
      <c r="KFH38" s="146"/>
      <c r="KFI38" s="146"/>
      <c r="KFJ38" s="146"/>
      <c r="KFK38" s="146"/>
      <c r="KFL38" s="146"/>
      <c r="KFM38" s="146"/>
      <c r="KFN38" s="146"/>
      <c r="KFO38" s="146"/>
      <c r="KFP38" s="146"/>
      <c r="KFQ38" s="146"/>
      <c r="KFR38" s="146"/>
      <c r="KFS38" s="146"/>
      <c r="KFT38" s="146"/>
      <c r="KFU38" s="146"/>
      <c r="KFV38" s="146"/>
      <c r="KFW38" s="146"/>
      <c r="KFX38" s="146"/>
      <c r="KFY38" s="146"/>
      <c r="KFZ38" s="146"/>
      <c r="KGA38" s="146"/>
      <c r="KGB38" s="146"/>
      <c r="KGC38" s="146"/>
      <c r="KGD38" s="146"/>
      <c r="KGE38" s="146"/>
      <c r="KGF38" s="146"/>
      <c r="KGG38" s="146"/>
      <c r="KGH38" s="146"/>
      <c r="KGI38" s="146"/>
      <c r="KGJ38" s="146"/>
      <c r="KGK38" s="146"/>
      <c r="KGL38" s="146"/>
      <c r="KGM38" s="146"/>
      <c r="KGN38" s="146"/>
      <c r="KGO38" s="146"/>
      <c r="KGP38" s="146"/>
      <c r="KGQ38" s="146"/>
      <c r="KGR38" s="146"/>
      <c r="KGS38" s="146"/>
      <c r="KGT38" s="146"/>
      <c r="KGU38" s="146"/>
      <c r="KGV38" s="146"/>
      <c r="KGW38" s="146"/>
      <c r="KGX38" s="146"/>
      <c r="KGY38" s="146"/>
      <c r="KGZ38" s="146"/>
      <c r="KHA38" s="146"/>
      <c r="KHB38" s="146"/>
      <c r="KHC38" s="146"/>
      <c r="KHD38" s="146"/>
      <c r="KHE38" s="146"/>
      <c r="KHF38" s="146"/>
      <c r="KHG38" s="146"/>
      <c r="KHH38" s="146"/>
      <c r="KHI38" s="146"/>
      <c r="KHJ38" s="146"/>
      <c r="KHK38" s="146"/>
      <c r="KHL38" s="146"/>
      <c r="KHM38" s="146"/>
      <c r="KHN38" s="146"/>
      <c r="KHO38" s="146"/>
      <c r="KHP38" s="146"/>
      <c r="KHQ38" s="146"/>
      <c r="KHR38" s="146"/>
      <c r="KHS38" s="146"/>
      <c r="KHT38" s="146"/>
      <c r="KHU38" s="146"/>
      <c r="KHV38" s="146"/>
      <c r="KHW38" s="146"/>
      <c r="KHX38" s="146"/>
      <c r="KHY38" s="146"/>
      <c r="KHZ38" s="146"/>
      <c r="KIA38" s="146"/>
      <c r="KIB38" s="146"/>
      <c r="KIC38" s="146"/>
      <c r="KID38" s="146"/>
      <c r="KIE38" s="146"/>
      <c r="KIF38" s="146"/>
      <c r="KIG38" s="146"/>
      <c r="KIH38" s="146"/>
      <c r="KII38" s="146"/>
      <c r="KIJ38" s="146"/>
      <c r="KIK38" s="146"/>
      <c r="KIL38" s="146"/>
      <c r="KIM38" s="146"/>
      <c r="KIN38" s="146"/>
      <c r="KIO38" s="146"/>
      <c r="KIP38" s="146"/>
      <c r="KIQ38" s="146"/>
      <c r="KIR38" s="146"/>
      <c r="KIS38" s="146"/>
      <c r="KIT38" s="146"/>
      <c r="KIU38" s="146"/>
      <c r="KIV38" s="146"/>
      <c r="KIW38" s="146"/>
      <c r="KIX38" s="146"/>
      <c r="KIY38" s="146"/>
      <c r="KIZ38" s="146"/>
      <c r="KJA38" s="146"/>
      <c r="KJB38" s="146"/>
      <c r="KJC38" s="146"/>
      <c r="KJD38" s="146"/>
      <c r="KJE38" s="146"/>
      <c r="KJF38" s="146"/>
      <c r="KJG38" s="146"/>
      <c r="KJH38" s="146"/>
      <c r="KJI38" s="146"/>
      <c r="KJJ38" s="146"/>
      <c r="KJK38" s="146"/>
      <c r="KJL38" s="146"/>
      <c r="KJM38" s="146"/>
      <c r="KJN38" s="146"/>
      <c r="KJO38" s="146"/>
      <c r="KJP38" s="146"/>
      <c r="KJQ38" s="146"/>
      <c r="KJR38" s="146"/>
      <c r="KJS38" s="146"/>
      <c r="KJT38" s="146"/>
      <c r="KJU38" s="146"/>
      <c r="KJV38" s="146"/>
      <c r="KJW38" s="146"/>
      <c r="KJX38" s="146"/>
      <c r="KJY38" s="146"/>
      <c r="KJZ38" s="146"/>
      <c r="KKA38" s="146"/>
      <c r="KKB38" s="146"/>
      <c r="KKC38" s="146"/>
      <c r="KKD38" s="146"/>
      <c r="KKE38" s="146"/>
      <c r="KKF38" s="146"/>
      <c r="KKG38" s="146"/>
      <c r="KKH38" s="146"/>
      <c r="KKI38" s="146"/>
      <c r="KKJ38" s="146"/>
      <c r="KKK38" s="146"/>
      <c r="KKL38" s="146"/>
      <c r="KKM38" s="146"/>
      <c r="KKN38" s="146"/>
      <c r="KKO38" s="146"/>
      <c r="KKP38" s="146"/>
      <c r="KKQ38" s="146"/>
      <c r="KKR38" s="146"/>
      <c r="KKS38" s="146"/>
      <c r="KKT38" s="146"/>
      <c r="KKU38" s="146"/>
      <c r="KKV38" s="146"/>
      <c r="KKW38" s="146"/>
      <c r="KKX38" s="146"/>
      <c r="KKY38" s="146"/>
      <c r="KKZ38" s="146"/>
      <c r="KLA38" s="146"/>
      <c r="KLB38" s="146"/>
      <c r="KLC38" s="146"/>
      <c r="KLD38" s="146"/>
      <c r="KLE38" s="146"/>
      <c r="KLF38" s="146"/>
      <c r="KLG38" s="146"/>
      <c r="KLH38" s="146"/>
      <c r="KLI38" s="146"/>
      <c r="KLJ38" s="146"/>
      <c r="KLK38" s="146"/>
      <c r="KLL38" s="146"/>
      <c r="KLM38" s="146"/>
      <c r="KLN38" s="146"/>
      <c r="KLO38" s="146"/>
      <c r="KLP38" s="146"/>
      <c r="KLQ38" s="146"/>
      <c r="KLR38" s="146"/>
      <c r="KLS38" s="146"/>
      <c r="KLT38" s="146"/>
      <c r="KLU38" s="146"/>
      <c r="KLV38" s="146"/>
      <c r="KLW38" s="146"/>
      <c r="KLX38" s="146"/>
      <c r="KLY38" s="146"/>
      <c r="KLZ38" s="146"/>
      <c r="KMA38" s="146"/>
      <c r="KMB38" s="146"/>
      <c r="KMC38" s="146"/>
      <c r="KMD38" s="146"/>
      <c r="KME38" s="146"/>
      <c r="KMF38" s="146"/>
      <c r="KMG38" s="146"/>
      <c r="KMH38" s="146"/>
      <c r="KMI38" s="146"/>
      <c r="KMJ38" s="146"/>
      <c r="KMK38" s="146"/>
      <c r="KML38" s="146"/>
      <c r="KMM38" s="146"/>
      <c r="KMN38" s="146"/>
      <c r="KMO38" s="146"/>
      <c r="KMP38" s="146"/>
      <c r="KMQ38" s="146"/>
      <c r="KMR38" s="146"/>
      <c r="KMS38" s="146"/>
      <c r="KMT38" s="146"/>
      <c r="KMU38" s="146"/>
      <c r="KMV38" s="146"/>
      <c r="KMW38" s="146"/>
      <c r="KMX38" s="146"/>
      <c r="KMY38" s="146"/>
      <c r="KMZ38" s="146"/>
      <c r="KNA38" s="146"/>
      <c r="KNB38" s="146"/>
      <c r="KNC38" s="146"/>
      <c r="KND38" s="146"/>
      <c r="KNE38" s="146"/>
      <c r="KNF38" s="146"/>
      <c r="KNG38" s="146"/>
      <c r="KNH38" s="146"/>
      <c r="KNI38" s="146"/>
      <c r="KNJ38" s="146"/>
      <c r="KNK38" s="146"/>
      <c r="KNL38" s="146"/>
      <c r="KNM38" s="146"/>
      <c r="KNN38" s="146"/>
      <c r="KNO38" s="146"/>
      <c r="KNP38" s="146"/>
      <c r="KNQ38" s="146"/>
      <c r="KNR38" s="146"/>
      <c r="KNS38" s="146"/>
      <c r="KNT38" s="146"/>
      <c r="KNU38" s="146"/>
      <c r="KNV38" s="146"/>
      <c r="KNW38" s="146"/>
      <c r="KNX38" s="146"/>
      <c r="KNY38" s="146"/>
      <c r="KNZ38" s="146"/>
      <c r="KOA38" s="146"/>
      <c r="KOB38" s="146"/>
      <c r="KOC38" s="146"/>
      <c r="KOD38" s="146"/>
      <c r="KOE38" s="146"/>
      <c r="KOF38" s="146"/>
      <c r="KOG38" s="146"/>
      <c r="KOH38" s="146"/>
      <c r="KOI38" s="146"/>
      <c r="KOJ38" s="146"/>
      <c r="KOK38" s="146"/>
      <c r="KOL38" s="146"/>
      <c r="KOM38" s="146"/>
      <c r="KON38" s="146"/>
      <c r="KOO38" s="146"/>
      <c r="KOP38" s="146"/>
      <c r="KOQ38" s="146"/>
      <c r="KOR38" s="146"/>
      <c r="KOS38" s="146"/>
      <c r="KOT38" s="146"/>
      <c r="KOU38" s="146"/>
      <c r="KOV38" s="146"/>
      <c r="KOW38" s="146"/>
      <c r="KOX38" s="146"/>
      <c r="KOY38" s="146"/>
      <c r="KOZ38" s="146"/>
      <c r="KPA38" s="146"/>
      <c r="KPB38" s="146"/>
      <c r="KPC38" s="146"/>
      <c r="KPD38" s="146"/>
      <c r="KPE38" s="146"/>
      <c r="KPF38" s="146"/>
      <c r="KPG38" s="146"/>
      <c r="KPH38" s="146"/>
      <c r="KPI38" s="146"/>
      <c r="KPJ38" s="146"/>
      <c r="KPK38" s="146"/>
      <c r="KPL38" s="146"/>
      <c r="KPM38" s="146"/>
      <c r="KPN38" s="146"/>
      <c r="KPO38" s="146"/>
      <c r="KPP38" s="146"/>
      <c r="KPQ38" s="146"/>
      <c r="KPR38" s="146"/>
      <c r="KPS38" s="146"/>
      <c r="KPT38" s="146"/>
      <c r="KPU38" s="146"/>
      <c r="KPV38" s="146"/>
      <c r="KPW38" s="146"/>
      <c r="KPX38" s="146"/>
      <c r="KPY38" s="146"/>
      <c r="KPZ38" s="146"/>
      <c r="KQA38" s="146"/>
      <c r="KQB38" s="146"/>
      <c r="KQC38" s="146"/>
      <c r="KQD38" s="146"/>
      <c r="KQE38" s="146"/>
      <c r="KQF38" s="146"/>
      <c r="KQG38" s="146"/>
      <c r="KQH38" s="146"/>
      <c r="KQI38" s="146"/>
      <c r="KQJ38" s="146"/>
      <c r="KQK38" s="146"/>
      <c r="KQL38" s="146"/>
      <c r="KQM38" s="146"/>
      <c r="KQN38" s="146"/>
      <c r="KQO38" s="146"/>
      <c r="KQP38" s="146"/>
      <c r="KQQ38" s="146"/>
      <c r="KQR38" s="146"/>
      <c r="KQS38" s="146"/>
      <c r="KQT38" s="146"/>
      <c r="KQU38" s="146"/>
      <c r="KQV38" s="146"/>
      <c r="KQW38" s="146"/>
      <c r="KQX38" s="146"/>
      <c r="KQY38" s="146"/>
      <c r="KQZ38" s="146"/>
      <c r="KRA38" s="146"/>
      <c r="KRB38" s="146"/>
      <c r="KRC38" s="146"/>
      <c r="KRD38" s="146"/>
      <c r="KRE38" s="146"/>
      <c r="KRF38" s="146"/>
      <c r="KRG38" s="146"/>
      <c r="KRH38" s="146"/>
      <c r="KRI38" s="146"/>
      <c r="KRJ38" s="146"/>
      <c r="KRK38" s="146"/>
      <c r="KRL38" s="146"/>
      <c r="KRM38" s="146"/>
      <c r="KRN38" s="146"/>
      <c r="KRO38" s="146"/>
      <c r="KRP38" s="146"/>
      <c r="KRQ38" s="146"/>
      <c r="KRR38" s="146"/>
      <c r="KRS38" s="146"/>
      <c r="KRT38" s="146"/>
      <c r="KRU38" s="146"/>
      <c r="KRV38" s="146"/>
      <c r="KRW38" s="146"/>
      <c r="KRX38" s="146"/>
      <c r="KRY38" s="146"/>
      <c r="KRZ38" s="146"/>
      <c r="KSA38" s="146"/>
      <c r="KSB38" s="146"/>
      <c r="KSC38" s="146"/>
      <c r="KSD38" s="146"/>
      <c r="KSE38" s="146"/>
      <c r="KSF38" s="146"/>
      <c r="KSG38" s="146"/>
      <c r="KSH38" s="146"/>
      <c r="KSI38" s="146"/>
      <c r="KSJ38" s="146"/>
      <c r="KSK38" s="146"/>
      <c r="KSL38" s="146"/>
      <c r="KSM38" s="146"/>
      <c r="KSN38" s="146"/>
      <c r="KSO38" s="146"/>
      <c r="KSP38" s="146"/>
      <c r="KSQ38" s="146"/>
      <c r="KSR38" s="146"/>
      <c r="KSS38" s="146"/>
      <c r="KST38" s="146"/>
      <c r="KSU38" s="146"/>
      <c r="KSV38" s="146"/>
      <c r="KSW38" s="146"/>
      <c r="KSX38" s="146"/>
      <c r="KSY38" s="146"/>
      <c r="KSZ38" s="146"/>
      <c r="KTA38" s="146"/>
      <c r="KTB38" s="146"/>
      <c r="KTC38" s="146"/>
      <c r="KTD38" s="146"/>
      <c r="KTE38" s="146"/>
      <c r="KTF38" s="146"/>
      <c r="KTG38" s="146"/>
      <c r="KTH38" s="146"/>
      <c r="KTI38" s="146"/>
      <c r="KTJ38" s="146"/>
      <c r="KTK38" s="146"/>
      <c r="KTL38" s="146"/>
      <c r="KTM38" s="146"/>
      <c r="KTN38" s="146"/>
      <c r="KTO38" s="146"/>
      <c r="KTP38" s="146"/>
      <c r="KTQ38" s="146"/>
      <c r="KTR38" s="146"/>
      <c r="KTS38" s="146"/>
      <c r="KTT38" s="146"/>
      <c r="KTU38" s="146"/>
      <c r="KTV38" s="146"/>
      <c r="KTW38" s="146"/>
      <c r="KTX38" s="146"/>
      <c r="KTY38" s="146"/>
      <c r="KTZ38" s="146"/>
      <c r="KUA38" s="146"/>
      <c r="KUB38" s="146"/>
      <c r="KUC38" s="146"/>
      <c r="KUD38" s="146"/>
      <c r="KUE38" s="146"/>
      <c r="KUF38" s="146"/>
      <c r="KUG38" s="146"/>
      <c r="KUH38" s="146"/>
      <c r="KUI38" s="146"/>
      <c r="KUJ38" s="146"/>
      <c r="KUK38" s="146"/>
      <c r="KUL38" s="146"/>
      <c r="KUM38" s="146"/>
      <c r="KUN38" s="146"/>
      <c r="KUO38" s="146"/>
      <c r="KUP38" s="146"/>
      <c r="KUQ38" s="146"/>
      <c r="KUR38" s="146"/>
      <c r="KUS38" s="146"/>
      <c r="KUT38" s="146"/>
      <c r="KUU38" s="146"/>
      <c r="KUV38" s="146"/>
      <c r="KUW38" s="146"/>
      <c r="KUX38" s="146"/>
      <c r="KUY38" s="146"/>
      <c r="KUZ38" s="146"/>
      <c r="KVA38" s="146"/>
      <c r="KVB38" s="146"/>
      <c r="KVC38" s="146"/>
      <c r="KVD38" s="146"/>
      <c r="KVE38" s="146"/>
      <c r="KVF38" s="146"/>
      <c r="KVG38" s="146"/>
      <c r="KVH38" s="146"/>
      <c r="KVI38" s="146"/>
      <c r="KVJ38" s="146"/>
      <c r="KVK38" s="146"/>
      <c r="KVL38" s="146"/>
      <c r="KVM38" s="146"/>
      <c r="KVN38" s="146"/>
      <c r="KVO38" s="146"/>
      <c r="KVP38" s="146"/>
      <c r="KVQ38" s="146"/>
      <c r="KVR38" s="146"/>
      <c r="KVS38" s="146"/>
      <c r="KVT38" s="146"/>
      <c r="KVU38" s="146"/>
      <c r="KVV38" s="146"/>
      <c r="KVW38" s="146"/>
      <c r="KVX38" s="146"/>
      <c r="KVY38" s="146"/>
      <c r="KVZ38" s="146"/>
      <c r="KWA38" s="146"/>
      <c r="KWB38" s="146"/>
      <c r="KWC38" s="146"/>
      <c r="KWD38" s="146"/>
      <c r="KWE38" s="146"/>
      <c r="KWF38" s="146"/>
      <c r="KWG38" s="146"/>
      <c r="KWH38" s="146"/>
      <c r="KWI38" s="146"/>
      <c r="KWJ38" s="146"/>
      <c r="KWK38" s="146"/>
      <c r="KWL38" s="146"/>
      <c r="KWM38" s="146"/>
      <c r="KWN38" s="146"/>
      <c r="KWO38" s="146"/>
      <c r="KWP38" s="146"/>
      <c r="KWQ38" s="146"/>
      <c r="KWR38" s="146"/>
      <c r="KWS38" s="146"/>
      <c r="KWT38" s="146"/>
      <c r="KWU38" s="146"/>
      <c r="KWV38" s="146"/>
      <c r="KWW38" s="146"/>
      <c r="KWX38" s="146"/>
      <c r="KWY38" s="146"/>
      <c r="KWZ38" s="146"/>
      <c r="KXA38" s="146"/>
      <c r="KXB38" s="146"/>
      <c r="KXC38" s="146"/>
      <c r="KXD38" s="146"/>
      <c r="KXE38" s="146"/>
      <c r="KXF38" s="146"/>
      <c r="KXG38" s="146"/>
      <c r="KXH38" s="146"/>
      <c r="KXI38" s="146"/>
      <c r="KXJ38" s="146"/>
      <c r="KXK38" s="146"/>
      <c r="KXL38" s="146"/>
      <c r="KXM38" s="146"/>
      <c r="KXN38" s="146"/>
      <c r="KXO38" s="146"/>
      <c r="KXP38" s="146"/>
      <c r="KXQ38" s="146"/>
      <c r="KXR38" s="146"/>
      <c r="KXS38" s="146"/>
      <c r="KXT38" s="146"/>
      <c r="KXU38" s="146"/>
      <c r="KXV38" s="146"/>
      <c r="KXW38" s="146"/>
      <c r="KXX38" s="146"/>
      <c r="KXY38" s="146"/>
      <c r="KXZ38" s="146"/>
      <c r="KYA38" s="146"/>
      <c r="KYB38" s="146"/>
      <c r="KYC38" s="146"/>
      <c r="KYD38" s="146"/>
      <c r="KYE38" s="146"/>
      <c r="KYF38" s="146"/>
      <c r="KYG38" s="146"/>
      <c r="KYH38" s="146"/>
      <c r="KYI38" s="146"/>
      <c r="KYJ38" s="146"/>
      <c r="KYK38" s="146"/>
      <c r="KYL38" s="146"/>
      <c r="KYM38" s="146"/>
      <c r="KYN38" s="146"/>
      <c r="KYO38" s="146"/>
      <c r="KYP38" s="146"/>
      <c r="KYQ38" s="146"/>
      <c r="KYR38" s="146"/>
      <c r="KYS38" s="146"/>
      <c r="KYT38" s="146"/>
      <c r="KYU38" s="146"/>
      <c r="KYV38" s="146"/>
      <c r="KYW38" s="146"/>
      <c r="KYX38" s="146"/>
      <c r="KYY38" s="146"/>
      <c r="KYZ38" s="146"/>
      <c r="KZA38" s="146"/>
      <c r="KZB38" s="146"/>
      <c r="KZC38" s="146"/>
      <c r="KZD38" s="146"/>
      <c r="KZE38" s="146"/>
      <c r="KZF38" s="146"/>
      <c r="KZG38" s="146"/>
      <c r="KZH38" s="146"/>
      <c r="KZI38" s="146"/>
      <c r="KZJ38" s="146"/>
      <c r="KZK38" s="146"/>
      <c r="KZL38" s="146"/>
      <c r="KZM38" s="146"/>
      <c r="KZN38" s="146"/>
      <c r="KZO38" s="146"/>
      <c r="KZP38" s="146"/>
      <c r="KZQ38" s="146"/>
      <c r="KZR38" s="146"/>
      <c r="KZS38" s="146"/>
      <c r="KZT38" s="146"/>
      <c r="KZU38" s="146"/>
      <c r="KZV38" s="146"/>
      <c r="KZW38" s="146"/>
      <c r="KZX38" s="146"/>
      <c r="KZY38" s="146"/>
      <c r="KZZ38" s="146"/>
      <c r="LAA38" s="146"/>
      <c r="LAB38" s="146"/>
      <c r="LAC38" s="146"/>
      <c r="LAD38" s="146"/>
      <c r="LAE38" s="146"/>
      <c r="LAF38" s="146"/>
      <c r="LAG38" s="146"/>
      <c r="LAH38" s="146"/>
      <c r="LAI38" s="146"/>
      <c r="LAJ38" s="146"/>
      <c r="LAK38" s="146"/>
      <c r="LAL38" s="146"/>
      <c r="LAM38" s="146"/>
      <c r="LAN38" s="146"/>
      <c r="LAO38" s="146"/>
      <c r="LAP38" s="146"/>
      <c r="LAQ38" s="146"/>
      <c r="LAR38" s="146"/>
      <c r="LAS38" s="146"/>
      <c r="LAT38" s="146"/>
      <c r="LAU38" s="146"/>
      <c r="LAV38" s="146"/>
      <c r="LAW38" s="146"/>
      <c r="LAX38" s="146"/>
      <c r="LAY38" s="146"/>
      <c r="LAZ38" s="146"/>
      <c r="LBA38" s="146"/>
      <c r="LBB38" s="146"/>
      <c r="LBC38" s="146"/>
      <c r="LBD38" s="146"/>
      <c r="LBE38" s="146"/>
      <c r="LBF38" s="146"/>
      <c r="LBG38" s="146"/>
      <c r="LBH38" s="146"/>
      <c r="LBI38" s="146"/>
      <c r="LBJ38" s="146"/>
      <c r="LBK38" s="146"/>
      <c r="LBL38" s="146"/>
      <c r="LBM38" s="146"/>
      <c r="LBN38" s="146"/>
      <c r="LBO38" s="146"/>
      <c r="LBP38" s="146"/>
      <c r="LBQ38" s="146"/>
      <c r="LBR38" s="146"/>
      <c r="LBS38" s="146"/>
      <c r="LBT38" s="146"/>
      <c r="LBU38" s="146"/>
      <c r="LBV38" s="146"/>
      <c r="LBW38" s="146"/>
      <c r="LBX38" s="146"/>
      <c r="LBY38" s="146"/>
      <c r="LBZ38" s="146"/>
      <c r="LCA38" s="146"/>
      <c r="LCB38" s="146"/>
      <c r="LCC38" s="146"/>
      <c r="LCD38" s="146"/>
      <c r="LCE38" s="146"/>
      <c r="LCF38" s="146"/>
      <c r="LCG38" s="146"/>
      <c r="LCH38" s="146"/>
      <c r="LCI38" s="146"/>
      <c r="LCJ38" s="146"/>
      <c r="LCK38" s="146"/>
      <c r="LCL38" s="146"/>
      <c r="LCM38" s="146"/>
      <c r="LCN38" s="146"/>
      <c r="LCO38" s="146"/>
      <c r="LCP38" s="146"/>
      <c r="LCQ38" s="146"/>
      <c r="LCR38" s="146"/>
      <c r="LCS38" s="146"/>
      <c r="LCT38" s="146"/>
      <c r="LCU38" s="146"/>
      <c r="LCV38" s="146"/>
      <c r="LCW38" s="146"/>
      <c r="LCX38" s="146"/>
      <c r="LCY38" s="146"/>
      <c r="LCZ38" s="146"/>
      <c r="LDA38" s="146"/>
      <c r="LDB38" s="146"/>
      <c r="LDC38" s="146"/>
      <c r="LDD38" s="146"/>
      <c r="LDE38" s="146"/>
      <c r="LDF38" s="146"/>
      <c r="LDG38" s="146"/>
      <c r="LDH38" s="146"/>
      <c r="LDI38" s="146"/>
      <c r="LDJ38" s="146"/>
      <c r="LDK38" s="146"/>
      <c r="LDL38" s="146"/>
      <c r="LDM38" s="146"/>
      <c r="LDN38" s="146"/>
      <c r="LDO38" s="146"/>
      <c r="LDP38" s="146"/>
      <c r="LDQ38" s="146"/>
      <c r="LDR38" s="146"/>
      <c r="LDS38" s="146"/>
      <c r="LDT38" s="146"/>
      <c r="LDU38" s="146"/>
      <c r="LDV38" s="146"/>
      <c r="LDW38" s="146"/>
      <c r="LDX38" s="146"/>
      <c r="LDY38" s="146"/>
      <c r="LDZ38" s="146"/>
      <c r="LEA38" s="146"/>
      <c r="LEB38" s="146"/>
      <c r="LEC38" s="146"/>
      <c r="LED38" s="146"/>
      <c r="LEE38" s="146"/>
      <c r="LEF38" s="146"/>
      <c r="LEG38" s="146"/>
      <c r="LEH38" s="146"/>
      <c r="LEI38" s="146"/>
      <c r="LEJ38" s="146"/>
      <c r="LEK38" s="146"/>
      <c r="LEL38" s="146"/>
      <c r="LEM38" s="146"/>
      <c r="LEN38" s="146"/>
      <c r="LEO38" s="146"/>
      <c r="LEP38" s="146"/>
      <c r="LEQ38" s="146"/>
      <c r="LER38" s="146"/>
      <c r="LES38" s="146"/>
      <c r="LET38" s="146"/>
      <c r="LEU38" s="146"/>
      <c r="LEV38" s="146"/>
      <c r="LEW38" s="146"/>
      <c r="LEX38" s="146"/>
      <c r="LEY38" s="146"/>
      <c r="LEZ38" s="146"/>
      <c r="LFA38" s="146"/>
      <c r="LFB38" s="146"/>
      <c r="LFC38" s="146"/>
      <c r="LFD38" s="146"/>
      <c r="LFE38" s="146"/>
      <c r="LFF38" s="146"/>
      <c r="LFG38" s="146"/>
      <c r="LFH38" s="146"/>
      <c r="LFI38" s="146"/>
      <c r="LFJ38" s="146"/>
      <c r="LFK38" s="146"/>
      <c r="LFL38" s="146"/>
      <c r="LFM38" s="146"/>
      <c r="LFN38" s="146"/>
      <c r="LFO38" s="146"/>
      <c r="LFP38" s="146"/>
      <c r="LFQ38" s="146"/>
      <c r="LFR38" s="146"/>
      <c r="LFS38" s="146"/>
      <c r="LFT38" s="146"/>
      <c r="LFU38" s="146"/>
      <c r="LFV38" s="146"/>
      <c r="LFW38" s="146"/>
      <c r="LFX38" s="146"/>
      <c r="LFY38" s="146"/>
      <c r="LFZ38" s="146"/>
      <c r="LGA38" s="146"/>
      <c r="LGB38" s="146"/>
      <c r="LGC38" s="146"/>
      <c r="LGD38" s="146"/>
      <c r="LGE38" s="146"/>
      <c r="LGF38" s="146"/>
      <c r="LGG38" s="146"/>
      <c r="LGH38" s="146"/>
      <c r="LGI38" s="146"/>
      <c r="LGJ38" s="146"/>
      <c r="LGK38" s="146"/>
      <c r="LGL38" s="146"/>
      <c r="LGM38" s="146"/>
      <c r="LGN38" s="146"/>
      <c r="LGO38" s="146"/>
      <c r="LGP38" s="146"/>
      <c r="LGQ38" s="146"/>
      <c r="LGR38" s="146"/>
      <c r="LGS38" s="146"/>
      <c r="LGT38" s="146"/>
      <c r="LGU38" s="146"/>
      <c r="LGV38" s="146"/>
      <c r="LGW38" s="146"/>
      <c r="LGX38" s="146"/>
      <c r="LGY38" s="146"/>
      <c r="LGZ38" s="146"/>
      <c r="LHA38" s="146"/>
      <c r="LHB38" s="146"/>
      <c r="LHC38" s="146"/>
      <c r="LHD38" s="146"/>
      <c r="LHE38" s="146"/>
      <c r="LHF38" s="146"/>
      <c r="LHG38" s="146"/>
      <c r="LHH38" s="146"/>
      <c r="LHI38" s="146"/>
      <c r="LHJ38" s="146"/>
      <c r="LHK38" s="146"/>
      <c r="LHL38" s="146"/>
      <c r="LHM38" s="146"/>
      <c r="LHN38" s="146"/>
      <c r="LHO38" s="146"/>
      <c r="LHP38" s="146"/>
      <c r="LHQ38" s="146"/>
      <c r="LHR38" s="146"/>
      <c r="LHS38" s="146"/>
      <c r="LHT38" s="146"/>
      <c r="LHU38" s="146"/>
      <c r="LHV38" s="146"/>
      <c r="LHW38" s="146"/>
      <c r="LHX38" s="146"/>
      <c r="LHY38" s="146"/>
      <c r="LHZ38" s="146"/>
      <c r="LIA38" s="146"/>
      <c r="LIB38" s="146"/>
      <c r="LIC38" s="146"/>
      <c r="LID38" s="146"/>
      <c r="LIE38" s="146"/>
      <c r="LIF38" s="146"/>
      <c r="LIG38" s="146"/>
      <c r="LIH38" s="146"/>
      <c r="LII38" s="146"/>
      <c r="LIJ38" s="146"/>
      <c r="LIK38" s="146"/>
      <c r="LIL38" s="146"/>
      <c r="LIM38" s="146"/>
      <c r="LIN38" s="146"/>
      <c r="LIO38" s="146"/>
      <c r="LIP38" s="146"/>
      <c r="LIQ38" s="146"/>
      <c r="LIR38" s="146"/>
      <c r="LIS38" s="146"/>
      <c r="LIT38" s="146"/>
      <c r="LIU38" s="146"/>
      <c r="LIV38" s="146"/>
      <c r="LIW38" s="146"/>
      <c r="LIX38" s="146"/>
      <c r="LIY38" s="146"/>
      <c r="LIZ38" s="146"/>
      <c r="LJA38" s="146"/>
      <c r="LJB38" s="146"/>
      <c r="LJC38" s="146"/>
      <c r="LJD38" s="146"/>
      <c r="LJE38" s="146"/>
      <c r="LJF38" s="146"/>
      <c r="LJG38" s="146"/>
      <c r="LJH38" s="146"/>
      <c r="LJI38" s="146"/>
      <c r="LJJ38" s="146"/>
      <c r="LJK38" s="146"/>
      <c r="LJL38" s="146"/>
      <c r="LJM38" s="146"/>
      <c r="LJN38" s="146"/>
      <c r="LJO38" s="146"/>
      <c r="LJP38" s="146"/>
      <c r="LJQ38" s="146"/>
      <c r="LJR38" s="146"/>
      <c r="LJS38" s="146"/>
      <c r="LJT38" s="146"/>
      <c r="LJU38" s="146"/>
      <c r="LJV38" s="146"/>
      <c r="LJW38" s="146"/>
      <c r="LJX38" s="146"/>
      <c r="LJY38" s="146"/>
      <c r="LJZ38" s="146"/>
      <c r="LKA38" s="146"/>
      <c r="LKB38" s="146"/>
      <c r="LKC38" s="146"/>
      <c r="LKD38" s="146"/>
      <c r="LKE38" s="146"/>
      <c r="LKF38" s="146"/>
      <c r="LKG38" s="146"/>
      <c r="LKH38" s="146"/>
      <c r="LKI38" s="146"/>
      <c r="LKJ38" s="146"/>
      <c r="LKK38" s="146"/>
      <c r="LKL38" s="146"/>
      <c r="LKM38" s="146"/>
      <c r="LKN38" s="146"/>
      <c r="LKO38" s="146"/>
      <c r="LKP38" s="146"/>
      <c r="LKQ38" s="146"/>
      <c r="LKR38" s="146"/>
      <c r="LKS38" s="146"/>
      <c r="LKT38" s="146"/>
      <c r="LKU38" s="146"/>
      <c r="LKV38" s="146"/>
      <c r="LKW38" s="146"/>
      <c r="LKX38" s="146"/>
      <c r="LKY38" s="146"/>
      <c r="LKZ38" s="146"/>
      <c r="LLA38" s="146"/>
      <c r="LLB38" s="146"/>
      <c r="LLC38" s="146"/>
      <c r="LLD38" s="146"/>
      <c r="LLE38" s="146"/>
      <c r="LLF38" s="146"/>
      <c r="LLG38" s="146"/>
      <c r="LLH38" s="146"/>
      <c r="LLI38" s="146"/>
      <c r="LLJ38" s="146"/>
      <c r="LLK38" s="146"/>
      <c r="LLL38" s="146"/>
      <c r="LLM38" s="146"/>
      <c r="LLN38" s="146"/>
      <c r="LLO38" s="146"/>
      <c r="LLP38" s="146"/>
      <c r="LLQ38" s="146"/>
      <c r="LLR38" s="146"/>
      <c r="LLS38" s="146"/>
      <c r="LLT38" s="146"/>
      <c r="LLU38" s="146"/>
      <c r="LLV38" s="146"/>
      <c r="LLW38" s="146"/>
      <c r="LLX38" s="146"/>
      <c r="LLY38" s="146"/>
      <c r="LLZ38" s="146"/>
      <c r="LMA38" s="146"/>
      <c r="LMB38" s="146"/>
      <c r="LMC38" s="146"/>
      <c r="LMD38" s="146"/>
      <c r="LME38" s="146"/>
      <c r="LMF38" s="146"/>
      <c r="LMG38" s="146"/>
      <c r="LMH38" s="146"/>
      <c r="LMI38" s="146"/>
      <c r="LMJ38" s="146"/>
      <c r="LMK38" s="146"/>
      <c r="LML38" s="146"/>
      <c r="LMM38" s="146"/>
      <c r="LMN38" s="146"/>
      <c r="LMO38" s="146"/>
      <c r="LMP38" s="146"/>
      <c r="LMQ38" s="146"/>
      <c r="LMR38" s="146"/>
      <c r="LMS38" s="146"/>
      <c r="LMT38" s="146"/>
      <c r="LMU38" s="146"/>
      <c r="LMV38" s="146"/>
      <c r="LMW38" s="146"/>
      <c r="LMX38" s="146"/>
      <c r="LMY38" s="146"/>
      <c r="LMZ38" s="146"/>
      <c r="LNA38" s="146"/>
      <c r="LNB38" s="146"/>
      <c r="LNC38" s="146"/>
      <c r="LND38" s="146"/>
      <c r="LNE38" s="146"/>
      <c r="LNF38" s="146"/>
      <c r="LNG38" s="146"/>
      <c r="LNH38" s="146"/>
      <c r="LNI38" s="146"/>
      <c r="LNJ38" s="146"/>
      <c r="LNK38" s="146"/>
      <c r="LNL38" s="146"/>
      <c r="LNM38" s="146"/>
      <c r="LNN38" s="146"/>
      <c r="LNO38" s="146"/>
      <c r="LNP38" s="146"/>
      <c r="LNQ38" s="146"/>
      <c r="LNR38" s="146"/>
      <c r="LNS38" s="146"/>
      <c r="LNT38" s="146"/>
      <c r="LNU38" s="146"/>
      <c r="LNV38" s="146"/>
      <c r="LNW38" s="146"/>
      <c r="LNX38" s="146"/>
      <c r="LNY38" s="146"/>
      <c r="LNZ38" s="146"/>
      <c r="LOA38" s="146"/>
      <c r="LOB38" s="146"/>
      <c r="LOC38" s="146"/>
      <c r="LOD38" s="146"/>
      <c r="LOE38" s="146"/>
      <c r="LOF38" s="146"/>
      <c r="LOG38" s="146"/>
      <c r="LOH38" s="146"/>
      <c r="LOI38" s="146"/>
      <c r="LOJ38" s="146"/>
      <c r="LOK38" s="146"/>
      <c r="LOL38" s="146"/>
      <c r="LOM38" s="146"/>
      <c r="LON38" s="146"/>
      <c r="LOO38" s="146"/>
      <c r="LOP38" s="146"/>
      <c r="LOQ38" s="146"/>
      <c r="LOR38" s="146"/>
      <c r="LOS38" s="146"/>
      <c r="LOT38" s="146"/>
      <c r="LOU38" s="146"/>
      <c r="LOV38" s="146"/>
      <c r="LOW38" s="146"/>
      <c r="LOX38" s="146"/>
      <c r="LOY38" s="146"/>
      <c r="LOZ38" s="146"/>
      <c r="LPA38" s="146"/>
      <c r="LPB38" s="146"/>
      <c r="LPC38" s="146"/>
      <c r="LPD38" s="146"/>
      <c r="LPE38" s="146"/>
      <c r="LPF38" s="146"/>
      <c r="LPG38" s="146"/>
      <c r="LPH38" s="146"/>
      <c r="LPI38" s="146"/>
      <c r="LPJ38" s="146"/>
      <c r="LPK38" s="146"/>
      <c r="LPL38" s="146"/>
      <c r="LPM38" s="146"/>
      <c r="LPN38" s="146"/>
      <c r="LPO38" s="146"/>
      <c r="LPP38" s="146"/>
      <c r="LPQ38" s="146"/>
      <c r="LPR38" s="146"/>
      <c r="LPS38" s="146"/>
      <c r="LPT38" s="146"/>
      <c r="LPU38" s="146"/>
      <c r="LPV38" s="146"/>
      <c r="LPW38" s="146"/>
      <c r="LPX38" s="146"/>
      <c r="LPY38" s="146"/>
      <c r="LPZ38" s="146"/>
      <c r="LQA38" s="146"/>
      <c r="LQB38" s="146"/>
      <c r="LQC38" s="146"/>
      <c r="LQD38" s="146"/>
      <c r="LQE38" s="146"/>
      <c r="LQF38" s="146"/>
      <c r="LQG38" s="146"/>
      <c r="LQH38" s="146"/>
      <c r="LQI38" s="146"/>
      <c r="LQJ38" s="146"/>
      <c r="LQK38" s="146"/>
      <c r="LQL38" s="146"/>
      <c r="LQM38" s="146"/>
      <c r="LQN38" s="146"/>
      <c r="LQO38" s="146"/>
      <c r="LQP38" s="146"/>
      <c r="LQQ38" s="146"/>
      <c r="LQR38" s="146"/>
      <c r="LQS38" s="146"/>
      <c r="LQT38" s="146"/>
      <c r="LQU38" s="146"/>
      <c r="LQV38" s="146"/>
      <c r="LQW38" s="146"/>
      <c r="LQX38" s="146"/>
      <c r="LQY38" s="146"/>
      <c r="LQZ38" s="146"/>
      <c r="LRA38" s="146"/>
      <c r="LRB38" s="146"/>
      <c r="LRC38" s="146"/>
      <c r="LRD38" s="146"/>
      <c r="LRE38" s="146"/>
      <c r="LRF38" s="146"/>
      <c r="LRG38" s="146"/>
      <c r="LRH38" s="146"/>
      <c r="LRI38" s="146"/>
      <c r="LRJ38" s="146"/>
      <c r="LRK38" s="146"/>
      <c r="LRL38" s="146"/>
      <c r="LRM38" s="146"/>
      <c r="LRN38" s="146"/>
      <c r="LRO38" s="146"/>
      <c r="LRP38" s="146"/>
      <c r="LRQ38" s="146"/>
      <c r="LRR38" s="146"/>
      <c r="LRS38" s="146"/>
      <c r="LRT38" s="146"/>
      <c r="LRU38" s="146"/>
      <c r="LRV38" s="146"/>
      <c r="LRW38" s="146"/>
      <c r="LRX38" s="146"/>
      <c r="LRY38" s="146"/>
      <c r="LRZ38" s="146"/>
      <c r="LSA38" s="146"/>
      <c r="LSB38" s="146"/>
      <c r="LSC38" s="146"/>
      <c r="LSD38" s="146"/>
      <c r="LSE38" s="146"/>
      <c r="LSF38" s="146"/>
      <c r="LSG38" s="146"/>
      <c r="LSH38" s="146"/>
      <c r="LSI38" s="146"/>
      <c r="LSJ38" s="146"/>
      <c r="LSK38" s="146"/>
      <c r="LSL38" s="146"/>
      <c r="LSM38" s="146"/>
      <c r="LSN38" s="146"/>
      <c r="LSO38" s="146"/>
      <c r="LSP38" s="146"/>
      <c r="LSQ38" s="146"/>
      <c r="LSR38" s="146"/>
      <c r="LSS38" s="146"/>
      <c r="LST38" s="146"/>
      <c r="LSU38" s="146"/>
      <c r="LSV38" s="146"/>
      <c r="LSW38" s="146"/>
      <c r="LSX38" s="146"/>
      <c r="LSY38" s="146"/>
      <c r="LSZ38" s="146"/>
      <c r="LTA38" s="146"/>
      <c r="LTB38" s="146"/>
      <c r="LTC38" s="146"/>
      <c r="LTD38" s="146"/>
      <c r="LTE38" s="146"/>
      <c r="LTF38" s="146"/>
      <c r="LTG38" s="146"/>
      <c r="LTH38" s="146"/>
      <c r="LTI38" s="146"/>
      <c r="LTJ38" s="146"/>
      <c r="LTK38" s="146"/>
      <c r="LTL38" s="146"/>
      <c r="LTM38" s="146"/>
      <c r="LTN38" s="146"/>
      <c r="LTO38" s="146"/>
      <c r="LTP38" s="146"/>
      <c r="LTQ38" s="146"/>
      <c r="LTR38" s="146"/>
      <c r="LTS38" s="146"/>
      <c r="LTT38" s="146"/>
      <c r="LTU38" s="146"/>
      <c r="LTV38" s="146"/>
      <c r="LTW38" s="146"/>
      <c r="LTX38" s="146"/>
      <c r="LTY38" s="146"/>
      <c r="LTZ38" s="146"/>
      <c r="LUA38" s="146"/>
      <c r="LUB38" s="146"/>
      <c r="LUC38" s="146"/>
      <c r="LUD38" s="146"/>
      <c r="LUE38" s="146"/>
      <c r="LUF38" s="146"/>
      <c r="LUG38" s="146"/>
      <c r="LUH38" s="146"/>
      <c r="LUI38" s="146"/>
      <c r="LUJ38" s="146"/>
      <c r="LUK38" s="146"/>
      <c r="LUL38" s="146"/>
      <c r="LUM38" s="146"/>
      <c r="LUN38" s="146"/>
      <c r="LUO38" s="146"/>
      <c r="LUP38" s="146"/>
      <c r="LUQ38" s="146"/>
      <c r="LUR38" s="146"/>
      <c r="LUS38" s="146"/>
      <c r="LUT38" s="146"/>
      <c r="LUU38" s="146"/>
      <c r="LUV38" s="146"/>
      <c r="LUW38" s="146"/>
      <c r="LUX38" s="146"/>
      <c r="LUY38" s="146"/>
      <c r="LUZ38" s="146"/>
      <c r="LVA38" s="146"/>
      <c r="LVB38" s="146"/>
      <c r="LVC38" s="146"/>
      <c r="LVD38" s="146"/>
      <c r="LVE38" s="146"/>
      <c r="LVF38" s="146"/>
      <c r="LVG38" s="146"/>
      <c r="LVH38" s="146"/>
      <c r="LVI38" s="146"/>
      <c r="LVJ38" s="146"/>
      <c r="LVK38" s="146"/>
      <c r="LVL38" s="146"/>
      <c r="LVM38" s="146"/>
      <c r="LVN38" s="146"/>
      <c r="LVO38" s="146"/>
      <c r="LVP38" s="146"/>
      <c r="LVQ38" s="146"/>
      <c r="LVR38" s="146"/>
      <c r="LVS38" s="146"/>
      <c r="LVT38" s="146"/>
      <c r="LVU38" s="146"/>
      <c r="LVV38" s="146"/>
      <c r="LVW38" s="146"/>
      <c r="LVX38" s="146"/>
      <c r="LVY38" s="146"/>
      <c r="LVZ38" s="146"/>
      <c r="LWA38" s="146"/>
      <c r="LWB38" s="146"/>
      <c r="LWC38" s="146"/>
      <c r="LWD38" s="146"/>
      <c r="LWE38" s="146"/>
      <c r="LWF38" s="146"/>
      <c r="LWG38" s="146"/>
      <c r="LWH38" s="146"/>
      <c r="LWI38" s="146"/>
      <c r="LWJ38" s="146"/>
      <c r="LWK38" s="146"/>
      <c r="LWL38" s="146"/>
      <c r="LWM38" s="146"/>
      <c r="LWN38" s="146"/>
      <c r="LWO38" s="146"/>
      <c r="LWP38" s="146"/>
      <c r="LWQ38" s="146"/>
      <c r="LWR38" s="146"/>
      <c r="LWS38" s="146"/>
      <c r="LWT38" s="146"/>
      <c r="LWU38" s="146"/>
      <c r="LWV38" s="146"/>
      <c r="LWW38" s="146"/>
      <c r="LWX38" s="146"/>
      <c r="LWY38" s="146"/>
      <c r="LWZ38" s="146"/>
      <c r="LXA38" s="146"/>
      <c r="LXB38" s="146"/>
      <c r="LXC38" s="146"/>
      <c r="LXD38" s="146"/>
      <c r="LXE38" s="146"/>
      <c r="LXF38" s="146"/>
      <c r="LXG38" s="146"/>
      <c r="LXH38" s="146"/>
      <c r="LXI38" s="146"/>
      <c r="LXJ38" s="146"/>
      <c r="LXK38" s="146"/>
      <c r="LXL38" s="146"/>
      <c r="LXM38" s="146"/>
      <c r="LXN38" s="146"/>
      <c r="LXO38" s="146"/>
      <c r="LXP38" s="146"/>
      <c r="LXQ38" s="146"/>
      <c r="LXR38" s="146"/>
      <c r="LXS38" s="146"/>
      <c r="LXT38" s="146"/>
      <c r="LXU38" s="146"/>
      <c r="LXV38" s="146"/>
      <c r="LXW38" s="146"/>
      <c r="LXX38" s="146"/>
      <c r="LXY38" s="146"/>
      <c r="LXZ38" s="146"/>
      <c r="LYA38" s="146"/>
      <c r="LYB38" s="146"/>
      <c r="LYC38" s="146"/>
      <c r="LYD38" s="146"/>
      <c r="LYE38" s="146"/>
      <c r="LYF38" s="146"/>
      <c r="LYG38" s="146"/>
      <c r="LYH38" s="146"/>
      <c r="LYI38" s="146"/>
      <c r="LYJ38" s="146"/>
      <c r="LYK38" s="146"/>
      <c r="LYL38" s="146"/>
      <c r="LYM38" s="146"/>
      <c r="LYN38" s="146"/>
      <c r="LYO38" s="146"/>
      <c r="LYP38" s="146"/>
      <c r="LYQ38" s="146"/>
      <c r="LYR38" s="146"/>
      <c r="LYS38" s="146"/>
      <c r="LYT38" s="146"/>
      <c r="LYU38" s="146"/>
      <c r="LYV38" s="146"/>
      <c r="LYW38" s="146"/>
      <c r="LYX38" s="146"/>
      <c r="LYY38" s="146"/>
      <c r="LYZ38" s="146"/>
      <c r="LZA38" s="146"/>
      <c r="LZB38" s="146"/>
      <c r="LZC38" s="146"/>
      <c r="LZD38" s="146"/>
      <c r="LZE38" s="146"/>
      <c r="LZF38" s="146"/>
      <c r="LZG38" s="146"/>
      <c r="LZH38" s="146"/>
      <c r="LZI38" s="146"/>
      <c r="LZJ38" s="146"/>
      <c r="LZK38" s="146"/>
      <c r="LZL38" s="146"/>
      <c r="LZM38" s="146"/>
      <c r="LZN38" s="146"/>
      <c r="LZO38" s="146"/>
      <c r="LZP38" s="146"/>
      <c r="LZQ38" s="146"/>
      <c r="LZR38" s="146"/>
      <c r="LZS38" s="146"/>
      <c r="LZT38" s="146"/>
      <c r="LZU38" s="146"/>
      <c r="LZV38" s="146"/>
      <c r="LZW38" s="146"/>
      <c r="LZX38" s="146"/>
      <c r="LZY38" s="146"/>
      <c r="LZZ38" s="146"/>
      <c r="MAA38" s="146"/>
      <c r="MAB38" s="146"/>
      <c r="MAC38" s="146"/>
      <c r="MAD38" s="146"/>
      <c r="MAE38" s="146"/>
      <c r="MAF38" s="146"/>
      <c r="MAG38" s="146"/>
      <c r="MAH38" s="146"/>
      <c r="MAI38" s="146"/>
      <c r="MAJ38" s="146"/>
      <c r="MAK38" s="146"/>
      <c r="MAL38" s="146"/>
      <c r="MAM38" s="146"/>
      <c r="MAN38" s="146"/>
      <c r="MAO38" s="146"/>
      <c r="MAP38" s="146"/>
      <c r="MAQ38" s="146"/>
      <c r="MAR38" s="146"/>
      <c r="MAS38" s="146"/>
      <c r="MAT38" s="146"/>
      <c r="MAU38" s="146"/>
      <c r="MAV38" s="146"/>
      <c r="MAW38" s="146"/>
      <c r="MAX38" s="146"/>
      <c r="MAY38" s="146"/>
      <c r="MAZ38" s="146"/>
      <c r="MBA38" s="146"/>
      <c r="MBB38" s="146"/>
      <c r="MBC38" s="146"/>
      <c r="MBD38" s="146"/>
      <c r="MBE38" s="146"/>
      <c r="MBF38" s="146"/>
      <c r="MBG38" s="146"/>
      <c r="MBH38" s="146"/>
      <c r="MBI38" s="146"/>
      <c r="MBJ38" s="146"/>
      <c r="MBK38" s="146"/>
      <c r="MBL38" s="146"/>
      <c r="MBM38" s="146"/>
      <c r="MBN38" s="146"/>
      <c r="MBO38" s="146"/>
      <c r="MBP38" s="146"/>
      <c r="MBQ38" s="146"/>
      <c r="MBR38" s="146"/>
      <c r="MBS38" s="146"/>
      <c r="MBT38" s="146"/>
      <c r="MBU38" s="146"/>
      <c r="MBV38" s="146"/>
      <c r="MBW38" s="146"/>
      <c r="MBX38" s="146"/>
      <c r="MBY38" s="146"/>
      <c r="MBZ38" s="146"/>
      <c r="MCA38" s="146"/>
      <c r="MCB38" s="146"/>
      <c r="MCC38" s="146"/>
      <c r="MCD38" s="146"/>
      <c r="MCE38" s="146"/>
      <c r="MCF38" s="146"/>
      <c r="MCG38" s="146"/>
      <c r="MCH38" s="146"/>
      <c r="MCI38" s="146"/>
      <c r="MCJ38" s="146"/>
      <c r="MCK38" s="146"/>
      <c r="MCL38" s="146"/>
      <c r="MCM38" s="146"/>
      <c r="MCN38" s="146"/>
      <c r="MCO38" s="146"/>
      <c r="MCP38" s="146"/>
      <c r="MCQ38" s="146"/>
      <c r="MCR38" s="146"/>
      <c r="MCS38" s="146"/>
      <c r="MCT38" s="146"/>
      <c r="MCU38" s="146"/>
      <c r="MCV38" s="146"/>
      <c r="MCW38" s="146"/>
      <c r="MCX38" s="146"/>
      <c r="MCY38" s="146"/>
      <c r="MCZ38" s="146"/>
      <c r="MDA38" s="146"/>
      <c r="MDB38" s="146"/>
      <c r="MDC38" s="146"/>
      <c r="MDD38" s="146"/>
      <c r="MDE38" s="146"/>
      <c r="MDF38" s="146"/>
      <c r="MDG38" s="146"/>
      <c r="MDH38" s="146"/>
      <c r="MDI38" s="146"/>
      <c r="MDJ38" s="146"/>
      <c r="MDK38" s="146"/>
      <c r="MDL38" s="146"/>
      <c r="MDM38" s="146"/>
      <c r="MDN38" s="146"/>
      <c r="MDO38" s="146"/>
      <c r="MDP38" s="146"/>
      <c r="MDQ38" s="146"/>
      <c r="MDR38" s="146"/>
      <c r="MDS38" s="146"/>
      <c r="MDT38" s="146"/>
      <c r="MDU38" s="146"/>
      <c r="MDV38" s="146"/>
      <c r="MDW38" s="146"/>
      <c r="MDX38" s="146"/>
      <c r="MDY38" s="146"/>
      <c r="MDZ38" s="146"/>
      <c r="MEA38" s="146"/>
      <c r="MEB38" s="146"/>
      <c r="MEC38" s="146"/>
      <c r="MED38" s="146"/>
      <c r="MEE38" s="146"/>
      <c r="MEF38" s="146"/>
      <c r="MEG38" s="146"/>
      <c r="MEH38" s="146"/>
      <c r="MEI38" s="146"/>
      <c r="MEJ38" s="146"/>
      <c r="MEK38" s="146"/>
      <c r="MEL38" s="146"/>
      <c r="MEM38" s="146"/>
      <c r="MEN38" s="146"/>
      <c r="MEO38" s="146"/>
      <c r="MEP38" s="146"/>
      <c r="MEQ38" s="146"/>
      <c r="MER38" s="146"/>
      <c r="MES38" s="146"/>
      <c r="MET38" s="146"/>
      <c r="MEU38" s="146"/>
      <c r="MEV38" s="146"/>
      <c r="MEW38" s="146"/>
      <c r="MEX38" s="146"/>
      <c r="MEY38" s="146"/>
      <c r="MEZ38" s="146"/>
      <c r="MFA38" s="146"/>
      <c r="MFB38" s="146"/>
      <c r="MFC38" s="146"/>
      <c r="MFD38" s="146"/>
      <c r="MFE38" s="146"/>
      <c r="MFF38" s="146"/>
      <c r="MFG38" s="146"/>
      <c r="MFH38" s="146"/>
      <c r="MFI38" s="146"/>
      <c r="MFJ38" s="146"/>
      <c r="MFK38" s="146"/>
      <c r="MFL38" s="146"/>
      <c r="MFM38" s="146"/>
      <c r="MFN38" s="146"/>
      <c r="MFO38" s="146"/>
      <c r="MFP38" s="146"/>
      <c r="MFQ38" s="146"/>
      <c r="MFR38" s="146"/>
      <c r="MFS38" s="146"/>
      <c r="MFT38" s="146"/>
      <c r="MFU38" s="146"/>
      <c r="MFV38" s="146"/>
      <c r="MFW38" s="146"/>
      <c r="MFX38" s="146"/>
      <c r="MFY38" s="146"/>
      <c r="MFZ38" s="146"/>
      <c r="MGA38" s="146"/>
      <c r="MGB38" s="146"/>
      <c r="MGC38" s="146"/>
      <c r="MGD38" s="146"/>
      <c r="MGE38" s="146"/>
      <c r="MGF38" s="146"/>
      <c r="MGG38" s="146"/>
      <c r="MGH38" s="146"/>
      <c r="MGI38" s="146"/>
      <c r="MGJ38" s="146"/>
      <c r="MGK38" s="146"/>
      <c r="MGL38" s="146"/>
      <c r="MGM38" s="146"/>
      <c r="MGN38" s="146"/>
      <c r="MGO38" s="146"/>
      <c r="MGP38" s="146"/>
      <c r="MGQ38" s="146"/>
      <c r="MGR38" s="146"/>
      <c r="MGS38" s="146"/>
      <c r="MGT38" s="146"/>
      <c r="MGU38" s="146"/>
      <c r="MGV38" s="146"/>
      <c r="MGW38" s="146"/>
      <c r="MGX38" s="146"/>
      <c r="MGY38" s="146"/>
      <c r="MGZ38" s="146"/>
      <c r="MHA38" s="146"/>
      <c r="MHB38" s="146"/>
      <c r="MHC38" s="146"/>
      <c r="MHD38" s="146"/>
      <c r="MHE38" s="146"/>
      <c r="MHF38" s="146"/>
      <c r="MHG38" s="146"/>
      <c r="MHH38" s="146"/>
      <c r="MHI38" s="146"/>
      <c r="MHJ38" s="146"/>
      <c r="MHK38" s="146"/>
      <c r="MHL38" s="146"/>
      <c r="MHM38" s="146"/>
      <c r="MHN38" s="146"/>
      <c r="MHO38" s="146"/>
      <c r="MHP38" s="146"/>
      <c r="MHQ38" s="146"/>
      <c r="MHR38" s="146"/>
      <c r="MHS38" s="146"/>
      <c r="MHT38" s="146"/>
      <c r="MHU38" s="146"/>
      <c r="MHV38" s="146"/>
      <c r="MHW38" s="146"/>
      <c r="MHX38" s="146"/>
      <c r="MHY38" s="146"/>
      <c r="MHZ38" s="146"/>
      <c r="MIA38" s="146"/>
      <c r="MIB38" s="146"/>
      <c r="MIC38" s="146"/>
      <c r="MID38" s="146"/>
      <c r="MIE38" s="146"/>
      <c r="MIF38" s="146"/>
      <c r="MIG38" s="146"/>
      <c r="MIH38" s="146"/>
      <c r="MII38" s="146"/>
      <c r="MIJ38" s="146"/>
      <c r="MIK38" s="146"/>
      <c r="MIL38" s="146"/>
      <c r="MIM38" s="146"/>
      <c r="MIN38" s="146"/>
      <c r="MIO38" s="146"/>
      <c r="MIP38" s="146"/>
      <c r="MIQ38" s="146"/>
      <c r="MIR38" s="146"/>
      <c r="MIS38" s="146"/>
      <c r="MIT38" s="146"/>
      <c r="MIU38" s="146"/>
      <c r="MIV38" s="146"/>
      <c r="MIW38" s="146"/>
      <c r="MIX38" s="146"/>
      <c r="MIY38" s="146"/>
      <c r="MIZ38" s="146"/>
      <c r="MJA38" s="146"/>
      <c r="MJB38" s="146"/>
      <c r="MJC38" s="146"/>
      <c r="MJD38" s="146"/>
      <c r="MJE38" s="146"/>
      <c r="MJF38" s="146"/>
      <c r="MJG38" s="146"/>
      <c r="MJH38" s="146"/>
      <c r="MJI38" s="146"/>
      <c r="MJJ38" s="146"/>
      <c r="MJK38" s="146"/>
      <c r="MJL38" s="146"/>
      <c r="MJM38" s="146"/>
      <c r="MJN38" s="146"/>
      <c r="MJO38" s="146"/>
      <c r="MJP38" s="146"/>
      <c r="MJQ38" s="146"/>
      <c r="MJR38" s="146"/>
      <c r="MJS38" s="146"/>
      <c r="MJT38" s="146"/>
      <c r="MJU38" s="146"/>
      <c r="MJV38" s="146"/>
      <c r="MJW38" s="146"/>
      <c r="MJX38" s="146"/>
      <c r="MJY38" s="146"/>
      <c r="MJZ38" s="146"/>
      <c r="MKA38" s="146"/>
      <c r="MKB38" s="146"/>
      <c r="MKC38" s="146"/>
      <c r="MKD38" s="146"/>
      <c r="MKE38" s="146"/>
      <c r="MKF38" s="146"/>
      <c r="MKG38" s="146"/>
      <c r="MKH38" s="146"/>
      <c r="MKI38" s="146"/>
      <c r="MKJ38" s="146"/>
      <c r="MKK38" s="146"/>
      <c r="MKL38" s="146"/>
      <c r="MKM38" s="146"/>
      <c r="MKN38" s="146"/>
      <c r="MKO38" s="146"/>
      <c r="MKP38" s="146"/>
      <c r="MKQ38" s="146"/>
      <c r="MKR38" s="146"/>
      <c r="MKS38" s="146"/>
      <c r="MKT38" s="146"/>
      <c r="MKU38" s="146"/>
      <c r="MKV38" s="146"/>
      <c r="MKW38" s="146"/>
      <c r="MKX38" s="146"/>
      <c r="MKY38" s="146"/>
      <c r="MKZ38" s="146"/>
      <c r="MLA38" s="146"/>
      <c r="MLB38" s="146"/>
      <c r="MLC38" s="146"/>
      <c r="MLD38" s="146"/>
      <c r="MLE38" s="146"/>
      <c r="MLF38" s="146"/>
      <c r="MLG38" s="146"/>
      <c r="MLH38" s="146"/>
      <c r="MLI38" s="146"/>
      <c r="MLJ38" s="146"/>
      <c r="MLK38" s="146"/>
      <c r="MLL38" s="146"/>
      <c r="MLM38" s="146"/>
      <c r="MLN38" s="146"/>
      <c r="MLO38" s="146"/>
      <c r="MLP38" s="146"/>
      <c r="MLQ38" s="146"/>
      <c r="MLR38" s="146"/>
      <c r="MLS38" s="146"/>
      <c r="MLT38" s="146"/>
      <c r="MLU38" s="146"/>
      <c r="MLV38" s="146"/>
      <c r="MLW38" s="146"/>
      <c r="MLX38" s="146"/>
      <c r="MLY38" s="146"/>
      <c r="MLZ38" s="146"/>
      <c r="MMA38" s="146"/>
      <c r="MMB38" s="146"/>
      <c r="MMC38" s="146"/>
      <c r="MMD38" s="146"/>
      <c r="MME38" s="146"/>
      <c r="MMF38" s="146"/>
      <c r="MMG38" s="146"/>
      <c r="MMH38" s="146"/>
      <c r="MMI38" s="146"/>
      <c r="MMJ38" s="146"/>
      <c r="MMK38" s="146"/>
      <c r="MML38" s="146"/>
      <c r="MMM38" s="146"/>
      <c r="MMN38" s="146"/>
      <c r="MMO38" s="146"/>
      <c r="MMP38" s="146"/>
      <c r="MMQ38" s="146"/>
      <c r="MMR38" s="146"/>
      <c r="MMS38" s="146"/>
      <c r="MMT38" s="146"/>
      <c r="MMU38" s="146"/>
      <c r="MMV38" s="146"/>
      <c r="MMW38" s="146"/>
      <c r="MMX38" s="146"/>
      <c r="MMY38" s="146"/>
      <c r="MMZ38" s="146"/>
      <c r="MNA38" s="146"/>
      <c r="MNB38" s="146"/>
      <c r="MNC38" s="146"/>
      <c r="MND38" s="146"/>
      <c r="MNE38" s="146"/>
      <c r="MNF38" s="146"/>
      <c r="MNG38" s="146"/>
      <c r="MNH38" s="146"/>
      <c r="MNI38" s="146"/>
      <c r="MNJ38" s="146"/>
      <c r="MNK38" s="146"/>
      <c r="MNL38" s="146"/>
      <c r="MNM38" s="146"/>
      <c r="MNN38" s="146"/>
      <c r="MNO38" s="146"/>
      <c r="MNP38" s="146"/>
      <c r="MNQ38" s="146"/>
      <c r="MNR38" s="146"/>
      <c r="MNS38" s="146"/>
      <c r="MNT38" s="146"/>
      <c r="MNU38" s="146"/>
      <c r="MNV38" s="146"/>
      <c r="MNW38" s="146"/>
      <c r="MNX38" s="146"/>
      <c r="MNY38" s="146"/>
      <c r="MNZ38" s="146"/>
      <c r="MOA38" s="146"/>
      <c r="MOB38" s="146"/>
      <c r="MOC38" s="146"/>
      <c r="MOD38" s="146"/>
      <c r="MOE38" s="146"/>
      <c r="MOF38" s="146"/>
      <c r="MOG38" s="146"/>
      <c r="MOH38" s="146"/>
      <c r="MOI38" s="146"/>
      <c r="MOJ38" s="146"/>
      <c r="MOK38" s="146"/>
      <c r="MOL38" s="146"/>
      <c r="MOM38" s="146"/>
      <c r="MON38" s="146"/>
      <c r="MOO38" s="146"/>
      <c r="MOP38" s="146"/>
      <c r="MOQ38" s="146"/>
      <c r="MOR38" s="146"/>
      <c r="MOS38" s="146"/>
      <c r="MOT38" s="146"/>
      <c r="MOU38" s="146"/>
      <c r="MOV38" s="146"/>
      <c r="MOW38" s="146"/>
      <c r="MOX38" s="146"/>
      <c r="MOY38" s="146"/>
      <c r="MOZ38" s="146"/>
      <c r="MPA38" s="146"/>
      <c r="MPB38" s="146"/>
      <c r="MPC38" s="146"/>
      <c r="MPD38" s="146"/>
      <c r="MPE38" s="146"/>
      <c r="MPF38" s="146"/>
      <c r="MPG38" s="146"/>
      <c r="MPH38" s="146"/>
      <c r="MPI38" s="146"/>
      <c r="MPJ38" s="146"/>
      <c r="MPK38" s="146"/>
      <c r="MPL38" s="146"/>
      <c r="MPM38" s="146"/>
      <c r="MPN38" s="146"/>
      <c r="MPO38" s="146"/>
      <c r="MPP38" s="146"/>
      <c r="MPQ38" s="146"/>
      <c r="MPR38" s="146"/>
      <c r="MPS38" s="146"/>
      <c r="MPT38" s="146"/>
      <c r="MPU38" s="146"/>
      <c r="MPV38" s="146"/>
      <c r="MPW38" s="146"/>
      <c r="MPX38" s="146"/>
      <c r="MPY38" s="146"/>
      <c r="MPZ38" s="146"/>
      <c r="MQA38" s="146"/>
      <c r="MQB38" s="146"/>
      <c r="MQC38" s="146"/>
      <c r="MQD38" s="146"/>
      <c r="MQE38" s="146"/>
      <c r="MQF38" s="146"/>
      <c r="MQG38" s="146"/>
      <c r="MQH38" s="146"/>
      <c r="MQI38" s="146"/>
      <c r="MQJ38" s="146"/>
      <c r="MQK38" s="146"/>
      <c r="MQL38" s="146"/>
      <c r="MQM38" s="146"/>
      <c r="MQN38" s="146"/>
      <c r="MQO38" s="146"/>
      <c r="MQP38" s="146"/>
      <c r="MQQ38" s="146"/>
      <c r="MQR38" s="146"/>
      <c r="MQS38" s="146"/>
      <c r="MQT38" s="146"/>
      <c r="MQU38" s="146"/>
      <c r="MQV38" s="146"/>
      <c r="MQW38" s="146"/>
      <c r="MQX38" s="146"/>
      <c r="MQY38" s="146"/>
      <c r="MQZ38" s="146"/>
      <c r="MRA38" s="146"/>
      <c r="MRB38" s="146"/>
      <c r="MRC38" s="146"/>
      <c r="MRD38" s="146"/>
      <c r="MRE38" s="146"/>
      <c r="MRF38" s="146"/>
      <c r="MRG38" s="146"/>
      <c r="MRH38" s="146"/>
      <c r="MRI38" s="146"/>
      <c r="MRJ38" s="146"/>
      <c r="MRK38" s="146"/>
      <c r="MRL38" s="146"/>
      <c r="MRM38" s="146"/>
      <c r="MRN38" s="146"/>
      <c r="MRO38" s="146"/>
      <c r="MRP38" s="146"/>
      <c r="MRQ38" s="146"/>
      <c r="MRR38" s="146"/>
      <c r="MRS38" s="146"/>
      <c r="MRT38" s="146"/>
      <c r="MRU38" s="146"/>
      <c r="MRV38" s="146"/>
      <c r="MRW38" s="146"/>
      <c r="MRX38" s="146"/>
      <c r="MRY38" s="146"/>
      <c r="MRZ38" s="146"/>
      <c r="MSA38" s="146"/>
      <c r="MSB38" s="146"/>
      <c r="MSC38" s="146"/>
      <c r="MSD38" s="146"/>
      <c r="MSE38" s="146"/>
      <c r="MSF38" s="146"/>
      <c r="MSG38" s="146"/>
      <c r="MSH38" s="146"/>
      <c r="MSI38" s="146"/>
      <c r="MSJ38" s="146"/>
      <c r="MSK38" s="146"/>
      <c r="MSL38" s="146"/>
      <c r="MSM38" s="146"/>
      <c r="MSN38" s="146"/>
      <c r="MSO38" s="146"/>
      <c r="MSP38" s="146"/>
      <c r="MSQ38" s="146"/>
      <c r="MSR38" s="146"/>
      <c r="MSS38" s="146"/>
      <c r="MST38" s="146"/>
      <c r="MSU38" s="146"/>
      <c r="MSV38" s="146"/>
      <c r="MSW38" s="146"/>
      <c r="MSX38" s="146"/>
      <c r="MSY38" s="146"/>
      <c r="MSZ38" s="146"/>
      <c r="MTA38" s="146"/>
      <c r="MTB38" s="146"/>
      <c r="MTC38" s="146"/>
      <c r="MTD38" s="146"/>
      <c r="MTE38" s="146"/>
      <c r="MTF38" s="146"/>
      <c r="MTG38" s="146"/>
      <c r="MTH38" s="146"/>
      <c r="MTI38" s="146"/>
      <c r="MTJ38" s="146"/>
      <c r="MTK38" s="146"/>
      <c r="MTL38" s="146"/>
      <c r="MTM38" s="146"/>
      <c r="MTN38" s="146"/>
      <c r="MTO38" s="146"/>
      <c r="MTP38" s="146"/>
      <c r="MTQ38" s="146"/>
      <c r="MTR38" s="146"/>
      <c r="MTS38" s="146"/>
      <c r="MTT38" s="146"/>
      <c r="MTU38" s="146"/>
      <c r="MTV38" s="146"/>
      <c r="MTW38" s="146"/>
      <c r="MTX38" s="146"/>
      <c r="MTY38" s="146"/>
      <c r="MTZ38" s="146"/>
      <c r="MUA38" s="146"/>
      <c r="MUB38" s="146"/>
      <c r="MUC38" s="146"/>
      <c r="MUD38" s="146"/>
      <c r="MUE38" s="146"/>
      <c r="MUF38" s="146"/>
      <c r="MUG38" s="146"/>
      <c r="MUH38" s="146"/>
      <c r="MUI38" s="146"/>
      <c r="MUJ38" s="146"/>
      <c r="MUK38" s="146"/>
      <c r="MUL38" s="146"/>
      <c r="MUM38" s="146"/>
      <c r="MUN38" s="146"/>
      <c r="MUO38" s="146"/>
      <c r="MUP38" s="146"/>
      <c r="MUQ38" s="146"/>
      <c r="MUR38" s="146"/>
      <c r="MUS38" s="146"/>
      <c r="MUT38" s="146"/>
      <c r="MUU38" s="146"/>
      <c r="MUV38" s="146"/>
      <c r="MUW38" s="146"/>
      <c r="MUX38" s="146"/>
      <c r="MUY38" s="146"/>
      <c r="MUZ38" s="146"/>
      <c r="MVA38" s="146"/>
      <c r="MVB38" s="146"/>
      <c r="MVC38" s="146"/>
      <c r="MVD38" s="146"/>
      <c r="MVE38" s="146"/>
      <c r="MVF38" s="146"/>
      <c r="MVG38" s="146"/>
      <c r="MVH38" s="146"/>
      <c r="MVI38" s="146"/>
      <c r="MVJ38" s="146"/>
      <c r="MVK38" s="146"/>
      <c r="MVL38" s="146"/>
      <c r="MVM38" s="146"/>
      <c r="MVN38" s="146"/>
      <c r="MVO38" s="146"/>
      <c r="MVP38" s="146"/>
      <c r="MVQ38" s="146"/>
      <c r="MVR38" s="146"/>
      <c r="MVS38" s="146"/>
      <c r="MVT38" s="146"/>
      <c r="MVU38" s="146"/>
      <c r="MVV38" s="146"/>
      <c r="MVW38" s="146"/>
      <c r="MVX38" s="146"/>
      <c r="MVY38" s="146"/>
      <c r="MVZ38" s="146"/>
      <c r="MWA38" s="146"/>
      <c r="MWB38" s="146"/>
      <c r="MWC38" s="146"/>
      <c r="MWD38" s="146"/>
      <c r="MWE38" s="146"/>
      <c r="MWF38" s="146"/>
      <c r="MWG38" s="146"/>
      <c r="MWH38" s="146"/>
      <c r="MWI38" s="146"/>
      <c r="MWJ38" s="146"/>
      <c r="MWK38" s="146"/>
      <c r="MWL38" s="146"/>
      <c r="MWM38" s="146"/>
      <c r="MWN38" s="146"/>
      <c r="MWO38" s="146"/>
      <c r="MWP38" s="146"/>
      <c r="MWQ38" s="146"/>
      <c r="MWR38" s="146"/>
      <c r="MWS38" s="146"/>
      <c r="MWT38" s="146"/>
      <c r="MWU38" s="146"/>
      <c r="MWV38" s="146"/>
      <c r="MWW38" s="146"/>
      <c r="MWX38" s="146"/>
      <c r="MWY38" s="146"/>
      <c r="MWZ38" s="146"/>
      <c r="MXA38" s="146"/>
      <c r="MXB38" s="146"/>
      <c r="MXC38" s="146"/>
      <c r="MXD38" s="146"/>
      <c r="MXE38" s="146"/>
      <c r="MXF38" s="146"/>
      <c r="MXG38" s="146"/>
      <c r="MXH38" s="146"/>
      <c r="MXI38" s="146"/>
      <c r="MXJ38" s="146"/>
      <c r="MXK38" s="146"/>
      <c r="MXL38" s="146"/>
      <c r="MXM38" s="146"/>
      <c r="MXN38" s="146"/>
      <c r="MXO38" s="146"/>
      <c r="MXP38" s="146"/>
      <c r="MXQ38" s="146"/>
      <c r="MXR38" s="146"/>
      <c r="MXS38" s="146"/>
      <c r="MXT38" s="146"/>
      <c r="MXU38" s="146"/>
      <c r="MXV38" s="146"/>
      <c r="MXW38" s="146"/>
      <c r="MXX38" s="146"/>
      <c r="MXY38" s="146"/>
      <c r="MXZ38" s="146"/>
      <c r="MYA38" s="146"/>
      <c r="MYB38" s="146"/>
      <c r="MYC38" s="146"/>
      <c r="MYD38" s="146"/>
      <c r="MYE38" s="146"/>
      <c r="MYF38" s="146"/>
      <c r="MYG38" s="146"/>
      <c r="MYH38" s="146"/>
      <c r="MYI38" s="146"/>
      <c r="MYJ38" s="146"/>
      <c r="MYK38" s="146"/>
      <c r="MYL38" s="146"/>
      <c r="MYM38" s="146"/>
      <c r="MYN38" s="146"/>
      <c r="MYO38" s="146"/>
      <c r="MYP38" s="146"/>
      <c r="MYQ38" s="146"/>
      <c r="MYR38" s="146"/>
      <c r="MYS38" s="146"/>
      <c r="MYT38" s="146"/>
      <c r="MYU38" s="146"/>
      <c r="MYV38" s="146"/>
      <c r="MYW38" s="146"/>
      <c r="MYX38" s="146"/>
      <c r="MYY38" s="146"/>
      <c r="MYZ38" s="146"/>
      <c r="MZA38" s="146"/>
      <c r="MZB38" s="146"/>
      <c r="MZC38" s="146"/>
      <c r="MZD38" s="146"/>
      <c r="MZE38" s="146"/>
      <c r="MZF38" s="146"/>
      <c r="MZG38" s="146"/>
      <c r="MZH38" s="146"/>
      <c r="MZI38" s="146"/>
      <c r="MZJ38" s="146"/>
      <c r="MZK38" s="146"/>
      <c r="MZL38" s="146"/>
      <c r="MZM38" s="146"/>
      <c r="MZN38" s="146"/>
      <c r="MZO38" s="146"/>
      <c r="MZP38" s="146"/>
      <c r="MZQ38" s="146"/>
      <c r="MZR38" s="146"/>
      <c r="MZS38" s="146"/>
      <c r="MZT38" s="146"/>
      <c r="MZU38" s="146"/>
      <c r="MZV38" s="146"/>
      <c r="MZW38" s="146"/>
      <c r="MZX38" s="146"/>
      <c r="MZY38" s="146"/>
      <c r="MZZ38" s="146"/>
      <c r="NAA38" s="146"/>
      <c r="NAB38" s="146"/>
      <c r="NAC38" s="146"/>
      <c r="NAD38" s="146"/>
      <c r="NAE38" s="146"/>
      <c r="NAF38" s="146"/>
      <c r="NAG38" s="146"/>
      <c r="NAH38" s="146"/>
      <c r="NAI38" s="146"/>
      <c r="NAJ38" s="146"/>
      <c r="NAK38" s="146"/>
      <c r="NAL38" s="146"/>
      <c r="NAM38" s="146"/>
      <c r="NAN38" s="146"/>
      <c r="NAO38" s="146"/>
      <c r="NAP38" s="146"/>
      <c r="NAQ38" s="146"/>
      <c r="NAR38" s="146"/>
      <c r="NAS38" s="146"/>
      <c r="NAT38" s="146"/>
      <c r="NAU38" s="146"/>
      <c r="NAV38" s="146"/>
      <c r="NAW38" s="146"/>
      <c r="NAX38" s="146"/>
      <c r="NAY38" s="146"/>
      <c r="NAZ38" s="146"/>
      <c r="NBA38" s="146"/>
      <c r="NBB38" s="146"/>
      <c r="NBC38" s="146"/>
      <c r="NBD38" s="146"/>
      <c r="NBE38" s="146"/>
      <c r="NBF38" s="146"/>
      <c r="NBG38" s="146"/>
      <c r="NBH38" s="146"/>
      <c r="NBI38" s="146"/>
      <c r="NBJ38" s="146"/>
      <c r="NBK38" s="146"/>
      <c r="NBL38" s="146"/>
      <c r="NBM38" s="146"/>
      <c r="NBN38" s="146"/>
      <c r="NBO38" s="146"/>
      <c r="NBP38" s="146"/>
      <c r="NBQ38" s="146"/>
      <c r="NBR38" s="146"/>
      <c r="NBS38" s="146"/>
      <c r="NBT38" s="146"/>
      <c r="NBU38" s="146"/>
      <c r="NBV38" s="146"/>
      <c r="NBW38" s="146"/>
      <c r="NBX38" s="146"/>
      <c r="NBY38" s="146"/>
      <c r="NBZ38" s="146"/>
      <c r="NCA38" s="146"/>
      <c r="NCB38" s="146"/>
      <c r="NCC38" s="146"/>
      <c r="NCD38" s="146"/>
      <c r="NCE38" s="146"/>
      <c r="NCF38" s="146"/>
      <c r="NCG38" s="146"/>
      <c r="NCH38" s="146"/>
      <c r="NCI38" s="146"/>
      <c r="NCJ38" s="146"/>
      <c r="NCK38" s="146"/>
      <c r="NCL38" s="146"/>
      <c r="NCM38" s="146"/>
      <c r="NCN38" s="146"/>
      <c r="NCO38" s="146"/>
      <c r="NCP38" s="146"/>
      <c r="NCQ38" s="146"/>
      <c r="NCR38" s="146"/>
      <c r="NCS38" s="146"/>
      <c r="NCT38" s="146"/>
      <c r="NCU38" s="146"/>
      <c r="NCV38" s="146"/>
      <c r="NCW38" s="146"/>
      <c r="NCX38" s="146"/>
      <c r="NCY38" s="146"/>
      <c r="NCZ38" s="146"/>
      <c r="NDA38" s="146"/>
      <c r="NDB38" s="146"/>
      <c r="NDC38" s="146"/>
      <c r="NDD38" s="146"/>
      <c r="NDE38" s="146"/>
      <c r="NDF38" s="146"/>
      <c r="NDG38" s="146"/>
      <c r="NDH38" s="146"/>
      <c r="NDI38" s="146"/>
      <c r="NDJ38" s="146"/>
      <c r="NDK38" s="146"/>
      <c r="NDL38" s="146"/>
      <c r="NDM38" s="146"/>
      <c r="NDN38" s="146"/>
      <c r="NDO38" s="146"/>
      <c r="NDP38" s="146"/>
      <c r="NDQ38" s="146"/>
      <c r="NDR38" s="146"/>
      <c r="NDS38" s="146"/>
      <c r="NDT38" s="146"/>
      <c r="NDU38" s="146"/>
      <c r="NDV38" s="146"/>
      <c r="NDW38" s="146"/>
      <c r="NDX38" s="146"/>
      <c r="NDY38" s="146"/>
      <c r="NDZ38" s="146"/>
      <c r="NEA38" s="146"/>
      <c r="NEB38" s="146"/>
      <c r="NEC38" s="146"/>
      <c r="NED38" s="146"/>
      <c r="NEE38" s="146"/>
      <c r="NEF38" s="146"/>
      <c r="NEG38" s="146"/>
      <c r="NEH38" s="146"/>
      <c r="NEI38" s="146"/>
      <c r="NEJ38" s="146"/>
      <c r="NEK38" s="146"/>
      <c r="NEL38" s="146"/>
      <c r="NEM38" s="146"/>
      <c r="NEN38" s="146"/>
      <c r="NEO38" s="146"/>
      <c r="NEP38" s="146"/>
      <c r="NEQ38" s="146"/>
      <c r="NER38" s="146"/>
      <c r="NES38" s="146"/>
      <c r="NET38" s="146"/>
      <c r="NEU38" s="146"/>
      <c r="NEV38" s="146"/>
      <c r="NEW38" s="146"/>
      <c r="NEX38" s="146"/>
      <c r="NEY38" s="146"/>
      <c r="NEZ38" s="146"/>
      <c r="NFA38" s="146"/>
      <c r="NFB38" s="146"/>
      <c r="NFC38" s="146"/>
      <c r="NFD38" s="146"/>
      <c r="NFE38" s="146"/>
      <c r="NFF38" s="146"/>
      <c r="NFG38" s="146"/>
      <c r="NFH38" s="146"/>
      <c r="NFI38" s="146"/>
      <c r="NFJ38" s="146"/>
      <c r="NFK38" s="146"/>
      <c r="NFL38" s="146"/>
      <c r="NFM38" s="146"/>
      <c r="NFN38" s="146"/>
      <c r="NFO38" s="146"/>
      <c r="NFP38" s="146"/>
      <c r="NFQ38" s="146"/>
      <c r="NFR38" s="146"/>
      <c r="NFS38" s="146"/>
      <c r="NFT38" s="146"/>
      <c r="NFU38" s="146"/>
      <c r="NFV38" s="146"/>
      <c r="NFW38" s="146"/>
      <c r="NFX38" s="146"/>
      <c r="NFY38" s="146"/>
      <c r="NFZ38" s="146"/>
      <c r="NGA38" s="146"/>
      <c r="NGB38" s="146"/>
      <c r="NGC38" s="146"/>
      <c r="NGD38" s="146"/>
      <c r="NGE38" s="146"/>
      <c r="NGF38" s="146"/>
      <c r="NGG38" s="146"/>
      <c r="NGH38" s="146"/>
      <c r="NGI38" s="146"/>
      <c r="NGJ38" s="146"/>
      <c r="NGK38" s="146"/>
      <c r="NGL38" s="146"/>
      <c r="NGM38" s="146"/>
      <c r="NGN38" s="146"/>
      <c r="NGO38" s="146"/>
      <c r="NGP38" s="146"/>
      <c r="NGQ38" s="146"/>
      <c r="NGR38" s="146"/>
      <c r="NGS38" s="146"/>
      <c r="NGT38" s="146"/>
      <c r="NGU38" s="146"/>
      <c r="NGV38" s="146"/>
      <c r="NGW38" s="146"/>
      <c r="NGX38" s="146"/>
      <c r="NGY38" s="146"/>
      <c r="NGZ38" s="146"/>
      <c r="NHA38" s="146"/>
      <c r="NHB38" s="146"/>
      <c r="NHC38" s="146"/>
      <c r="NHD38" s="146"/>
      <c r="NHE38" s="146"/>
      <c r="NHF38" s="146"/>
      <c r="NHG38" s="146"/>
      <c r="NHH38" s="146"/>
      <c r="NHI38" s="146"/>
      <c r="NHJ38" s="146"/>
      <c r="NHK38" s="146"/>
      <c r="NHL38" s="146"/>
      <c r="NHM38" s="146"/>
      <c r="NHN38" s="146"/>
      <c r="NHO38" s="146"/>
      <c r="NHP38" s="146"/>
      <c r="NHQ38" s="146"/>
      <c r="NHR38" s="146"/>
      <c r="NHS38" s="146"/>
      <c r="NHT38" s="146"/>
      <c r="NHU38" s="146"/>
      <c r="NHV38" s="146"/>
      <c r="NHW38" s="146"/>
      <c r="NHX38" s="146"/>
      <c r="NHY38" s="146"/>
      <c r="NHZ38" s="146"/>
      <c r="NIA38" s="146"/>
      <c r="NIB38" s="146"/>
      <c r="NIC38" s="146"/>
      <c r="NID38" s="146"/>
      <c r="NIE38" s="146"/>
      <c r="NIF38" s="146"/>
      <c r="NIG38" s="146"/>
      <c r="NIH38" s="146"/>
      <c r="NII38" s="146"/>
      <c r="NIJ38" s="146"/>
      <c r="NIK38" s="146"/>
      <c r="NIL38" s="146"/>
      <c r="NIM38" s="146"/>
      <c r="NIN38" s="146"/>
      <c r="NIO38" s="146"/>
      <c r="NIP38" s="146"/>
      <c r="NIQ38" s="146"/>
      <c r="NIR38" s="146"/>
      <c r="NIS38" s="146"/>
      <c r="NIT38" s="146"/>
      <c r="NIU38" s="146"/>
      <c r="NIV38" s="146"/>
      <c r="NIW38" s="146"/>
      <c r="NIX38" s="146"/>
      <c r="NIY38" s="146"/>
      <c r="NIZ38" s="146"/>
      <c r="NJA38" s="146"/>
      <c r="NJB38" s="146"/>
      <c r="NJC38" s="146"/>
      <c r="NJD38" s="146"/>
      <c r="NJE38" s="146"/>
      <c r="NJF38" s="146"/>
      <c r="NJG38" s="146"/>
      <c r="NJH38" s="146"/>
      <c r="NJI38" s="146"/>
      <c r="NJJ38" s="146"/>
      <c r="NJK38" s="146"/>
      <c r="NJL38" s="146"/>
      <c r="NJM38" s="146"/>
      <c r="NJN38" s="146"/>
      <c r="NJO38" s="146"/>
      <c r="NJP38" s="146"/>
      <c r="NJQ38" s="146"/>
      <c r="NJR38" s="146"/>
      <c r="NJS38" s="146"/>
      <c r="NJT38" s="146"/>
      <c r="NJU38" s="146"/>
      <c r="NJV38" s="146"/>
      <c r="NJW38" s="146"/>
      <c r="NJX38" s="146"/>
      <c r="NJY38" s="146"/>
      <c r="NJZ38" s="146"/>
      <c r="NKA38" s="146"/>
      <c r="NKB38" s="146"/>
      <c r="NKC38" s="146"/>
      <c r="NKD38" s="146"/>
      <c r="NKE38" s="146"/>
      <c r="NKF38" s="146"/>
      <c r="NKG38" s="146"/>
      <c r="NKH38" s="146"/>
      <c r="NKI38" s="146"/>
      <c r="NKJ38" s="146"/>
      <c r="NKK38" s="146"/>
      <c r="NKL38" s="146"/>
      <c r="NKM38" s="146"/>
      <c r="NKN38" s="146"/>
      <c r="NKO38" s="146"/>
      <c r="NKP38" s="146"/>
      <c r="NKQ38" s="146"/>
      <c r="NKR38" s="146"/>
      <c r="NKS38" s="146"/>
      <c r="NKT38" s="146"/>
      <c r="NKU38" s="146"/>
      <c r="NKV38" s="146"/>
      <c r="NKW38" s="146"/>
      <c r="NKX38" s="146"/>
      <c r="NKY38" s="146"/>
      <c r="NKZ38" s="146"/>
      <c r="NLA38" s="146"/>
      <c r="NLB38" s="146"/>
      <c r="NLC38" s="146"/>
      <c r="NLD38" s="146"/>
      <c r="NLE38" s="146"/>
      <c r="NLF38" s="146"/>
      <c r="NLG38" s="146"/>
      <c r="NLH38" s="146"/>
      <c r="NLI38" s="146"/>
      <c r="NLJ38" s="146"/>
      <c r="NLK38" s="146"/>
      <c r="NLL38" s="146"/>
      <c r="NLM38" s="146"/>
      <c r="NLN38" s="146"/>
      <c r="NLO38" s="146"/>
      <c r="NLP38" s="146"/>
      <c r="NLQ38" s="146"/>
      <c r="NLR38" s="146"/>
      <c r="NLS38" s="146"/>
      <c r="NLT38" s="146"/>
      <c r="NLU38" s="146"/>
      <c r="NLV38" s="146"/>
      <c r="NLW38" s="146"/>
      <c r="NLX38" s="146"/>
      <c r="NLY38" s="146"/>
      <c r="NLZ38" s="146"/>
      <c r="NMA38" s="146"/>
      <c r="NMB38" s="146"/>
      <c r="NMC38" s="146"/>
      <c r="NMD38" s="146"/>
      <c r="NME38" s="146"/>
      <c r="NMF38" s="146"/>
      <c r="NMG38" s="146"/>
      <c r="NMH38" s="146"/>
      <c r="NMI38" s="146"/>
      <c r="NMJ38" s="146"/>
      <c r="NMK38" s="146"/>
      <c r="NML38" s="146"/>
      <c r="NMM38" s="146"/>
      <c r="NMN38" s="146"/>
      <c r="NMO38" s="146"/>
      <c r="NMP38" s="146"/>
      <c r="NMQ38" s="146"/>
      <c r="NMR38" s="146"/>
      <c r="NMS38" s="146"/>
      <c r="NMT38" s="146"/>
      <c r="NMU38" s="146"/>
      <c r="NMV38" s="146"/>
      <c r="NMW38" s="146"/>
      <c r="NMX38" s="146"/>
      <c r="NMY38" s="146"/>
      <c r="NMZ38" s="146"/>
      <c r="NNA38" s="146"/>
      <c r="NNB38" s="146"/>
      <c r="NNC38" s="146"/>
      <c r="NND38" s="146"/>
      <c r="NNE38" s="146"/>
      <c r="NNF38" s="146"/>
      <c r="NNG38" s="146"/>
      <c r="NNH38" s="146"/>
      <c r="NNI38" s="146"/>
      <c r="NNJ38" s="146"/>
      <c r="NNK38" s="146"/>
      <c r="NNL38" s="146"/>
      <c r="NNM38" s="146"/>
      <c r="NNN38" s="146"/>
      <c r="NNO38" s="146"/>
      <c r="NNP38" s="146"/>
      <c r="NNQ38" s="146"/>
      <c r="NNR38" s="146"/>
      <c r="NNS38" s="146"/>
      <c r="NNT38" s="146"/>
      <c r="NNU38" s="146"/>
      <c r="NNV38" s="146"/>
      <c r="NNW38" s="146"/>
      <c r="NNX38" s="146"/>
      <c r="NNY38" s="146"/>
      <c r="NNZ38" s="146"/>
      <c r="NOA38" s="146"/>
      <c r="NOB38" s="146"/>
      <c r="NOC38" s="146"/>
      <c r="NOD38" s="146"/>
      <c r="NOE38" s="146"/>
      <c r="NOF38" s="146"/>
      <c r="NOG38" s="146"/>
      <c r="NOH38" s="146"/>
      <c r="NOI38" s="146"/>
      <c r="NOJ38" s="146"/>
      <c r="NOK38" s="146"/>
      <c r="NOL38" s="146"/>
      <c r="NOM38" s="146"/>
      <c r="NON38" s="146"/>
      <c r="NOO38" s="146"/>
      <c r="NOP38" s="146"/>
      <c r="NOQ38" s="146"/>
      <c r="NOR38" s="146"/>
      <c r="NOS38" s="146"/>
      <c r="NOT38" s="146"/>
      <c r="NOU38" s="146"/>
      <c r="NOV38" s="146"/>
      <c r="NOW38" s="146"/>
      <c r="NOX38" s="146"/>
      <c r="NOY38" s="146"/>
      <c r="NOZ38" s="146"/>
      <c r="NPA38" s="146"/>
      <c r="NPB38" s="146"/>
      <c r="NPC38" s="146"/>
      <c r="NPD38" s="146"/>
      <c r="NPE38" s="146"/>
      <c r="NPF38" s="146"/>
      <c r="NPG38" s="146"/>
      <c r="NPH38" s="146"/>
      <c r="NPI38" s="146"/>
      <c r="NPJ38" s="146"/>
      <c r="NPK38" s="146"/>
      <c r="NPL38" s="146"/>
      <c r="NPM38" s="146"/>
      <c r="NPN38" s="146"/>
      <c r="NPO38" s="146"/>
      <c r="NPP38" s="146"/>
      <c r="NPQ38" s="146"/>
      <c r="NPR38" s="146"/>
      <c r="NPS38" s="146"/>
      <c r="NPT38" s="146"/>
      <c r="NPU38" s="146"/>
      <c r="NPV38" s="146"/>
      <c r="NPW38" s="146"/>
      <c r="NPX38" s="146"/>
      <c r="NPY38" s="146"/>
      <c r="NPZ38" s="146"/>
      <c r="NQA38" s="146"/>
      <c r="NQB38" s="146"/>
      <c r="NQC38" s="146"/>
      <c r="NQD38" s="146"/>
      <c r="NQE38" s="146"/>
      <c r="NQF38" s="146"/>
      <c r="NQG38" s="146"/>
      <c r="NQH38" s="146"/>
      <c r="NQI38" s="146"/>
      <c r="NQJ38" s="146"/>
      <c r="NQK38" s="146"/>
      <c r="NQL38" s="146"/>
      <c r="NQM38" s="146"/>
      <c r="NQN38" s="146"/>
      <c r="NQO38" s="146"/>
      <c r="NQP38" s="146"/>
      <c r="NQQ38" s="146"/>
      <c r="NQR38" s="146"/>
      <c r="NQS38" s="146"/>
      <c r="NQT38" s="146"/>
      <c r="NQU38" s="146"/>
      <c r="NQV38" s="146"/>
      <c r="NQW38" s="146"/>
      <c r="NQX38" s="146"/>
      <c r="NQY38" s="146"/>
      <c r="NQZ38" s="146"/>
      <c r="NRA38" s="146"/>
      <c r="NRB38" s="146"/>
      <c r="NRC38" s="146"/>
      <c r="NRD38" s="146"/>
      <c r="NRE38" s="146"/>
      <c r="NRF38" s="146"/>
      <c r="NRG38" s="146"/>
      <c r="NRH38" s="146"/>
      <c r="NRI38" s="146"/>
      <c r="NRJ38" s="146"/>
      <c r="NRK38" s="146"/>
      <c r="NRL38" s="146"/>
      <c r="NRM38" s="146"/>
      <c r="NRN38" s="146"/>
      <c r="NRO38" s="146"/>
      <c r="NRP38" s="146"/>
      <c r="NRQ38" s="146"/>
      <c r="NRR38" s="146"/>
      <c r="NRS38" s="146"/>
      <c r="NRT38" s="146"/>
      <c r="NRU38" s="146"/>
      <c r="NRV38" s="146"/>
      <c r="NRW38" s="146"/>
      <c r="NRX38" s="146"/>
      <c r="NRY38" s="146"/>
      <c r="NRZ38" s="146"/>
      <c r="NSA38" s="146"/>
      <c r="NSB38" s="146"/>
      <c r="NSC38" s="146"/>
      <c r="NSD38" s="146"/>
      <c r="NSE38" s="146"/>
      <c r="NSF38" s="146"/>
      <c r="NSG38" s="146"/>
      <c r="NSH38" s="146"/>
      <c r="NSI38" s="146"/>
      <c r="NSJ38" s="146"/>
      <c r="NSK38" s="146"/>
      <c r="NSL38" s="146"/>
      <c r="NSM38" s="146"/>
      <c r="NSN38" s="146"/>
      <c r="NSO38" s="146"/>
      <c r="NSP38" s="146"/>
      <c r="NSQ38" s="146"/>
      <c r="NSR38" s="146"/>
      <c r="NSS38" s="146"/>
      <c r="NST38" s="146"/>
      <c r="NSU38" s="146"/>
      <c r="NSV38" s="146"/>
      <c r="NSW38" s="146"/>
      <c r="NSX38" s="146"/>
      <c r="NSY38" s="146"/>
      <c r="NSZ38" s="146"/>
      <c r="NTA38" s="146"/>
      <c r="NTB38" s="146"/>
      <c r="NTC38" s="146"/>
      <c r="NTD38" s="146"/>
      <c r="NTE38" s="146"/>
      <c r="NTF38" s="146"/>
      <c r="NTG38" s="146"/>
      <c r="NTH38" s="146"/>
      <c r="NTI38" s="146"/>
      <c r="NTJ38" s="146"/>
      <c r="NTK38" s="146"/>
      <c r="NTL38" s="146"/>
      <c r="NTM38" s="146"/>
      <c r="NTN38" s="146"/>
      <c r="NTO38" s="146"/>
      <c r="NTP38" s="146"/>
      <c r="NTQ38" s="146"/>
      <c r="NTR38" s="146"/>
      <c r="NTS38" s="146"/>
      <c r="NTT38" s="146"/>
      <c r="NTU38" s="146"/>
      <c r="NTV38" s="146"/>
      <c r="NTW38" s="146"/>
      <c r="NTX38" s="146"/>
      <c r="NTY38" s="146"/>
      <c r="NTZ38" s="146"/>
      <c r="NUA38" s="146"/>
      <c r="NUB38" s="146"/>
      <c r="NUC38" s="146"/>
      <c r="NUD38" s="146"/>
      <c r="NUE38" s="146"/>
      <c r="NUF38" s="146"/>
      <c r="NUG38" s="146"/>
      <c r="NUH38" s="146"/>
      <c r="NUI38" s="146"/>
      <c r="NUJ38" s="146"/>
      <c r="NUK38" s="146"/>
      <c r="NUL38" s="146"/>
      <c r="NUM38" s="146"/>
      <c r="NUN38" s="146"/>
      <c r="NUO38" s="146"/>
      <c r="NUP38" s="146"/>
      <c r="NUQ38" s="146"/>
      <c r="NUR38" s="146"/>
      <c r="NUS38" s="146"/>
      <c r="NUT38" s="146"/>
      <c r="NUU38" s="146"/>
      <c r="NUV38" s="146"/>
      <c r="NUW38" s="146"/>
      <c r="NUX38" s="146"/>
      <c r="NUY38" s="146"/>
      <c r="NUZ38" s="146"/>
      <c r="NVA38" s="146"/>
      <c r="NVB38" s="146"/>
      <c r="NVC38" s="146"/>
      <c r="NVD38" s="146"/>
      <c r="NVE38" s="146"/>
      <c r="NVF38" s="146"/>
      <c r="NVG38" s="146"/>
      <c r="NVH38" s="146"/>
      <c r="NVI38" s="146"/>
      <c r="NVJ38" s="146"/>
      <c r="NVK38" s="146"/>
      <c r="NVL38" s="146"/>
      <c r="NVM38" s="146"/>
      <c r="NVN38" s="146"/>
      <c r="NVO38" s="146"/>
      <c r="NVP38" s="146"/>
      <c r="NVQ38" s="146"/>
      <c r="NVR38" s="146"/>
      <c r="NVS38" s="146"/>
      <c r="NVT38" s="146"/>
      <c r="NVU38" s="146"/>
      <c r="NVV38" s="146"/>
      <c r="NVW38" s="146"/>
      <c r="NVX38" s="146"/>
      <c r="NVY38" s="146"/>
      <c r="NVZ38" s="146"/>
      <c r="NWA38" s="146"/>
      <c r="NWB38" s="146"/>
      <c r="NWC38" s="146"/>
      <c r="NWD38" s="146"/>
      <c r="NWE38" s="146"/>
      <c r="NWF38" s="146"/>
      <c r="NWG38" s="146"/>
      <c r="NWH38" s="146"/>
      <c r="NWI38" s="146"/>
      <c r="NWJ38" s="146"/>
      <c r="NWK38" s="146"/>
      <c r="NWL38" s="146"/>
      <c r="NWM38" s="146"/>
      <c r="NWN38" s="146"/>
      <c r="NWO38" s="146"/>
      <c r="NWP38" s="146"/>
      <c r="NWQ38" s="146"/>
      <c r="NWR38" s="146"/>
      <c r="NWS38" s="146"/>
      <c r="NWT38" s="146"/>
      <c r="NWU38" s="146"/>
      <c r="NWV38" s="146"/>
      <c r="NWW38" s="146"/>
      <c r="NWX38" s="146"/>
      <c r="NWY38" s="146"/>
      <c r="NWZ38" s="146"/>
      <c r="NXA38" s="146"/>
      <c r="NXB38" s="146"/>
      <c r="NXC38" s="146"/>
      <c r="NXD38" s="146"/>
      <c r="NXE38" s="146"/>
      <c r="NXF38" s="146"/>
      <c r="NXG38" s="146"/>
      <c r="NXH38" s="146"/>
      <c r="NXI38" s="146"/>
      <c r="NXJ38" s="146"/>
      <c r="NXK38" s="146"/>
      <c r="NXL38" s="146"/>
      <c r="NXM38" s="146"/>
      <c r="NXN38" s="146"/>
      <c r="NXO38" s="146"/>
      <c r="NXP38" s="146"/>
      <c r="NXQ38" s="146"/>
      <c r="NXR38" s="146"/>
      <c r="NXS38" s="146"/>
      <c r="NXT38" s="146"/>
      <c r="NXU38" s="146"/>
      <c r="NXV38" s="146"/>
      <c r="NXW38" s="146"/>
      <c r="NXX38" s="146"/>
      <c r="NXY38" s="146"/>
      <c r="NXZ38" s="146"/>
      <c r="NYA38" s="146"/>
      <c r="NYB38" s="146"/>
      <c r="NYC38" s="146"/>
      <c r="NYD38" s="146"/>
      <c r="NYE38" s="146"/>
      <c r="NYF38" s="146"/>
      <c r="NYG38" s="146"/>
      <c r="NYH38" s="146"/>
      <c r="NYI38" s="146"/>
      <c r="NYJ38" s="146"/>
      <c r="NYK38" s="146"/>
      <c r="NYL38" s="146"/>
      <c r="NYM38" s="146"/>
      <c r="NYN38" s="146"/>
      <c r="NYO38" s="146"/>
      <c r="NYP38" s="146"/>
      <c r="NYQ38" s="146"/>
      <c r="NYR38" s="146"/>
      <c r="NYS38" s="146"/>
      <c r="NYT38" s="146"/>
      <c r="NYU38" s="146"/>
      <c r="NYV38" s="146"/>
      <c r="NYW38" s="146"/>
      <c r="NYX38" s="146"/>
      <c r="NYY38" s="146"/>
      <c r="NYZ38" s="146"/>
      <c r="NZA38" s="146"/>
      <c r="NZB38" s="146"/>
      <c r="NZC38" s="146"/>
      <c r="NZD38" s="146"/>
      <c r="NZE38" s="146"/>
      <c r="NZF38" s="146"/>
      <c r="NZG38" s="146"/>
      <c r="NZH38" s="146"/>
      <c r="NZI38" s="146"/>
      <c r="NZJ38" s="146"/>
      <c r="NZK38" s="146"/>
      <c r="NZL38" s="146"/>
      <c r="NZM38" s="146"/>
      <c r="NZN38" s="146"/>
      <c r="NZO38" s="146"/>
      <c r="NZP38" s="146"/>
      <c r="NZQ38" s="146"/>
      <c r="NZR38" s="146"/>
      <c r="NZS38" s="146"/>
      <c r="NZT38" s="146"/>
      <c r="NZU38" s="146"/>
      <c r="NZV38" s="146"/>
      <c r="NZW38" s="146"/>
      <c r="NZX38" s="146"/>
      <c r="NZY38" s="146"/>
      <c r="NZZ38" s="146"/>
      <c r="OAA38" s="146"/>
      <c r="OAB38" s="146"/>
      <c r="OAC38" s="146"/>
      <c r="OAD38" s="146"/>
      <c r="OAE38" s="146"/>
      <c r="OAF38" s="146"/>
      <c r="OAG38" s="146"/>
      <c r="OAH38" s="146"/>
      <c r="OAI38" s="146"/>
      <c r="OAJ38" s="146"/>
      <c r="OAK38" s="146"/>
      <c r="OAL38" s="146"/>
      <c r="OAM38" s="146"/>
      <c r="OAN38" s="146"/>
      <c r="OAO38" s="146"/>
      <c r="OAP38" s="146"/>
      <c r="OAQ38" s="146"/>
      <c r="OAR38" s="146"/>
      <c r="OAS38" s="146"/>
      <c r="OAT38" s="146"/>
      <c r="OAU38" s="146"/>
      <c r="OAV38" s="146"/>
      <c r="OAW38" s="146"/>
      <c r="OAX38" s="146"/>
      <c r="OAY38" s="146"/>
      <c r="OAZ38" s="146"/>
      <c r="OBA38" s="146"/>
      <c r="OBB38" s="146"/>
      <c r="OBC38" s="146"/>
      <c r="OBD38" s="146"/>
      <c r="OBE38" s="146"/>
      <c r="OBF38" s="146"/>
      <c r="OBG38" s="146"/>
      <c r="OBH38" s="146"/>
      <c r="OBI38" s="146"/>
      <c r="OBJ38" s="146"/>
      <c r="OBK38" s="146"/>
      <c r="OBL38" s="146"/>
      <c r="OBM38" s="146"/>
      <c r="OBN38" s="146"/>
      <c r="OBO38" s="146"/>
      <c r="OBP38" s="146"/>
      <c r="OBQ38" s="146"/>
      <c r="OBR38" s="146"/>
      <c r="OBS38" s="146"/>
      <c r="OBT38" s="146"/>
      <c r="OBU38" s="146"/>
      <c r="OBV38" s="146"/>
      <c r="OBW38" s="146"/>
      <c r="OBX38" s="146"/>
      <c r="OBY38" s="146"/>
      <c r="OBZ38" s="146"/>
      <c r="OCA38" s="146"/>
      <c r="OCB38" s="146"/>
      <c r="OCC38" s="146"/>
      <c r="OCD38" s="146"/>
      <c r="OCE38" s="146"/>
      <c r="OCF38" s="146"/>
      <c r="OCG38" s="146"/>
      <c r="OCH38" s="146"/>
      <c r="OCI38" s="146"/>
      <c r="OCJ38" s="146"/>
      <c r="OCK38" s="146"/>
      <c r="OCL38" s="146"/>
      <c r="OCM38" s="146"/>
      <c r="OCN38" s="146"/>
      <c r="OCO38" s="146"/>
      <c r="OCP38" s="146"/>
      <c r="OCQ38" s="146"/>
      <c r="OCR38" s="146"/>
      <c r="OCS38" s="146"/>
      <c r="OCT38" s="146"/>
      <c r="OCU38" s="146"/>
      <c r="OCV38" s="146"/>
      <c r="OCW38" s="146"/>
      <c r="OCX38" s="146"/>
      <c r="OCY38" s="146"/>
      <c r="OCZ38" s="146"/>
      <c r="ODA38" s="146"/>
      <c r="ODB38" s="146"/>
      <c r="ODC38" s="146"/>
      <c r="ODD38" s="146"/>
      <c r="ODE38" s="146"/>
      <c r="ODF38" s="146"/>
      <c r="ODG38" s="146"/>
      <c r="ODH38" s="146"/>
      <c r="ODI38" s="146"/>
      <c r="ODJ38" s="146"/>
      <c r="ODK38" s="146"/>
      <c r="ODL38" s="146"/>
      <c r="ODM38" s="146"/>
      <c r="ODN38" s="146"/>
      <c r="ODO38" s="146"/>
      <c r="ODP38" s="146"/>
      <c r="ODQ38" s="146"/>
      <c r="ODR38" s="146"/>
      <c r="ODS38" s="146"/>
      <c r="ODT38" s="146"/>
      <c r="ODU38" s="146"/>
      <c r="ODV38" s="146"/>
      <c r="ODW38" s="146"/>
      <c r="ODX38" s="146"/>
      <c r="ODY38" s="146"/>
      <c r="ODZ38" s="146"/>
      <c r="OEA38" s="146"/>
      <c r="OEB38" s="146"/>
      <c r="OEC38" s="146"/>
      <c r="OED38" s="146"/>
      <c r="OEE38" s="146"/>
      <c r="OEF38" s="146"/>
      <c r="OEG38" s="146"/>
      <c r="OEH38" s="146"/>
      <c r="OEI38" s="146"/>
      <c r="OEJ38" s="146"/>
      <c r="OEK38" s="146"/>
      <c r="OEL38" s="146"/>
      <c r="OEM38" s="146"/>
      <c r="OEN38" s="146"/>
      <c r="OEO38" s="146"/>
      <c r="OEP38" s="146"/>
      <c r="OEQ38" s="146"/>
      <c r="OER38" s="146"/>
      <c r="OES38" s="146"/>
      <c r="OET38" s="146"/>
      <c r="OEU38" s="146"/>
      <c r="OEV38" s="146"/>
      <c r="OEW38" s="146"/>
      <c r="OEX38" s="146"/>
      <c r="OEY38" s="146"/>
      <c r="OEZ38" s="146"/>
      <c r="OFA38" s="146"/>
      <c r="OFB38" s="146"/>
      <c r="OFC38" s="146"/>
      <c r="OFD38" s="146"/>
      <c r="OFE38" s="146"/>
      <c r="OFF38" s="146"/>
      <c r="OFG38" s="146"/>
      <c r="OFH38" s="146"/>
      <c r="OFI38" s="146"/>
      <c r="OFJ38" s="146"/>
      <c r="OFK38" s="146"/>
      <c r="OFL38" s="146"/>
      <c r="OFM38" s="146"/>
      <c r="OFN38" s="146"/>
      <c r="OFO38" s="146"/>
      <c r="OFP38" s="146"/>
      <c r="OFQ38" s="146"/>
      <c r="OFR38" s="146"/>
      <c r="OFS38" s="146"/>
      <c r="OFT38" s="146"/>
      <c r="OFU38" s="146"/>
      <c r="OFV38" s="146"/>
      <c r="OFW38" s="146"/>
      <c r="OFX38" s="146"/>
      <c r="OFY38" s="146"/>
      <c r="OFZ38" s="146"/>
      <c r="OGA38" s="146"/>
      <c r="OGB38" s="146"/>
      <c r="OGC38" s="146"/>
      <c r="OGD38" s="146"/>
      <c r="OGE38" s="146"/>
      <c r="OGF38" s="146"/>
      <c r="OGG38" s="146"/>
      <c r="OGH38" s="146"/>
      <c r="OGI38" s="146"/>
      <c r="OGJ38" s="146"/>
      <c r="OGK38" s="146"/>
      <c r="OGL38" s="146"/>
      <c r="OGM38" s="146"/>
      <c r="OGN38" s="146"/>
      <c r="OGO38" s="146"/>
      <c r="OGP38" s="146"/>
      <c r="OGQ38" s="146"/>
      <c r="OGR38" s="146"/>
      <c r="OGS38" s="146"/>
      <c r="OGT38" s="146"/>
      <c r="OGU38" s="146"/>
      <c r="OGV38" s="146"/>
      <c r="OGW38" s="146"/>
      <c r="OGX38" s="146"/>
      <c r="OGY38" s="146"/>
      <c r="OGZ38" s="146"/>
      <c r="OHA38" s="146"/>
      <c r="OHB38" s="146"/>
      <c r="OHC38" s="146"/>
      <c r="OHD38" s="146"/>
      <c r="OHE38" s="146"/>
      <c r="OHF38" s="146"/>
      <c r="OHG38" s="146"/>
      <c r="OHH38" s="146"/>
      <c r="OHI38" s="146"/>
      <c r="OHJ38" s="146"/>
      <c r="OHK38" s="146"/>
      <c r="OHL38" s="146"/>
      <c r="OHM38" s="146"/>
      <c r="OHN38" s="146"/>
      <c r="OHO38" s="146"/>
      <c r="OHP38" s="146"/>
      <c r="OHQ38" s="146"/>
      <c r="OHR38" s="146"/>
      <c r="OHS38" s="146"/>
      <c r="OHT38" s="146"/>
      <c r="OHU38" s="146"/>
      <c r="OHV38" s="146"/>
      <c r="OHW38" s="146"/>
      <c r="OHX38" s="146"/>
      <c r="OHY38" s="146"/>
      <c r="OHZ38" s="146"/>
      <c r="OIA38" s="146"/>
      <c r="OIB38" s="146"/>
      <c r="OIC38" s="146"/>
      <c r="OID38" s="146"/>
      <c r="OIE38" s="146"/>
      <c r="OIF38" s="146"/>
      <c r="OIG38" s="146"/>
      <c r="OIH38" s="146"/>
      <c r="OII38" s="146"/>
      <c r="OIJ38" s="146"/>
      <c r="OIK38" s="146"/>
      <c r="OIL38" s="146"/>
      <c r="OIM38" s="146"/>
      <c r="OIN38" s="146"/>
      <c r="OIO38" s="146"/>
      <c r="OIP38" s="146"/>
      <c r="OIQ38" s="146"/>
      <c r="OIR38" s="146"/>
      <c r="OIS38" s="146"/>
      <c r="OIT38" s="146"/>
      <c r="OIU38" s="146"/>
      <c r="OIV38" s="146"/>
      <c r="OIW38" s="146"/>
      <c r="OIX38" s="146"/>
      <c r="OIY38" s="146"/>
      <c r="OIZ38" s="146"/>
      <c r="OJA38" s="146"/>
      <c r="OJB38" s="146"/>
      <c r="OJC38" s="146"/>
      <c r="OJD38" s="146"/>
      <c r="OJE38" s="146"/>
      <c r="OJF38" s="146"/>
      <c r="OJG38" s="146"/>
      <c r="OJH38" s="146"/>
      <c r="OJI38" s="146"/>
      <c r="OJJ38" s="146"/>
      <c r="OJK38" s="146"/>
      <c r="OJL38" s="146"/>
      <c r="OJM38" s="146"/>
      <c r="OJN38" s="146"/>
      <c r="OJO38" s="146"/>
      <c r="OJP38" s="146"/>
      <c r="OJQ38" s="146"/>
      <c r="OJR38" s="146"/>
      <c r="OJS38" s="146"/>
      <c r="OJT38" s="146"/>
      <c r="OJU38" s="146"/>
      <c r="OJV38" s="146"/>
      <c r="OJW38" s="146"/>
      <c r="OJX38" s="146"/>
      <c r="OJY38" s="146"/>
      <c r="OJZ38" s="146"/>
      <c r="OKA38" s="146"/>
      <c r="OKB38" s="146"/>
      <c r="OKC38" s="146"/>
      <c r="OKD38" s="146"/>
      <c r="OKE38" s="146"/>
      <c r="OKF38" s="146"/>
      <c r="OKG38" s="146"/>
      <c r="OKH38" s="146"/>
      <c r="OKI38" s="146"/>
      <c r="OKJ38" s="146"/>
      <c r="OKK38" s="146"/>
      <c r="OKL38" s="146"/>
      <c r="OKM38" s="146"/>
      <c r="OKN38" s="146"/>
      <c r="OKO38" s="146"/>
      <c r="OKP38" s="146"/>
      <c r="OKQ38" s="146"/>
      <c r="OKR38" s="146"/>
      <c r="OKS38" s="146"/>
      <c r="OKT38" s="146"/>
      <c r="OKU38" s="146"/>
      <c r="OKV38" s="146"/>
      <c r="OKW38" s="146"/>
      <c r="OKX38" s="146"/>
      <c r="OKY38" s="146"/>
      <c r="OKZ38" s="146"/>
      <c r="OLA38" s="146"/>
      <c r="OLB38" s="146"/>
      <c r="OLC38" s="146"/>
      <c r="OLD38" s="146"/>
      <c r="OLE38" s="146"/>
      <c r="OLF38" s="146"/>
      <c r="OLG38" s="146"/>
      <c r="OLH38" s="146"/>
      <c r="OLI38" s="146"/>
      <c r="OLJ38" s="146"/>
      <c r="OLK38" s="146"/>
      <c r="OLL38" s="146"/>
      <c r="OLM38" s="146"/>
      <c r="OLN38" s="146"/>
      <c r="OLO38" s="146"/>
      <c r="OLP38" s="146"/>
      <c r="OLQ38" s="146"/>
      <c r="OLR38" s="146"/>
      <c r="OLS38" s="146"/>
      <c r="OLT38" s="146"/>
      <c r="OLU38" s="146"/>
      <c r="OLV38" s="146"/>
      <c r="OLW38" s="146"/>
      <c r="OLX38" s="146"/>
      <c r="OLY38" s="146"/>
      <c r="OLZ38" s="146"/>
      <c r="OMA38" s="146"/>
      <c r="OMB38" s="146"/>
      <c r="OMC38" s="146"/>
      <c r="OMD38" s="146"/>
      <c r="OME38" s="146"/>
      <c r="OMF38" s="146"/>
      <c r="OMG38" s="146"/>
      <c r="OMH38" s="146"/>
      <c r="OMI38" s="146"/>
      <c r="OMJ38" s="146"/>
      <c r="OMK38" s="146"/>
      <c r="OML38" s="146"/>
      <c r="OMM38" s="146"/>
      <c r="OMN38" s="146"/>
      <c r="OMO38" s="146"/>
      <c r="OMP38" s="146"/>
      <c r="OMQ38" s="146"/>
      <c r="OMR38" s="146"/>
      <c r="OMS38" s="146"/>
      <c r="OMT38" s="146"/>
      <c r="OMU38" s="146"/>
      <c r="OMV38" s="146"/>
      <c r="OMW38" s="146"/>
      <c r="OMX38" s="146"/>
      <c r="OMY38" s="146"/>
      <c r="OMZ38" s="146"/>
      <c r="ONA38" s="146"/>
      <c r="ONB38" s="146"/>
      <c r="ONC38" s="146"/>
      <c r="OND38" s="146"/>
      <c r="ONE38" s="146"/>
      <c r="ONF38" s="146"/>
      <c r="ONG38" s="146"/>
      <c r="ONH38" s="146"/>
      <c r="ONI38" s="146"/>
      <c r="ONJ38" s="146"/>
      <c r="ONK38" s="146"/>
      <c r="ONL38" s="146"/>
      <c r="ONM38" s="146"/>
      <c r="ONN38" s="146"/>
      <c r="ONO38" s="146"/>
      <c r="ONP38" s="146"/>
      <c r="ONQ38" s="146"/>
      <c r="ONR38" s="146"/>
      <c r="ONS38" s="146"/>
      <c r="ONT38" s="146"/>
      <c r="ONU38" s="146"/>
      <c r="ONV38" s="146"/>
      <c r="ONW38" s="146"/>
      <c r="ONX38" s="146"/>
      <c r="ONY38" s="146"/>
      <c r="ONZ38" s="146"/>
      <c r="OOA38" s="146"/>
      <c r="OOB38" s="146"/>
      <c r="OOC38" s="146"/>
      <c r="OOD38" s="146"/>
      <c r="OOE38" s="146"/>
      <c r="OOF38" s="146"/>
      <c r="OOG38" s="146"/>
      <c r="OOH38" s="146"/>
      <c r="OOI38" s="146"/>
      <c r="OOJ38" s="146"/>
      <c r="OOK38" s="146"/>
      <c r="OOL38" s="146"/>
      <c r="OOM38" s="146"/>
      <c r="OON38" s="146"/>
      <c r="OOO38" s="146"/>
      <c r="OOP38" s="146"/>
      <c r="OOQ38" s="146"/>
      <c r="OOR38" s="146"/>
      <c r="OOS38" s="146"/>
      <c r="OOT38" s="146"/>
      <c r="OOU38" s="146"/>
      <c r="OOV38" s="146"/>
      <c r="OOW38" s="146"/>
      <c r="OOX38" s="146"/>
      <c r="OOY38" s="146"/>
      <c r="OOZ38" s="146"/>
      <c r="OPA38" s="146"/>
      <c r="OPB38" s="146"/>
      <c r="OPC38" s="146"/>
      <c r="OPD38" s="146"/>
      <c r="OPE38" s="146"/>
      <c r="OPF38" s="146"/>
      <c r="OPG38" s="146"/>
      <c r="OPH38" s="146"/>
      <c r="OPI38" s="146"/>
      <c r="OPJ38" s="146"/>
      <c r="OPK38" s="146"/>
      <c r="OPL38" s="146"/>
      <c r="OPM38" s="146"/>
      <c r="OPN38" s="146"/>
      <c r="OPO38" s="146"/>
      <c r="OPP38" s="146"/>
      <c r="OPQ38" s="146"/>
      <c r="OPR38" s="146"/>
      <c r="OPS38" s="146"/>
      <c r="OPT38" s="146"/>
      <c r="OPU38" s="146"/>
      <c r="OPV38" s="146"/>
      <c r="OPW38" s="146"/>
      <c r="OPX38" s="146"/>
      <c r="OPY38" s="146"/>
      <c r="OPZ38" s="146"/>
      <c r="OQA38" s="146"/>
      <c r="OQB38" s="146"/>
      <c r="OQC38" s="146"/>
      <c r="OQD38" s="146"/>
      <c r="OQE38" s="146"/>
      <c r="OQF38" s="146"/>
      <c r="OQG38" s="146"/>
      <c r="OQH38" s="146"/>
      <c r="OQI38" s="146"/>
      <c r="OQJ38" s="146"/>
      <c r="OQK38" s="146"/>
      <c r="OQL38" s="146"/>
      <c r="OQM38" s="146"/>
      <c r="OQN38" s="146"/>
      <c r="OQO38" s="146"/>
      <c r="OQP38" s="146"/>
      <c r="OQQ38" s="146"/>
      <c r="OQR38" s="146"/>
      <c r="OQS38" s="146"/>
      <c r="OQT38" s="146"/>
      <c r="OQU38" s="146"/>
      <c r="OQV38" s="146"/>
      <c r="OQW38" s="146"/>
      <c r="OQX38" s="146"/>
      <c r="OQY38" s="146"/>
      <c r="OQZ38" s="146"/>
      <c r="ORA38" s="146"/>
      <c r="ORB38" s="146"/>
      <c r="ORC38" s="146"/>
      <c r="ORD38" s="146"/>
      <c r="ORE38" s="146"/>
      <c r="ORF38" s="146"/>
      <c r="ORG38" s="146"/>
      <c r="ORH38" s="146"/>
      <c r="ORI38" s="146"/>
      <c r="ORJ38" s="146"/>
      <c r="ORK38" s="146"/>
      <c r="ORL38" s="146"/>
      <c r="ORM38" s="146"/>
      <c r="ORN38" s="146"/>
      <c r="ORO38" s="146"/>
      <c r="ORP38" s="146"/>
      <c r="ORQ38" s="146"/>
      <c r="ORR38" s="146"/>
      <c r="ORS38" s="146"/>
      <c r="ORT38" s="146"/>
      <c r="ORU38" s="146"/>
      <c r="ORV38" s="146"/>
      <c r="ORW38" s="146"/>
      <c r="ORX38" s="146"/>
      <c r="ORY38" s="146"/>
      <c r="ORZ38" s="146"/>
      <c r="OSA38" s="146"/>
      <c r="OSB38" s="146"/>
      <c r="OSC38" s="146"/>
      <c r="OSD38" s="146"/>
      <c r="OSE38" s="146"/>
      <c r="OSF38" s="146"/>
      <c r="OSG38" s="146"/>
      <c r="OSH38" s="146"/>
      <c r="OSI38" s="146"/>
      <c r="OSJ38" s="146"/>
      <c r="OSK38" s="146"/>
      <c r="OSL38" s="146"/>
      <c r="OSM38" s="146"/>
      <c r="OSN38" s="146"/>
      <c r="OSO38" s="146"/>
      <c r="OSP38" s="146"/>
      <c r="OSQ38" s="146"/>
      <c r="OSR38" s="146"/>
      <c r="OSS38" s="146"/>
      <c r="OST38" s="146"/>
      <c r="OSU38" s="146"/>
      <c r="OSV38" s="146"/>
      <c r="OSW38" s="146"/>
      <c r="OSX38" s="146"/>
      <c r="OSY38" s="146"/>
      <c r="OSZ38" s="146"/>
      <c r="OTA38" s="146"/>
      <c r="OTB38" s="146"/>
      <c r="OTC38" s="146"/>
      <c r="OTD38" s="146"/>
      <c r="OTE38" s="146"/>
      <c r="OTF38" s="146"/>
      <c r="OTG38" s="146"/>
      <c r="OTH38" s="146"/>
      <c r="OTI38" s="146"/>
      <c r="OTJ38" s="146"/>
      <c r="OTK38" s="146"/>
      <c r="OTL38" s="146"/>
      <c r="OTM38" s="146"/>
      <c r="OTN38" s="146"/>
      <c r="OTO38" s="146"/>
      <c r="OTP38" s="146"/>
      <c r="OTQ38" s="146"/>
      <c r="OTR38" s="146"/>
      <c r="OTS38" s="146"/>
      <c r="OTT38" s="146"/>
      <c r="OTU38" s="146"/>
      <c r="OTV38" s="146"/>
      <c r="OTW38" s="146"/>
      <c r="OTX38" s="146"/>
      <c r="OTY38" s="146"/>
      <c r="OTZ38" s="146"/>
      <c r="OUA38" s="146"/>
      <c r="OUB38" s="146"/>
      <c r="OUC38" s="146"/>
      <c r="OUD38" s="146"/>
      <c r="OUE38" s="146"/>
      <c r="OUF38" s="146"/>
      <c r="OUG38" s="146"/>
      <c r="OUH38" s="146"/>
      <c r="OUI38" s="146"/>
      <c r="OUJ38" s="146"/>
      <c r="OUK38" s="146"/>
      <c r="OUL38" s="146"/>
      <c r="OUM38" s="146"/>
      <c r="OUN38" s="146"/>
      <c r="OUO38" s="146"/>
      <c r="OUP38" s="146"/>
      <c r="OUQ38" s="146"/>
      <c r="OUR38" s="146"/>
      <c r="OUS38" s="146"/>
      <c r="OUT38" s="146"/>
      <c r="OUU38" s="146"/>
      <c r="OUV38" s="146"/>
      <c r="OUW38" s="146"/>
      <c r="OUX38" s="146"/>
      <c r="OUY38" s="146"/>
      <c r="OUZ38" s="146"/>
      <c r="OVA38" s="146"/>
      <c r="OVB38" s="146"/>
      <c r="OVC38" s="146"/>
      <c r="OVD38" s="146"/>
      <c r="OVE38" s="146"/>
      <c r="OVF38" s="146"/>
      <c r="OVG38" s="146"/>
      <c r="OVH38" s="146"/>
      <c r="OVI38" s="146"/>
      <c r="OVJ38" s="146"/>
      <c r="OVK38" s="146"/>
      <c r="OVL38" s="146"/>
      <c r="OVM38" s="146"/>
      <c r="OVN38" s="146"/>
      <c r="OVO38" s="146"/>
      <c r="OVP38" s="146"/>
      <c r="OVQ38" s="146"/>
      <c r="OVR38" s="146"/>
      <c r="OVS38" s="146"/>
      <c r="OVT38" s="146"/>
      <c r="OVU38" s="146"/>
      <c r="OVV38" s="146"/>
      <c r="OVW38" s="146"/>
      <c r="OVX38" s="146"/>
      <c r="OVY38" s="146"/>
      <c r="OVZ38" s="146"/>
      <c r="OWA38" s="146"/>
      <c r="OWB38" s="146"/>
      <c r="OWC38" s="146"/>
      <c r="OWD38" s="146"/>
      <c r="OWE38" s="146"/>
      <c r="OWF38" s="146"/>
      <c r="OWG38" s="146"/>
      <c r="OWH38" s="146"/>
      <c r="OWI38" s="146"/>
      <c r="OWJ38" s="146"/>
      <c r="OWK38" s="146"/>
      <c r="OWL38" s="146"/>
      <c r="OWM38" s="146"/>
      <c r="OWN38" s="146"/>
      <c r="OWO38" s="146"/>
      <c r="OWP38" s="146"/>
      <c r="OWQ38" s="146"/>
      <c r="OWR38" s="146"/>
      <c r="OWS38" s="146"/>
      <c r="OWT38" s="146"/>
      <c r="OWU38" s="146"/>
      <c r="OWV38" s="146"/>
      <c r="OWW38" s="146"/>
      <c r="OWX38" s="146"/>
      <c r="OWY38" s="146"/>
      <c r="OWZ38" s="146"/>
      <c r="OXA38" s="146"/>
      <c r="OXB38" s="146"/>
      <c r="OXC38" s="146"/>
      <c r="OXD38" s="146"/>
      <c r="OXE38" s="146"/>
      <c r="OXF38" s="146"/>
      <c r="OXG38" s="146"/>
      <c r="OXH38" s="146"/>
      <c r="OXI38" s="146"/>
      <c r="OXJ38" s="146"/>
      <c r="OXK38" s="146"/>
      <c r="OXL38" s="146"/>
      <c r="OXM38" s="146"/>
      <c r="OXN38" s="146"/>
      <c r="OXO38" s="146"/>
      <c r="OXP38" s="146"/>
      <c r="OXQ38" s="146"/>
      <c r="OXR38" s="146"/>
      <c r="OXS38" s="146"/>
      <c r="OXT38" s="146"/>
      <c r="OXU38" s="146"/>
      <c r="OXV38" s="146"/>
      <c r="OXW38" s="146"/>
      <c r="OXX38" s="146"/>
      <c r="OXY38" s="146"/>
      <c r="OXZ38" s="146"/>
      <c r="OYA38" s="146"/>
      <c r="OYB38" s="146"/>
      <c r="OYC38" s="146"/>
      <c r="OYD38" s="146"/>
      <c r="OYE38" s="146"/>
      <c r="OYF38" s="146"/>
      <c r="OYG38" s="146"/>
      <c r="OYH38" s="146"/>
      <c r="OYI38" s="146"/>
      <c r="OYJ38" s="146"/>
      <c r="OYK38" s="146"/>
      <c r="OYL38" s="146"/>
      <c r="OYM38" s="146"/>
      <c r="OYN38" s="146"/>
      <c r="OYO38" s="146"/>
      <c r="OYP38" s="146"/>
      <c r="OYQ38" s="146"/>
      <c r="OYR38" s="146"/>
      <c r="OYS38" s="146"/>
      <c r="OYT38" s="146"/>
      <c r="OYU38" s="146"/>
      <c r="OYV38" s="146"/>
      <c r="OYW38" s="146"/>
      <c r="OYX38" s="146"/>
      <c r="OYY38" s="146"/>
      <c r="OYZ38" s="146"/>
      <c r="OZA38" s="146"/>
      <c r="OZB38" s="146"/>
      <c r="OZC38" s="146"/>
      <c r="OZD38" s="146"/>
      <c r="OZE38" s="146"/>
      <c r="OZF38" s="146"/>
      <c r="OZG38" s="146"/>
      <c r="OZH38" s="146"/>
      <c r="OZI38" s="146"/>
      <c r="OZJ38" s="146"/>
      <c r="OZK38" s="146"/>
      <c r="OZL38" s="146"/>
      <c r="OZM38" s="146"/>
      <c r="OZN38" s="146"/>
      <c r="OZO38" s="146"/>
      <c r="OZP38" s="146"/>
      <c r="OZQ38" s="146"/>
      <c r="OZR38" s="146"/>
      <c r="OZS38" s="146"/>
      <c r="OZT38" s="146"/>
      <c r="OZU38" s="146"/>
      <c r="OZV38" s="146"/>
      <c r="OZW38" s="146"/>
      <c r="OZX38" s="146"/>
      <c r="OZY38" s="146"/>
      <c r="OZZ38" s="146"/>
      <c r="PAA38" s="146"/>
      <c r="PAB38" s="146"/>
      <c r="PAC38" s="146"/>
      <c r="PAD38" s="146"/>
      <c r="PAE38" s="146"/>
      <c r="PAF38" s="146"/>
      <c r="PAG38" s="146"/>
      <c r="PAH38" s="146"/>
      <c r="PAI38" s="146"/>
      <c r="PAJ38" s="146"/>
      <c r="PAK38" s="146"/>
      <c r="PAL38" s="146"/>
      <c r="PAM38" s="146"/>
      <c r="PAN38" s="146"/>
      <c r="PAO38" s="146"/>
      <c r="PAP38" s="146"/>
      <c r="PAQ38" s="146"/>
      <c r="PAR38" s="146"/>
      <c r="PAS38" s="146"/>
      <c r="PAT38" s="146"/>
      <c r="PAU38" s="146"/>
      <c r="PAV38" s="146"/>
      <c r="PAW38" s="146"/>
      <c r="PAX38" s="146"/>
      <c r="PAY38" s="146"/>
      <c r="PAZ38" s="146"/>
      <c r="PBA38" s="146"/>
      <c r="PBB38" s="146"/>
      <c r="PBC38" s="146"/>
      <c r="PBD38" s="146"/>
      <c r="PBE38" s="146"/>
      <c r="PBF38" s="146"/>
      <c r="PBG38" s="146"/>
      <c r="PBH38" s="146"/>
      <c r="PBI38" s="146"/>
      <c r="PBJ38" s="146"/>
      <c r="PBK38" s="146"/>
      <c r="PBL38" s="146"/>
      <c r="PBM38" s="146"/>
      <c r="PBN38" s="146"/>
      <c r="PBO38" s="146"/>
      <c r="PBP38" s="146"/>
      <c r="PBQ38" s="146"/>
      <c r="PBR38" s="146"/>
      <c r="PBS38" s="146"/>
      <c r="PBT38" s="146"/>
      <c r="PBU38" s="146"/>
      <c r="PBV38" s="146"/>
      <c r="PBW38" s="146"/>
      <c r="PBX38" s="146"/>
      <c r="PBY38" s="146"/>
      <c r="PBZ38" s="146"/>
      <c r="PCA38" s="146"/>
      <c r="PCB38" s="146"/>
      <c r="PCC38" s="146"/>
      <c r="PCD38" s="146"/>
      <c r="PCE38" s="146"/>
      <c r="PCF38" s="146"/>
      <c r="PCG38" s="146"/>
      <c r="PCH38" s="146"/>
      <c r="PCI38" s="146"/>
      <c r="PCJ38" s="146"/>
      <c r="PCK38" s="146"/>
      <c r="PCL38" s="146"/>
      <c r="PCM38" s="146"/>
      <c r="PCN38" s="146"/>
      <c r="PCO38" s="146"/>
      <c r="PCP38" s="146"/>
      <c r="PCQ38" s="146"/>
      <c r="PCR38" s="146"/>
      <c r="PCS38" s="146"/>
      <c r="PCT38" s="146"/>
      <c r="PCU38" s="146"/>
      <c r="PCV38" s="146"/>
      <c r="PCW38" s="146"/>
      <c r="PCX38" s="146"/>
      <c r="PCY38" s="146"/>
      <c r="PCZ38" s="146"/>
      <c r="PDA38" s="146"/>
      <c r="PDB38" s="146"/>
      <c r="PDC38" s="146"/>
      <c r="PDD38" s="146"/>
      <c r="PDE38" s="146"/>
      <c r="PDF38" s="146"/>
      <c r="PDG38" s="146"/>
      <c r="PDH38" s="146"/>
      <c r="PDI38" s="146"/>
      <c r="PDJ38" s="146"/>
      <c r="PDK38" s="146"/>
      <c r="PDL38" s="146"/>
      <c r="PDM38" s="146"/>
      <c r="PDN38" s="146"/>
      <c r="PDO38" s="146"/>
      <c r="PDP38" s="146"/>
      <c r="PDQ38" s="146"/>
      <c r="PDR38" s="146"/>
      <c r="PDS38" s="146"/>
      <c r="PDT38" s="146"/>
      <c r="PDU38" s="146"/>
      <c r="PDV38" s="146"/>
      <c r="PDW38" s="146"/>
      <c r="PDX38" s="146"/>
      <c r="PDY38" s="146"/>
      <c r="PDZ38" s="146"/>
      <c r="PEA38" s="146"/>
      <c r="PEB38" s="146"/>
      <c r="PEC38" s="146"/>
      <c r="PED38" s="146"/>
      <c r="PEE38" s="146"/>
      <c r="PEF38" s="146"/>
      <c r="PEG38" s="146"/>
      <c r="PEH38" s="146"/>
      <c r="PEI38" s="146"/>
      <c r="PEJ38" s="146"/>
      <c r="PEK38" s="146"/>
      <c r="PEL38" s="146"/>
      <c r="PEM38" s="146"/>
      <c r="PEN38" s="146"/>
      <c r="PEO38" s="146"/>
      <c r="PEP38" s="146"/>
      <c r="PEQ38" s="146"/>
      <c r="PER38" s="146"/>
      <c r="PES38" s="146"/>
      <c r="PET38" s="146"/>
      <c r="PEU38" s="146"/>
      <c r="PEV38" s="146"/>
      <c r="PEW38" s="146"/>
      <c r="PEX38" s="146"/>
      <c r="PEY38" s="146"/>
      <c r="PEZ38" s="146"/>
      <c r="PFA38" s="146"/>
      <c r="PFB38" s="146"/>
      <c r="PFC38" s="146"/>
      <c r="PFD38" s="146"/>
      <c r="PFE38" s="146"/>
      <c r="PFF38" s="146"/>
      <c r="PFG38" s="146"/>
      <c r="PFH38" s="146"/>
      <c r="PFI38" s="146"/>
      <c r="PFJ38" s="146"/>
      <c r="PFK38" s="146"/>
      <c r="PFL38" s="146"/>
      <c r="PFM38" s="146"/>
      <c r="PFN38" s="146"/>
      <c r="PFO38" s="146"/>
      <c r="PFP38" s="146"/>
      <c r="PFQ38" s="146"/>
      <c r="PFR38" s="146"/>
      <c r="PFS38" s="146"/>
      <c r="PFT38" s="146"/>
      <c r="PFU38" s="146"/>
      <c r="PFV38" s="146"/>
      <c r="PFW38" s="146"/>
      <c r="PFX38" s="146"/>
      <c r="PFY38" s="146"/>
      <c r="PFZ38" s="146"/>
      <c r="PGA38" s="146"/>
      <c r="PGB38" s="146"/>
      <c r="PGC38" s="146"/>
      <c r="PGD38" s="146"/>
      <c r="PGE38" s="146"/>
      <c r="PGF38" s="146"/>
      <c r="PGG38" s="146"/>
      <c r="PGH38" s="146"/>
      <c r="PGI38" s="146"/>
      <c r="PGJ38" s="146"/>
      <c r="PGK38" s="146"/>
      <c r="PGL38" s="146"/>
      <c r="PGM38" s="146"/>
      <c r="PGN38" s="146"/>
      <c r="PGO38" s="146"/>
      <c r="PGP38" s="146"/>
      <c r="PGQ38" s="146"/>
      <c r="PGR38" s="146"/>
      <c r="PGS38" s="146"/>
      <c r="PGT38" s="146"/>
      <c r="PGU38" s="146"/>
      <c r="PGV38" s="146"/>
      <c r="PGW38" s="146"/>
      <c r="PGX38" s="146"/>
      <c r="PGY38" s="146"/>
      <c r="PGZ38" s="146"/>
      <c r="PHA38" s="146"/>
      <c r="PHB38" s="146"/>
      <c r="PHC38" s="146"/>
      <c r="PHD38" s="146"/>
      <c r="PHE38" s="146"/>
      <c r="PHF38" s="146"/>
      <c r="PHG38" s="146"/>
      <c r="PHH38" s="146"/>
      <c r="PHI38" s="146"/>
      <c r="PHJ38" s="146"/>
      <c r="PHK38" s="146"/>
      <c r="PHL38" s="146"/>
      <c r="PHM38" s="146"/>
      <c r="PHN38" s="146"/>
      <c r="PHO38" s="146"/>
      <c r="PHP38" s="146"/>
      <c r="PHQ38" s="146"/>
      <c r="PHR38" s="146"/>
      <c r="PHS38" s="146"/>
      <c r="PHT38" s="146"/>
      <c r="PHU38" s="146"/>
      <c r="PHV38" s="146"/>
      <c r="PHW38" s="146"/>
      <c r="PHX38" s="146"/>
      <c r="PHY38" s="146"/>
      <c r="PHZ38" s="146"/>
      <c r="PIA38" s="146"/>
      <c r="PIB38" s="146"/>
      <c r="PIC38" s="146"/>
      <c r="PID38" s="146"/>
      <c r="PIE38" s="146"/>
      <c r="PIF38" s="146"/>
      <c r="PIG38" s="146"/>
      <c r="PIH38" s="146"/>
      <c r="PII38" s="146"/>
      <c r="PIJ38" s="146"/>
      <c r="PIK38" s="146"/>
      <c r="PIL38" s="146"/>
      <c r="PIM38" s="146"/>
      <c r="PIN38" s="146"/>
      <c r="PIO38" s="146"/>
      <c r="PIP38" s="146"/>
      <c r="PIQ38" s="146"/>
      <c r="PIR38" s="146"/>
      <c r="PIS38" s="146"/>
      <c r="PIT38" s="146"/>
      <c r="PIU38" s="146"/>
      <c r="PIV38" s="146"/>
      <c r="PIW38" s="146"/>
      <c r="PIX38" s="146"/>
      <c r="PIY38" s="146"/>
      <c r="PIZ38" s="146"/>
      <c r="PJA38" s="146"/>
      <c r="PJB38" s="146"/>
      <c r="PJC38" s="146"/>
      <c r="PJD38" s="146"/>
      <c r="PJE38" s="146"/>
      <c r="PJF38" s="146"/>
      <c r="PJG38" s="146"/>
      <c r="PJH38" s="146"/>
      <c r="PJI38" s="146"/>
      <c r="PJJ38" s="146"/>
      <c r="PJK38" s="146"/>
      <c r="PJL38" s="146"/>
      <c r="PJM38" s="146"/>
      <c r="PJN38" s="146"/>
      <c r="PJO38" s="146"/>
      <c r="PJP38" s="146"/>
      <c r="PJQ38" s="146"/>
      <c r="PJR38" s="146"/>
      <c r="PJS38" s="146"/>
      <c r="PJT38" s="146"/>
      <c r="PJU38" s="146"/>
      <c r="PJV38" s="146"/>
      <c r="PJW38" s="146"/>
      <c r="PJX38" s="146"/>
      <c r="PJY38" s="146"/>
      <c r="PJZ38" s="146"/>
      <c r="PKA38" s="146"/>
      <c r="PKB38" s="146"/>
      <c r="PKC38" s="146"/>
      <c r="PKD38" s="146"/>
      <c r="PKE38" s="146"/>
      <c r="PKF38" s="146"/>
      <c r="PKG38" s="146"/>
      <c r="PKH38" s="146"/>
      <c r="PKI38" s="146"/>
      <c r="PKJ38" s="146"/>
      <c r="PKK38" s="146"/>
      <c r="PKL38" s="146"/>
      <c r="PKM38" s="146"/>
      <c r="PKN38" s="146"/>
      <c r="PKO38" s="146"/>
      <c r="PKP38" s="146"/>
      <c r="PKQ38" s="146"/>
      <c r="PKR38" s="146"/>
      <c r="PKS38" s="146"/>
      <c r="PKT38" s="146"/>
      <c r="PKU38" s="146"/>
      <c r="PKV38" s="146"/>
      <c r="PKW38" s="146"/>
      <c r="PKX38" s="146"/>
      <c r="PKY38" s="146"/>
      <c r="PKZ38" s="146"/>
      <c r="PLA38" s="146"/>
      <c r="PLB38" s="146"/>
      <c r="PLC38" s="146"/>
      <c r="PLD38" s="146"/>
      <c r="PLE38" s="146"/>
      <c r="PLF38" s="146"/>
      <c r="PLG38" s="146"/>
      <c r="PLH38" s="146"/>
      <c r="PLI38" s="146"/>
      <c r="PLJ38" s="146"/>
      <c r="PLK38" s="146"/>
      <c r="PLL38" s="146"/>
      <c r="PLM38" s="146"/>
      <c r="PLN38" s="146"/>
      <c r="PLO38" s="146"/>
      <c r="PLP38" s="146"/>
      <c r="PLQ38" s="146"/>
      <c r="PLR38" s="146"/>
      <c r="PLS38" s="146"/>
      <c r="PLT38" s="146"/>
      <c r="PLU38" s="146"/>
      <c r="PLV38" s="146"/>
      <c r="PLW38" s="146"/>
      <c r="PLX38" s="146"/>
      <c r="PLY38" s="146"/>
      <c r="PLZ38" s="146"/>
      <c r="PMA38" s="146"/>
      <c r="PMB38" s="146"/>
      <c r="PMC38" s="146"/>
      <c r="PMD38" s="146"/>
      <c r="PME38" s="146"/>
      <c r="PMF38" s="146"/>
      <c r="PMG38" s="146"/>
      <c r="PMH38" s="146"/>
      <c r="PMI38" s="146"/>
      <c r="PMJ38" s="146"/>
      <c r="PMK38" s="146"/>
      <c r="PML38" s="146"/>
      <c r="PMM38" s="146"/>
      <c r="PMN38" s="146"/>
      <c r="PMO38" s="146"/>
      <c r="PMP38" s="146"/>
      <c r="PMQ38" s="146"/>
      <c r="PMR38" s="146"/>
      <c r="PMS38" s="146"/>
      <c r="PMT38" s="146"/>
      <c r="PMU38" s="146"/>
      <c r="PMV38" s="146"/>
      <c r="PMW38" s="146"/>
      <c r="PMX38" s="146"/>
      <c r="PMY38" s="146"/>
      <c r="PMZ38" s="146"/>
      <c r="PNA38" s="146"/>
      <c r="PNB38" s="146"/>
      <c r="PNC38" s="146"/>
      <c r="PND38" s="146"/>
      <c r="PNE38" s="146"/>
      <c r="PNF38" s="146"/>
      <c r="PNG38" s="146"/>
      <c r="PNH38" s="146"/>
      <c r="PNI38" s="146"/>
      <c r="PNJ38" s="146"/>
      <c r="PNK38" s="146"/>
      <c r="PNL38" s="146"/>
      <c r="PNM38" s="146"/>
      <c r="PNN38" s="146"/>
      <c r="PNO38" s="146"/>
      <c r="PNP38" s="146"/>
      <c r="PNQ38" s="146"/>
      <c r="PNR38" s="146"/>
      <c r="PNS38" s="146"/>
      <c r="PNT38" s="146"/>
      <c r="PNU38" s="146"/>
      <c r="PNV38" s="146"/>
      <c r="PNW38" s="146"/>
      <c r="PNX38" s="146"/>
      <c r="PNY38" s="146"/>
      <c r="PNZ38" s="146"/>
      <c r="POA38" s="146"/>
      <c r="POB38" s="146"/>
      <c r="POC38" s="146"/>
      <c r="POD38" s="146"/>
      <c r="POE38" s="146"/>
      <c r="POF38" s="146"/>
      <c r="POG38" s="146"/>
      <c r="POH38" s="146"/>
      <c r="POI38" s="146"/>
      <c r="POJ38" s="146"/>
      <c r="POK38" s="146"/>
      <c r="POL38" s="146"/>
      <c r="POM38" s="146"/>
      <c r="PON38" s="146"/>
      <c r="POO38" s="146"/>
      <c r="POP38" s="146"/>
      <c r="POQ38" s="146"/>
      <c r="POR38" s="146"/>
      <c r="POS38" s="146"/>
      <c r="POT38" s="146"/>
      <c r="POU38" s="146"/>
      <c r="POV38" s="146"/>
      <c r="POW38" s="146"/>
      <c r="POX38" s="146"/>
      <c r="POY38" s="146"/>
      <c r="POZ38" s="146"/>
      <c r="PPA38" s="146"/>
      <c r="PPB38" s="146"/>
      <c r="PPC38" s="146"/>
      <c r="PPD38" s="146"/>
      <c r="PPE38" s="146"/>
      <c r="PPF38" s="146"/>
      <c r="PPG38" s="146"/>
      <c r="PPH38" s="146"/>
      <c r="PPI38" s="146"/>
      <c r="PPJ38" s="146"/>
      <c r="PPK38" s="146"/>
      <c r="PPL38" s="146"/>
      <c r="PPM38" s="146"/>
      <c r="PPN38" s="146"/>
      <c r="PPO38" s="146"/>
      <c r="PPP38" s="146"/>
      <c r="PPQ38" s="146"/>
      <c r="PPR38" s="146"/>
      <c r="PPS38" s="146"/>
      <c r="PPT38" s="146"/>
      <c r="PPU38" s="146"/>
      <c r="PPV38" s="146"/>
      <c r="PPW38" s="146"/>
      <c r="PPX38" s="146"/>
      <c r="PPY38" s="146"/>
      <c r="PPZ38" s="146"/>
      <c r="PQA38" s="146"/>
      <c r="PQB38" s="146"/>
      <c r="PQC38" s="146"/>
      <c r="PQD38" s="146"/>
      <c r="PQE38" s="146"/>
      <c r="PQF38" s="146"/>
      <c r="PQG38" s="146"/>
      <c r="PQH38" s="146"/>
      <c r="PQI38" s="146"/>
      <c r="PQJ38" s="146"/>
      <c r="PQK38" s="146"/>
      <c r="PQL38" s="146"/>
      <c r="PQM38" s="146"/>
      <c r="PQN38" s="146"/>
      <c r="PQO38" s="146"/>
      <c r="PQP38" s="146"/>
      <c r="PQQ38" s="146"/>
      <c r="PQR38" s="146"/>
      <c r="PQS38" s="146"/>
      <c r="PQT38" s="146"/>
      <c r="PQU38" s="146"/>
      <c r="PQV38" s="146"/>
      <c r="PQW38" s="146"/>
      <c r="PQX38" s="146"/>
      <c r="PQY38" s="146"/>
      <c r="PQZ38" s="146"/>
      <c r="PRA38" s="146"/>
      <c r="PRB38" s="146"/>
      <c r="PRC38" s="146"/>
      <c r="PRD38" s="146"/>
      <c r="PRE38" s="146"/>
      <c r="PRF38" s="146"/>
      <c r="PRG38" s="146"/>
      <c r="PRH38" s="146"/>
      <c r="PRI38" s="146"/>
      <c r="PRJ38" s="146"/>
      <c r="PRK38" s="146"/>
      <c r="PRL38" s="146"/>
      <c r="PRM38" s="146"/>
      <c r="PRN38" s="146"/>
      <c r="PRO38" s="146"/>
      <c r="PRP38" s="146"/>
      <c r="PRQ38" s="146"/>
      <c r="PRR38" s="146"/>
      <c r="PRS38" s="146"/>
      <c r="PRT38" s="146"/>
      <c r="PRU38" s="146"/>
      <c r="PRV38" s="146"/>
      <c r="PRW38" s="146"/>
      <c r="PRX38" s="146"/>
      <c r="PRY38" s="146"/>
      <c r="PRZ38" s="146"/>
      <c r="PSA38" s="146"/>
      <c r="PSB38" s="146"/>
      <c r="PSC38" s="146"/>
      <c r="PSD38" s="146"/>
      <c r="PSE38" s="146"/>
      <c r="PSF38" s="146"/>
      <c r="PSG38" s="146"/>
      <c r="PSH38" s="146"/>
      <c r="PSI38" s="146"/>
      <c r="PSJ38" s="146"/>
      <c r="PSK38" s="146"/>
      <c r="PSL38" s="146"/>
      <c r="PSM38" s="146"/>
      <c r="PSN38" s="146"/>
      <c r="PSO38" s="146"/>
      <c r="PSP38" s="146"/>
      <c r="PSQ38" s="146"/>
      <c r="PSR38" s="146"/>
      <c r="PSS38" s="146"/>
      <c r="PST38" s="146"/>
      <c r="PSU38" s="146"/>
      <c r="PSV38" s="146"/>
      <c r="PSW38" s="146"/>
      <c r="PSX38" s="146"/>
      <c r="PSY38" s="146"/>
      <c r="PSZ38" s="146"/>
      <c r="PTA38" s="146"/>
      <c r="PTB38" s="146"/>
      <c r="PTC38" s="146"/>
      <c r="PTD38" s="146"/>
      <c r="PTE38" s="146"/>
      <c r="PTF38" s="146"/>
      <c r="PTG38" s="146"/>
      <c r="PTH38" s="146"/>
      <c r="PTI38" s="146"/>
      <c r="PTJ38" s="146"/>
      <c r="PTK38" s="146"/>
      <c r="PTL38" s="146"/>
      <c r="PTM38" s="146"/>
      <c r="PTN38" s="146"/>
      <c r="PTO38" s="146"/>
      <c r="PTP38" s="146"/>
      <c r="PTQ38" s="146"/>
      <c r="PTR38" s="146"/>
      <c r="PTS38" s="146"/>
      <c r="PTT38" s="146"/>
      <c r="PTU38" s="146"/>
      <c r="PTV38" s="146"/>
      <c r="PTW38" s="146"/>
      <c r="PTX38" s="146"/>
      <c r="PTY38" s="146"/>
      <c r="PTZ38" s="146"/>
      <c r="PUA38" s="146"/>
      <c r="PUB38" s="146"/>
      <c r="PUC38" s="146"/>
      <c r="PUD38" s="146"/>
      <c r="PUE38" s="146"/>
      <c r="PUF38" s="146"/>
      <c r="PUG38" s="146"/>
      <c r="PUH38" s="146"/>
      <c r="PUI38" s="146"/>
      <c r="PUJ38" s="146"/>
      <c r="PUK38" s="146"/>
      <c r="PUL38" s="146"/>
      <c r="PUM38" s="146"/>
      <c r="PUN38" s="146"/>
      <c r="PUO38" s="146"/>
      <c r="PUP38" s="146"/>
      <c r="PUQ38" s="146"/>
      <c r="PUR38" s="146"/>
      <c r="PUS38" s="146"/>
      <c r="PUT38" s="146"/>
      <c r="PUU38" s="146"/>
      <c r="PUV38" s="146"/>
      <c r="PUW38" s="146"/>
      <c r="PUX38" s="146"/>
      <c r="PUY38" s="146"/>
      <c r="PUZ38" s="146"/>
      <c r="PVA38" s="146"/>
      <c r="PVB38" s="146"/>
      <c r="PVC38" s="146"/>
      <c r="PVD38" s="146"/>
      <c r="PVE38" s="146"/>
      <c r="PVF38" s="146"/>
      <c r="PVG38" s="146"/>
      <c r="PVH38" s="146"/>
      <c r="PVI38" s="146"/>
      <c r="PVJ38" s="146"/>
      <c r="PVK38" s="146"/>
      <c r="PVL38" s="146"/>
      <c r="PVM38" s="146"/>
      <c r="PVN38" s="146"/>
      <c r="PVO38" s="146"/>
      <c r="PVP38" s="146"/>
      <c r="PVQ38" s="146"/>
      <c r="PVR38" s="146"/>
      <c r="PVS38" s="146"/>
      <c r="PVT38" s="146"/>
      <c r="PVU38" s="146"/>
      <c r="PVV38" s="146"/>
      <c r="PVW38" s="146"/>
      <c r="PVX38" s="146"/>
      <c r="PVY38" s="146"/>
      <c r="PVZ38" s="146"/>
      <c r="PWA38" s="146"/>
      <c r="PWB38" s="146"/>
      <c r="PWC38" s="146"/>
      <c r="PWD38" s="146"/>
      <c r="PWE38" s="146"/>
      <c r="PWF38" s="146"/>
      <c r="PWG38" s="146"/>
      <c r="PWH38" s="146"/>
      <c r="PWI38" s="146"/>
      <c r="PWJ38" s="146"/>
      <c r="PWK38" s="146"/>
      <c r="PWL38" s="146"/>
      <c r="PWM38" s="146"/>
      <c r="PWN38" s="146"/>
      <c r="PWO38" s="146"/>
      <c r="PWP38" s="146"/>
      <c r="PWQ38" s="146"/>
      <c r="PWR38" s="146"/>
      <c r="PWS38" s="146"/>
      <c r="PWT38" s="146"/>
      <c r="PWU38" s="146"/>
      <c r="PWV38" s="146"/>
      <c r="PWW38" s="146"/>
      <c r="PWX38" s="146"/>
      <c r="PWY38" s="146"/>
      <c r="PWZ38" s="146"/>
      <c r="PXA38" s="146"/>
      <c r="PXB38" s="146"/>
      <c r="PXC38" s="146"/>
      <c r="PXD38" s="146"/>
      <c r="PXE38" s="146"/>
      <c r="PXF38" s="146"/>
      <c r="PXG38" s="146"/>
      <c r="PXH38" s="146"/>
      <c r="PXI38" s="146"/>
      <c r="PXJ38" s="146"/>
      <c r="PXK38" s="146"/>
      <c r="PXL38" s="146"/>
      <c r="PXM38" s="146"/>
      <c r="PXN38" s="146"/>
      <c r="PXO38" s="146"/>
      <c r="PXP38" s="146"/>
      <c r="PXQ38" s="146"/>
      <c r="PXR38" s="146"/>
      <c r="PXS38" s="146"/>
      <c r="PXT38" s="146"/>
      <c r="PXU38" s="146"/>
      <c r="PXV38" s="146"/>
      <c r="PXW38" s="146"/>
      <c r="PXX38" s="146"/>
      <c r="PXY38" s="146"/>
      <c r="PXZ38" s="146"/>
      <c r="PYA38" s="146"/>
      <c r="PYB38" s="146"/>
      <c r="PYC38" s="146"/>
      <c r="PYD38" s="146"/>
      <c r="PYE38" s="146"/>
      <c r="PYF38" s="146"/>
      <c r="PYG38" s="146"/>
      <c r="PYH38" s="146"/>
      <c r="PYI38" s="146"/>
      <c r="PYJ38" s="146"/>
      <c r="PYK38" s="146"/>
      <c r="PYL38" s="146"/>
      <c r="PYM38" s="146"/>
      <c r="PYN38" s="146"/>
      <c r="PYO38" s="146"/>
      <c r="PYP38" s="146"/>
      <c r="PYQ38" s="146"/>
      <c r="PYR38" s="146"/>
      <c r="PYS38" s="146"/>
      <c r="PYT38" s="146"/>
      <c r="PYU38" s="146"/>
      <c r="PYV38" s="146"/>
      <c r="PYW38" s="146"/>
      <c r="PYX38" s="146"/>
      <c r="PYY38" s="146"/>
      <c r="PYZ38" s="146"/>
      <c r="PZA38" s="146"/>
      <c r="PZB38" s="146"/>
      <c r="PZC38" s="146"/>
      <c r="PZD38" s="146"/>
      <c r="PZE38" s="146"/>
      <c r="PZF38" s="146"/>
      <c r="PZG38" s="146"/>
      <c r="PZH38" s="146"/>
      <c r="PZI38" s="146"/>
      <c r="PZJ38" s="146"/>
      <c r="PZK38" s="146"/>
      <c r="PZL38" s="146"/>
      <c r="PZM38" s="146"/>
      <c r="PZN38" s="146"/>
      <c r="PZO38" s="146"/>
      <c r="PZP38" s="146"/>
      <c r="PZQ38" s="146"/>
      <c r="PZR38" s="146"/>
      <c r="PZS38" s="146"/>
      <c r="PZT38" s="146"/>
      <c r="PZU38" s="146"/>
      <c r="PZV38" s="146"/>
      <c r="PZW38" s="146"/>
      <c r="PZX38" s="146"/>
      <c r="PZY38" s="146"/>
      <c r="PZZ38" s="146"/>
      <c r="QAA38" s="146"/>
      <c r="QAB38" s="146"/>
      <c r="QAC38" s="146"/>
      <c r="QAD38" s="146"/>
      <c r="QAE38" s="146"/>
      <c r="QAF38" s="146"/>
      <c r="QAG38" s="146"/>
      <c r="QAH38" s="146"/>
      <c r="QAI38" s="146"/>
      <c r="QAJ38" s="146"/>
      <c r="QAK38" s="146"/>
      <c r="QAL38" s="146"/>
      <c r="QAM38" s="146"/>
      <c r="QAN38" s="146"/>
      <c r="QAO38" s="146"/>
      <c r="QAP38" s="146"/>
      <c r="QAQ38" s="146"/>
      <c r="QAR38" s="146"/>
      <c r="QAS38" s="146"/>
      <c r="QAT38" s="146"/>
      <c r="QAU38" s="146"/>
      <c r="QAV38" s="146"/>
      <c r="QAW38" s="146"/>
      <c r="QAX38" s="146"/>
      <c r="QAY38" s="146"/>
      <c r="QAZ38" s="146"/>
      <c r="QBA38" s="146"/>
      <c r="QBB38" s="146"/>
      <c r="QBC38" s="146"/>
      <c r="QBD38" s="146"/>
      <c r="QBE38" s="146"/>
      <c r="QBF38" s="146"/>
      <c r="QBG38" s="146"/>
      <c r="QBH38" s="146"/>
      <c r="QBI38" s="146"/>
      <c r="QBJ38" s="146"/>
      <c r="QBK38" s="146"/>
      <c r="QBL38" s="146"/>
      <c r="QBM38" s="146"/>
      <c r="QBN38" s="146"/>
      <c r="QBO38" s="146"/>
      <c r="QBP38" s="146"/>
      <c r="QBQ38" s="146"/>
      <c r="QBR38" s="146"/>
      <c r="QBS38" s="146"/>
      <c r="QBT38" s="146"/>
      <c r="QBU38" s="146"/>
      <c r="QBV38" s="146"/>
      <c r="QBW38" s="146"/>
      <c r="QBX38" s="146"/>
      <c r="QBY38" s="146"/>
      <c r="QBZ38" s="146"/>
      <c r="QCA38" s="146"/>
      <c r="QCB38" s="146"/>
      <c r="QCC38" s="146"/>
      <c r="QCD38" s="146"/>
      <c r="QCE38" s="146"/>
      <c r="QCF38" s="146"/>
      <c r="QCG38" s="146"/>
      <c r="QCH38" s="146"/>
      <c r="QCI38" s="146"/>
      <c r="QCJ38" s="146"/>
      <c r="QCK38" s="146"/>
      <c r="QCL38" s="146"/>
      <c r="QCM38" s="146"/>
      <c r="QCN38" s="146"/>
      <c r="QCO38" s="146"/>
      <c r="QCP38" s="146"/>
      <c r="QCQ38" s="146"/>
      <c r="QCR38" s="146"/>
      <c r="QCS38" s="146"/>
      <c r="QCT38" s="146"/>
      <c r="QCU38" s="146"/>
      <c r="QCV38" s="146"/>
      <c r="QCW38" s="146"/>
      <c r="QCX38" s="146"/>
      <c r="QCY38" s="146"/>
      <c r="QCZ38" s="146"/>
      <c r="QDA38" s="146"/>
      <c r="QDB38" s="146"/>
      <c r="QDC38" s="146"/>
      <c r="QDD38" s="146"/>
      <c r="QDE38" s="146"/>
      <c r="QDF38" s="146"/>
      <c r="QDG38" s="146"/>
      <c r="QDH38" s="146"/>
      <c r="QDI38" s="146"/>
      <c r="QDJ38" s="146"/>
      <c r="QDK38" s="146"/>
      <c r="QDL38" s="146"/>
      <c r="QDM38" s="146"/>
      <c r="QDN38" s="146"/>
      <c r="QDO38" s="146"/>
      <c r="QDP38" s="146"/>
      <c r="QDQ38" s="146"/>
      <c r="QDR38" s="146"/>
      <c r="QDS38" s="146"/>
      <c r="QDT38" s="146"/>
      <c r="QDU38" s="146"/>
      <c r="QDV38" s="146"/>
      <c r="QDW38" s="146"/>
      <c r="QDX38" s="146"/>
      <c r="QDY38" s="146"/>
      <c r="QDZ38" s="146"/>
      <c r="QEA38" s="146"/>
      <c r="QEB38" s="146"/>
      <c r="QEC38" s="146"/>
      <c r="QED38" s="146"/>
      <c r="QEE38" s="146"/>
      <c r="QEF38" s="146"/>
      <c r="QEG38" s="146"/>
      <c r="QEH38" s="146"/>
      <c r="QEI38" s="146"/>
      <c r="QEJ38" s="146"/>
      <c r="QEK38" s="146"/>
      <c r="QEL38" s="146"/>
      <c r="QEM38" s="146"/>
      <c r="QEN38" s="146"/>
      <c r="QEO38" s="146"/>
      <c r="QEP38" s="146"/>
      <c r="QEQ38" s="146"/>
      <c r="QER38" s="146"/>
      <c r="QES38" s="146"/>
      <c r="QET38" s="146"/>
      <c r="QEU38" s="146"/>
      <c r="QEV38" s="146"/>
      <c r="QEW38" s="146"/>
      <c r="QEX38" s="146"/>
      <c r="QEY38" s="146"/>
      <c r="QEZ38" s="146"/>
      <c r="QFA38" s="146"/>
      <c r="QFB38" s="146"/>
      <c r="QFC38" s="146"/>
      <c r="QFD38" s="146"/>
      <c r="QFE38" s="146"/>
      <c r="QFF38" s="146"/>
      <c r="QFG38" s="146"/>
      <c r="QFH38" s="146"/>
      <c r="QFI38" s="146"/>
      <c r="QFJ38" s="146"/>
      <c r="QFK38" s="146"/>
      <c r="QFL38" s="146"/>
      <c r="QFM38" s="146"/>
      <c r="QFN38" s="146"/>
      <c r="QFO38" s="146"/>
      <c r="QFP38" s="146"/>
      <c r="QFQ38" s="146"/>
      <c r="QFR38" s="146"/>
      <c r="QFS38" s="146"/>
      <c r="QFT38" s="146"/>
      <c r="QFU38" s="146"/>
      <c r="QFV38" s="146"/>
      <c r="QFW38" s="146"/>
      <c r="QFX38" s="146"/>
      <c r="QFY38" s="146"/>
      <c r="QFZ38" s="146"/>
      <c r="QGA38" s="146"/>
      <c r="QGB38" s="146"/>
      <c r="QGC38" s="146"/>
      <c r="QGD38" s="146"/>
      <c r="QGE38" s="146"/>
      <c r="QGF38" s="146"/>
      <c r="QGG38" s="146"/>
      <c r="QGH38" s="146"/>
      <c r="QGI38" s="146"/>
      <c r="QGJ38" s="146"/>
      <c r="QGK38" s="146"/>
      <c r="QGL38" s="146"/>
      <c r="QGM38" s="146"/>
      <c r="QGN38" s="146"/>
      <c r="QGO38" s="146"/>
      <c r="QGP38" s="146"/>
      <c r="QGQ38" s="146"/>
      <c r="QGR38" s="146"/>
      <c r="QGS38" s="146"/>
      <c r="QGT38" s="146"/>
      <c r="QGU38" s="146"/>
      <c r="QGV38" s="146"/>
      <c r="QGW38" s="146"/>
      <c r="QGX38" s="146"/>
      <c r="QGY38" s="146"/>
      <c r="QGZ38" s="146"/>
      <c r="QHA38" s="146"/>
      <c r="QHB38" s="146"/>
      <c r="QHC38" s="146"/>
      <c r="QHD38" s="146"/>
      <c r="QHE38" s="146"/>
      <c r="QHF38" s="146"/>
      <c r="QHG38" s="146"/>
      <c r="QHH38" s="146"/>
      <c r="QHI38" s="146"/>
      <c r="QHJ38" s="146"/>
      <c r="QHK38" s="146"/>
      <c r="QHL38" s="146"/>
      <c r="QHM38" s="146"/>
      <c r="QHN38" s="146"/>
      <c r="QHO38" s="146"/>
      <c r="QHP38" s="146"/>
      <c r="QHQ38" s="146"/>
      <c r="QHR38" s="146"/>
      <c r="QHS38" s="146"/>
      <c r="QHT38" s="146"/>
      <c r="QHU38" s="146"/>
      <c r="QHV38" s="146"/>
      <c r="QHW38" s="146"/>
      <c r="QHX38" s="146"/>
      <c r="QHY38" s="146"/>
      <c r="QHZ38" s="146"/>
      <c r="QIA38" s="146"/>
      <c r="QIB38" s="146"/>
      <c r="QIC38" s="146"/>
      <c r="QID38" s="146"/>
      <c r="QIE38" s="146"/>
      <c r="QIF38" s="146"/>
      <c r="QIG38" s="146"/>
      <c r="QIH38" s="146"/>
      <c r="QII38" s="146"/>
      <c r="QIJ38" s="146"/>
      <c r="QIK38" s="146"/>
      <c r="QIL38" s="146"/>
      <c r="QIM38" s="146"/>
      <c r="QIN38" s="146"/>
      <c r="QIO38" s="146"/>
      <c r="QIP38" s="146"/>
      <c r="QIQ38" s="146"/>
      <c r="QIR38" s="146"/>
      <c r="QIS38" s="146"/>
      <c r="QIT38" s="146"/>
      <c r="QIU38" s="146"/>
      <c r="QIV38" s="146"/>
      <c r="QIW38" s="146"/>
      <c r="QIX38" s="146"/>
      <c r="QIY38" s="146"/>
      <c r="QIZ38" s="146"/>
      <c r="QJA38" s="146"/>
      <c r="QJB38" s="146"/>
      <c r="QJC38" s="146"/>
      <c r="QJD38" s="146"/>
      <c r="QJE38" s="146"/>
      <c r="QJF38" s="146"/>
      <c r="QJG38" s="146"/>
      <c r="QJH38" s="146"/>
      <c r="QJI38" s="146"/>
      <c r="QJJ38" s="146"/>
      <c r="QJK38" s="146"/>
      <c r="QJL38" s="146"/>
      <c r="QJM38" s="146"/>
      <c r="QJN38" s="146"/>
      <c r="QJO38" s="146"/>
      <c r="QJP38" s="146"/>
      <c r="QJQ38" s="146"/>
      <c r="QJR38" s="146"/>
      <c r="QJS38" s="146"/>
      <c r="QJT38" s="146"/>
      <c r="QJU38" s="146"/>
      <c r="QJV38" s="146"/>
      <c r="QJW38" s="146"/>
      <c r="QJX38" s="146"/>
      <c r="QJY38" s="146"/>
      <c r="QJZ38" s="146"/>
      <c r="QKA38" s="146"/>
      <c r="QKB38" s="146"/>
      <c r="QKC38" s="146"/>
      <c r="QKD38" s="146"/>
      <c r="QKE38" s="146"/>
      <c r="QKF38" s="146"/>
      <c r="QKG38" s="146"/>
      <c r="QKH38" s="146"/>
      <c r="QKI38" s="146"/>
      <c r="QKJ38" s="146"/>
      <c r="QKK38" s="146"/>
      <c r="QKL38" s="146"/>
      <c r="QKM38" s="146"/>
      <c r="QKN38" s="146"/>
      <c r="QKO38" s="146"/>
      <c r="QKP38" s="146"/>
      <c r="QKQ38" s="146"/>
      <c r="QKR38" s="146"/>
      <c r="QKS38" s="146"/>
      <c r="QKT38" s="146"/>
      <c r="QKU38" s="146"/>
      <c r="QKV38" s="146"/>
      <c r="QKW38" s="146"/>
      <c r="QKX38" s="146"/>
      <c r="QKY38" s="146"/>
      <c r="QKZ38" s="146"/>
      <c r="QLA38" s="146"/>
      <c r="QLB38" s="146"/>
      <c r="QLC38" s="146"/>
      <c r="QLD38" s="146"/>
      <c r="QLE38" s="146"/>
      <c r="QLF38" s="146"/>
      <c r="QLG38" s="146"/>
      <c r="QLH38" s="146"/>
      <c r="QLI38" s="146"/>
      <c r="QLJ38" s="146"/>
      <c r="QLK38" s="146"/>
      <c r="QLL38" s="146"/>
      <c r="QLM38" s="146"/>
      <c r="QLN38" s="146"/>
      <c r="QLO38" s="146"/>
      <c r="QLP38" s="146"/>
      <c r="QLQ38" s="146"/>
      <c r="QLR38" s="146"/>
      <c r="QLS38" s="146"/>
      <c r="QLT38" s="146"/>
      <c r="QLU38" s="146"/>
      <c r="QLV38" s="146"/>
      <c r="QLW38" s="146"/>
      <c r="QLX38" s="146"/>
      <c r="QLY38" s="146"/>
      <c r="QLZ38" s="146"/>
      <c r="QMA38" s="146"/>
      <c r="QMB38" s="146"/>
      <c r="QMC38" s="146"/>
      <c r="QMD38" s="146"/>
      <c r="QME38" s="146"/>
      <c r="QMF38" s="146"/>
      <c r="QMG38" s="146"/>
      <c r="QMH38" s="146"/>
      <c r="QMI38" s="146"/>
      <c r="QMJ38" s="146"/>
      <c r="QMK38" s="146"/>
      <c r="QML38" s="146"/>
      <c r="QMM38" s="146"/>
      <c r="QMN38" s="146"/>
      <c r="QMO38" s="146"/>
      <c r="QMP38" s="146"/>
      <c r="QMQ38" s="146"/>
      <c r="QMR38" s="146"/>
      <c r="QMS38" s="146"/>
      <c r="QMT38" s="146"/>
      <c r="QMU38" s="146"/>
      <c r="QMV38" s="146"/>
      <c r="QMW38" s="146"/>
      <c r="QMX38" s="146"/>
      <c r="QMY38" s="146"/>
      <c r="QMZ38" s="146"/>
      <c r="QNA38" s="146"/>
      <c r="QNB38" s="146"/>
      <c r="QNC38" s="146"/>
      <c r="QND38" s="146"/>
      <c r="QNE38" s="146"/>
      <c r="QNF38" s="146"/>
      <c r="QNG38" s="146"/>
      <c r="QNH38" s="146"/>
      <c r="QNI38" s="146"/>
      <c r="QNJ38" s="146"/>
      <c r="QNK38" s="146"/>
      <c r="QNL38" s="146"/>
      <c r="QNM38" s="146"/>
      <c r="QNN38" s="146"/>
      <c r="QNO38" s="146"/>
      <c r="QNP38" s="146"/>
      <c r="QNQ38" s="146"/>
      <c r="QNR38" s="146"/>
      <c r="QNS38" s="146"/>
      <c r="QNT38" s="146"/>
      <c r="QNU38" s="146"/>
      <c r="QNV38" s="146"/>
      <c r="QNW38" s="146"/>
      <c r="QNX38" s="146"/>
      <c r="QNY38" s="146"/>
      <c r="QNZ38" s="146"/>
      <c r="QOA38" s="146"/>
      <c r="QOB38" s="146"/>
      <c r="QOC38" s="146"/>
      <c r="QOD38" s="146"/>
      <c r="QOE38" s="146"/>
      <c r="QOF38" s="146"/>
      <c r="QOG38" s="146"/>
      <c r="QOH38" s="146"/>
      <c r="QOI38" s="146"/>
      <c r="QOJ38" s="146"/>
      <c r="QOK38" s="146"/>
      <c r="QOL38" s="146"/>
      <c r="QOM38" s="146"/>
      <c r="QON38" s="146"/>
      <c r="QOO38" s="146"/>
      <c r="QOP38" s="146"/>
      <c r="QOQ38" s="146"/>
      <c r="QOR38" s="146"/>
      <c r="QOS38" s="146"/>
      <c r="QOT38" s="146"/>
      <c r="QOU38" s="146"/>
      <c r="QOV38" s="146"/>
      <c r="QOW38" s="146"/>
      <c r="QOX38" s="146"/>
      <c r="QOY38" s="146"/>
      <c r="QOZ38" s="146"/>
      <c r="QPA38" s="146"/>
      <c r="QPB38" s="146"/>
      <c r="QPC38" s="146"/>
      <c r="QPD38" s="146"/>
      <c r="QPE38" s="146"/>
      <c r="QPF38" s="146"/>
      <c r="QPG38" s="146"/>
      <c r="QPH38" s="146"/>
      <c r="QPI38" s="146"/>
      <c r="QPJ38" s="146"/>
      <c r="QPK38" s="146"/>
      <c r="QPL38" s="146"/>
      <c r="QPM38" s="146"/>
      <c r="QPN38" s="146"/>
      <c r="QPO38" s="146"/>
      <c r="QPP38" s="146"/>
      <c r="QPQ38" s="146"/>
      <c r="QPR38" s="146"/>
      <c r="QPS38" s="146"/>
      <c r="QPT38" s="146"/>
      <c r="QPU38" s="146"/>
      <c r="QPV38" s="146"/>
      <c r="QPW38" s="146"/>
      <c r="QPX38" s="146"/>
      <c r="QPY38" s="146"/>
      <c r="QPZ38" s="146"/>
      <c r="QQA38" s="146"/>
      <c r="QQB38" s="146"/>
      <c r="QQC38" s="146"/>
      <c r="QQD38" s="146"/>
      <c r="QQE38" s="146"/>
      <c r="QQF38" s="146"/>
      <c r="QQG38" s="146"/>
      <c r="QQH38" s="146"/>
      <c r="QQI38" s="146"/>
      <c r="QQJ38" s="146"/>
      <c r="QQK38" s="146"/>
      <c r="QQL38" s="146"/>
      <c r="QQM38" s="146"/>
      <c r="QQN38" s="146"/>
      <c r="QQO38" s="146"/>
      <c r="QQP38" s="146"/>
      <c r="QQQ38" s="146"/>
      <c r="QQR38" s="146"/>
      <c r="QQS38" s="146"/>
      <c r="QQT38" s="146"/>
      <c r="QQU38" s="146"/>
      <c r="QQV38" s="146"/>
      <c r="QQW38" s="146"/>
      <c r="QQX38" s="146"/>
      <c r="QQY38" s="146"/>
      <c r="QQZ38" s="146"/>
      <c r="QRA38" s="146"/>
      <c r="QRB38" s="146"/>
      <c r="QRC38" s="146"/>
      <c r="QRD38" s="146"/>
      <c r="QRE38" s="146"/>
      <c r="QRF38" s="146"/>
      <c r="QRG38" s="146"/>
      <c r="QRH38" s="146"/>
      <c r="QRI38" s="146"/>
      <c r="QRJ38" s="146"/>
      <c r="QRK38" s="146"/>
      <c r="QRL38" s="146"/>
      <c r="QRM38" s="146"/>
      <c r="QRN38" s="146"/>
      <c r="QRO38" s="146"/>
      <c r="QRP38" s="146"/>
      <c r="QRQ38" s="146"/>
      <c r="QRR38" s="146"/>
      <c r="QRS38" s="146"/>
      <c r="QRT38" s="146"/>
      <c r="QRU38" s="146"/>
      <c r="QRV38" s="146"/>
      <c r="QRW38" s="146"/>
      <c r="QRX38" s="146"/>
      <c r="QRY38" s="146"/>
      <c r="QRZ38" s="146"/>
      <c r="QSA38" s="146"/>
      <c r="QSB38" s="146"/>
      <c r="QSC38" s="146"/>
      <c r="QSD38" s="146"/>
      <c r="QSE38" s="146"/>
      <c r="QSF38" s="146"/>
      <c r="QSG38" s="146"/>
      <c r="QSH38" s="146"/>
      <c r="QSI38" s="146"/>
      <c r="QSJ38" s="146"/>
      <c r="QSK38" s="146"/>
      <c r="QSL38" s="146"/>
      <c r="QSM38" s="146"/>
      <c r="QSN38" s="146"/>
      <c r="QSO38" s="146"/>
      <c r="QSP38" s="146"/>
      <c r="QSQ38" s="146"/>
      <c r="QSR38" s="146"/>
      <c r="QSS38" s="146"/>
      <c r="QST38" s="146"/>
      <c r="QSU38" s="146"/>
      <c r="QSV38" s="146"/>
      <c r="QSW38" s="146"/>
      <c r="QSX38" s="146"/>
      <c r="QSY38" s="146"/>
      <c r="QSZ38" s="146"/>
      <c r="QTA38" s="146"/>
      <c r="QTB38" s="146"/>
      <c r="QTC38" s="146"/>
      <c r="QTD38" s="146"/>
      <c r="QTE38" s="146"/>
      <c r="QTF38" s="146"/>
      <c r="QTG38" s="146"/>
      <c r="QTH38" s="146"/>
      <c r="QTI38" s="146"/>
      <c r="QTJ38" s="146"/>
      <c r="QTK38" s="146"/>
      <c r="QTL38" s="146"/>
      <c r="QTM38" s="146"/>
      <c r="QTN38" s="146"/>
      <c r="QTO38" s="146"/>
      <c r="QTP38" s="146"/>
      <c r="QTQ38" s="146"/>
      <c r="QTR38" s="146"/>
      <c r="QTS38" s="146"/>
      <c r="QTT38" s="146"/>
      <c r="QTU38" s="146"/>
      <c r="QTV38" s="146"/>
      <c r="QTW38" s="146"/>
      <c r="QTX38" s="146"/>
      <c r="QTY38" s="146"/>
      <c r="QTZ38" s="146"/>
      <c r="QUA38" s="146"/>
      <c r="QUB38" s="146"/>
      <c r="QUC38" s="146"/>
      <c r="QUD38" s="146"/>
      <c r="QUE38" s="146"/>
      <c r="QUF38" s="146"/>
      <c r="QUG38" s="146"/>
      <c r="QUH38" s="146"/>
      <c r="QUI38" s="146"/>
      <c r="QUJ38" s="146"/>
      <c r="QUK38" s="146"/>
      <c r="QUL38" s="146"/>
      <c r="QUM38" s="146"/>
      <c r="QUN38" s="146"/>
      <c r="QUO38" s="146"/>
      <c r="QUP38" s="146"/>
      <c r="QUQ38" s="146"/>
      <c r="QUR38" s="146"/>
      <c r="QUS38" s="146"/>
      <c r="QUT38" s="146"/>
      <c r="QUU38" s="146"/>
      <c r="QUV38" s="146"/>
      <c r="QUW38" s="146"/>
      <c r="QUX38" s="146"/>
      <c r="QUY38" s="146"/>
      <c r="QUZ38" s="146"/>
      <c r="QVA38" s="146"/>
      <c r="QVB38" s="146"/>
      <c r="QVC38" s="146"/>
      <c r="QVD38" s="146"/>
      <c r="QVE38" s="146"/>
      <c r="QVF38" s="146"/>
      <c r="QVG38" s="146"/>
      <c r="QVH38" s="146"/>
      <c r="QVI38" s="146"/>
      <c r="QVJ38" s="146"/>
      <c r="QVK38" s="146"/>
      <c r="QVL38" s="146"/>
      <c r="QVM38" s="146"/>
      <c r="QVN38" s="146"/>
      <c r="QVO38" s="146"/>
      <c r="QVP38" s="146"/>
      <c r="QVQ38" s="146"/>
      <c r="QVR38" s="146"/>
      <c r="QVS38" s="146"/>
      <c r="QVT38" s="146"/>
      <c r="QVU38" s="146"/>
      <c r="QVV38" s="146"/>
      <c r="QVW38" s="146"/>
      <c r="QVX38" s="146"/>
      <c r="QVY38" s="146"/>
      <c r="QVZ38" s="146"/>
      <c r="QWA38" s="146"/>
      <c r="QWB38" s="146"/>
      <c r="QWC38" s="146"/>
      <c r="QWD38" s="146"/>
      <c r="QWE38" s="146"/>
      <c r="QWF38" s="146"/>
      <c r="QWG38" s="146"/>
      <c r="QWH38" s="146"/>
      <c r="QWI38" s="146"/>
      <c r="QWJ38" s="146"/>
      <c r="QWK38" s="146"/>
      <c r="QWL38" s="146"/>
      <c r="QWM38" s="146"/>
      <c r="QWN38" s="146"/>
      <c r="QWO38" s="146"/>
      <c r="QWP38" s="146"/>
      <c r="QWQ38" s="146"/>
      <c r="QWR38" s="146"/>
      <c r="QWS38" s="146"/>
      <c r="QWT38" s="146"/>
      <c r="QWU38" s="146"/>
      <c r="QWV38" s="146"/>
      <c r="QWW38" s="146"/>
      <c r="QWX38" s="146"/>
      <c r="QWY38" s="146"/>
      <c r="QWZ38" s="146"/>
      <c r="QXA38" s="146"/>
      <c r="QXB38" s="146"/>
      <c r="QXC38" s="146"/>
      <c r="QXD38" s="146"/>
      <c r="QXE38" s="146"/>
      <c r="QXF38" s="146"/>
      <c r="QXG38" s="146"/>
      <c r="QXH38" s="146"/>
      <c r="QXI38" s="146"/>
      <c r="QXJ38" s="146"/>
      <c r="QXK38" s="146"/>
      <c r="QXL38" s="146"/>
      <c r="QXM38" s="146"/>
      <c r="QXN38" s="146"/>
      <c r="QXO38" s="146"/>
      <c r="QXP38" s="146"/>
      <c r="QXQ38" s="146"/>
      <c r="QXR38" s="146"/>
      <c r="QXS38" s="146"/>
      <c r="QXT38" s="146"/>
      <c r="QXU38" s="146"/>
      <c r="QXV38" s="146"/>
      <c r="QXW38" s="146"/>
      <c r="QXX38" s="146"/>
      <c r="QXY38" s="146"/>
      <c r="QXZ38" s="146"/>
      <c r="QYA38" s="146"/>
      <c r="QYB38" s="146"/>
      <c r="QYC38" s="146"/>
      <c r="QYD38" s="146"/>
      <c r="QYE38" s="146"/>
      <c r="QYF38" s="146"/>
      <c r="QYG38" s="146"/>
      <c r="QYH38" s="146"/>
      <c r="QYI38" s="146"/>
      <c r="QYJ38" s="146"/>
      <c r="QYK38" s="146"/>
      <c r="QYL38" s="146"/>
      <c r="QYM38" s="146"/>
      <c r="QYN38" s="146"/>
      <c r="QYO38" s="146"/>
      <c r="QYP38" s="146"/>
      <c r="QYQ38" s="146"/>
      <c r="QYR38" s="146"/>
      <c r="QYS38" s="146"/>
      <c r="QYT38" s="146"/>
      <c r="QYU38" s="146"/>
      <c r="QYV38" s="146"/>
      <c r="QYW38" s="146"/>
      <c r="QYX38" s="146"/>
      <c r="QYY38" s="146"/>
      <c r="QYZ38" s="146"/>
      <c r="QZA38" s="146"/>
      <c r="QZB38" s="146"/>
      <c r="QZC38" s="146"/>
      <c r="QZD38" s="146"/>
      <c r="QZE38" s="146"/>
      <c r="QZF38" s="146"/>
      <c r="QZG38" s="146"/>
      <c r="QZH38" s="146"/>
      <c r="QZI38" s="146"/>
      <c r="QZJ38" s="146"/>
      <c r="QZK38" s="146"/>
      <c r="QZL38" s="146"/>
      <c r="QZM38" s="146"/>
      <c r="QZN38" s="146"/>
      <c r="QZO38" s="146"/>
      <c r="QZP38" s="146"/>
      <c r="QZQ38" s="146"/>
      <c r="QZR38" s="146"/>
      <c r="QZS38" s="146"/>
      <c r="QZT38" s="146"/>
      <c r="QZU38" s="146"/>
      <c r="QZV38" s="146"/>
      <c r="QZW38" s="146"/>
      <c r="QZX38" s="146"/>
      <c r="QZY38" s="146"/>
      <c r="QZZ38" s="146"/>
      <c r="RAA38" s="146"/>
      <c r="RAB38" s="146"/>
      <c r="RAC38" s="146"/>
      <c r="RAD38" s="146"/>
      <c r="RAE38" s="146"/>
      <c r="RAF38" s="146"/>
      <c r="RAG38" s="146"/>
      <c r="RAH38" s="146"/>
      <c r="RAI38" s="146"/>
      <c r="RAJ38" s="146"/>
      <c r="RAK38" s="146"/>
      <c r="RAL38" s="146"/>
      <c r="RAM38" s="146"/>
      <c r="RAN38" s="146"/>
      <c r="RAO38" s="146"/>
      <c r="RAP38" s="146"/>
      <c r="RAQ38" s="146"/>
      <c r="RAR38" s="146"/>
      <c r="RAS38" s="146"/>
      <c r="RAT38" s="146"/>
      <c r="RAU38" s="146"/>
      <c r="RAV38" s="146"/>
      <c r="RAW38" s="146"/>
      <c r="RAX38" s="146"/>
      <c r="RAY38" s="146"/>
      <c r="RAZ38" s="146"/>
      <c r="RBA38" s="146"/>
      <c r="RBB38" s="146"/>
      <c r="RBC38" s="146"/>
      <c r="RBD38" s="146"/>
      <c r="RBE38" s="146"/>
      <c r="RBF38" s="146"/>
      <c r="RBG38" s="146"/>
      <c r="RBH38" s="146"/>
      <c r="RBI38" s="146"/>
      <c r="RBJ38" s="146"/>
      <c r="RBK38" s="146"/>
      <c r="RBL38" s="146"/>
      <c r="RBM38" s="146"/>
      <c r="RBN38" s="146"/>
      <c r="RBO38" s="146"/>
      <c r="RBP38" s="146"/>
      <c r="RBQ38" s="146"/>
      <c r="RBR38" s="146"/>
      <c r="RBS38" s="146"/>
      <c r="RBT38" s="146"/>
      <c r="RBU38" s="146"/>
      <c r="RBV38" s="146"/>
      <c r="RBW38" s="146"/>
      <c r="RBX38" s="146"/>
      <c r="RBY38" s="146"/>
      <c r="RBZ38" s="146"/>
      <c r="RCA38" s="146"/>
      <c r="RCB38" s="146"/>
      <c r="RCC38" s="146"/>
      <c r="RCD38" s="146"/>
      <c r="RCE38" s="146"/>
      <c r="RCF38" s="146"/>
      <c r="RCG38" s="146"/>
      <c r="RCH38" s="146"/>
      <c r="RCI38" s="146"/>
      <c r="RCJ38" s="146"/>
      <c r="RCK38" s="146"/>
      <c r="RCL38" s="146"/>
      <c r="RCM38" s="146"/>
      <c r="RCN38" s="146"/>
      <c r="RCO38" s="146"/>
      <c r="RCP38" s="146"/>
      <c r="RCQ38" s="146"/>
      <c r="RCR38" s="146"/>
      <c r="RCS38" s="146"/>
      <c r="RCT38" s="146"/>
      <c r="RCU38" s="146"/>
      <c r="RCV38" s="146"/>
      <c r="RCW38" s="146"/>
      <c r="RCX38" s="146"/>
      <c r="RCY38" s="146"/>
      <c r="RCZ38" s="146"/>
      <c r="RDA38" s="146"/>
      <c r="RDB38" s="146"/>
      <c r="RDC38" s="146"/>
      <c r="RDD38" s="146"/>
      <c r="RDE38" s="146"/>
      <c r="RDF38" s="146"/>
      <c r="RDG38" s="146"/>
      <c r="RDH38" s="146"/>
      <c r="RDI38" s="146"/>
      <c r="RDJ38" s="146"/>
      <c r="RDK38" s="146"/>
      <c r="RDL38" s="146"/>
      <c r="RDM38" s="146"/>
      <c r="RDN38" s="146"/>
      <c r="RDO38" s="146"/>
      <c r="RDP38" s="146"/>
      <c r="RDQ38" s="146"/>
      <c r="RDR38" s="146"/>
      <c r="RDS38" s="146"/>
      <c r="RDT38" s="146"/>
      <c r="RDU38" s="146"/>
      <c r="RDV38" s="146"/>
      <c r="RDW38" s="146"/>
      <c r="RDX38" s="146"/>
      <c r="RDY38" s="146"/>
      <c r="RDZ38" s="146"/>
      <c r="REA38" s="146"/>
      <c r="REB38" s="146"/>
      <c r="REC38" s="146"/>
      <c r="RED38" s="146"/>
      <c r="REE38" s="146"/>
      <c r="REF38" s="146"/>
      <c r="REG38" s="146"/>
      <c r="REH38" s="146"/>
      <c r="REI38" s="146"/>
      <c r="REJ38" s="146"/>
      <c r="REK38" s="146"/>
      <c r="REL38" s="146"/>
      <c r="REM38" s="146"/>
      <c r="REN38" s="146"/>
      <c r="REO38" s="146"/>
      <c r="REP38" s="146"/>
      <c r="REQ38" s="146"/>
      <c r="RER38" s="146"/>
      <c r="RES38" s="146"/>
      <c r="RET38" s="146"/>
      <c r="REU38" s="146"/>
      <c r="REV38" s="146"/>
      <c r="REW38" s="146"/>
      <c r="REX38" s="146"/>
      <c r="REY38" s="146"/>
      <c r="REZ38" s="146"/>
      <c r="RFA38" s="146"/>
      <c r="RFB38" s="146"/>
      <c r="RFC38" s="146"/>
      <c r="RFD38" s="146"/>
      <c r="RFE38" s="146"/>
      <c r="RFF38" s="146"/>
      <c r="RFG38" s="146"/>
      <c r="RFH38" s="146"/>
      <c r="RFI38" s="146"/>
      <c r="RFJ38" s="146"/>
      <c r="RFK38" s="146"/>
      <c r="RFL38" s="146"/>
      <c r="RFM38" s="146"/>
      <c r="RFN38" s="146"/>
      <c r="RFO38" s="146"/>
      <c r="RFP38" s="146"/>
      <c r="RFQ38" s="146"/>
      <c r="RFR38" s="146"/>
      <c r="RFS38" s="146"/>
      <c r="RFT38" s="146"/>
      <c r="RFU38" s="146"/>
      <c r="RFV38" s="146"/>
      <c r="RFW38" s="146"/>
      <c r="RFX38" s="146"/>
      <c r="RFY38" s="146"/>
      <c r="RFZ38" s="146"/>
      <c r="RGA38" s="146"/>
      <c r="RGB38" s="146"/>
      <c r="RGC38" s="146"/>
      <c r="RGD38" s="146"/>
      <c r="RGE38" s="146"/>
      <c r="RGF38" s="146"/>
      <c r="RGG38" s="146"/>
      <c r="RGH38" s="146"/>
      <c r="RGI38" s="146"/>
      <c r="RGJ38" s="146"/>
      <c r="RGK38" s="146"/>
      <c r="RGL38" s="146"/>
      <c r="RGM38" s="146"/>
      <c r="RGN38" s="146"/>
      <c r="RGO38" s="146"/>
      <c r="RGP38" s="146"/>
      <c r="RGQ38" s="146"/>
      <c r="RGR38" s="146"/>
      <c r="RGS38" s="146"/>
      <c r="RGT38" s="146"/>
      <c r="RGU38" s="146"/>
      <c r="RGV38" s="146"/>
      <c r="RGW38" s="146"/>
      <c r="RGX38" s="146"/>
      <c r="RGY38" s="146"/>
      <c r="RGZ38" s="146"/>
      <c r="RHA38" s="146"/>
      <c r="RHB38" s="146"/>
      <c r="RHC38" s="146"/>
      <c r="RHD38" s="146"/>
      <c r="RHE38" s="146"/>
      <c r="RHF38" s="146"/>
      <c r="RHG38" s="146"/>
      <c r="RHH38" s="146"/>
      <c r="RHI38" s="146"/>
      <c r="RHJ38" s="146"/>
      <c r="RHK38" s="146"/>
      <c r="RHL38" s="146"/>
      <c r="RHM38" s="146"/>
      <c r="RHN38" s="146"/>
      <c r="RHO38" s="146"/>
      <c r="RHP38" s="146"/>
      <c r="RHQ38" s="146"/>
      <c r="RHR38" s="146"/>
      <c r="RHS38" s="146"/>
      <c r="RHT38" s="146"/>
      <c r="RHU38" s="146"/>
      <c r="RHV38" s="146"/>
      <c r="RHW38" s="146"/>
      <c r="RHX38" s="146"/>
      <c r="RHY38" s="146"/>
      <c r="RHZ38" s="146"/>
      <c r="RIA38" s="146"/>
      <c r="RIB38" s="146"/>
      <c r="RIC38" s="146"/>
      <c r="RID38" s="146"/>
      <c r="RIE38" s="146"/>
      <c r="RIF38" s="146"/>
      <c r="RIG38" s="146"/>
      <c r="RIH38" s="146"/>
      <c r="RII38" s="146"/>
      <c r="RIJ38" s="146"/>
      <c r="RIK38" s="146"/>
      <c r="RIL38" s="146"/>
      <c r="RIM38" s="146"/>
      <c r="RIN38" s="146"/>
      <c r="RIO38" s="146"/>
      <c r="RIP38" s="146"/>
      <c r="RIQ38" s="146"/>
      <c r="RIR38" s="146"/>
      <c r="RIS38" s="146"/>
      <c r="RIT38" s="146"/>
      <c r="RIU38" s="146"/>
      <c r="RIV38" s="146"/>
      <c r="RIW38" s="146"/>
      <c r="RIX38" s="146"/>
      <c r="RIY38" s="146"/>
      <c r="RIZ38" s="146"/>
      <c r="RJA38" s="146"/>
      <c r="RJB38" s="146"/>
      <c r="RJC38" s="146"/>
      <c r="RJD38" s="146"/>
      <c r="RJE38" s="146"/>
      <c r="RJF38" s="146"/>
      <c r="RJG38" s="146"/>
      <c r="RJH38" s="146"/>
      <c r="RJI38" s="146"/>
      <c r="RJJ38" s="146"/>
      <c r="RJK38" s="146"/>
      <c r="RJL38" s="146"/>
      <c r="RJM38" s="146"/>
      <c r="RJN38" s="146"/>
      <c r="RJO38" s="146"/>
      <c r="RJP38" s="146"/>
      <c r="RJQ38" s="146"/>
      <c r="RJR38" s="146"/>
      <c r="RJS38" s="146"/>
      <c r="RJT38" s="146"/>
      <c r="RJU38" s="146"/>
      <c r="RJV38" s="146"/>
      <c r="RJW38" s="146"/>
      <c r="RJX38" s="146"/>
      <c r="RJY38" s="146"/>
      <c r="RJZ38" s="146"/>
      <c r="RKA38" s="146"/>
      <c r="RKB38" s="146"/>
      <c r="RKC38" s="146"/>
      <c r="RKD38" s="146"/>
      <c r="RKE38" s="146"/>
      <c r="RKF38" s="146"/>
      <c r="RKG38" s="146"/>
      <c r="RKH38" s="146"/>
      <c r="RKI38" s="146"/>
      <c r="RKJ38" s="146"/>
      <c r="RKK38" s="146"/>
      <c r="RKL38" s="146"/>
      <c r="RKM38" s="146"/>
      <c r="RKN38" s="146"/>
      <c r="RKO38" s="146"/>
      <c r="RKP38" s="146"/>
      <c r="RKQ38" s="146"/>
      <c r="RKR38" s="146"/>
      <c r="RKS38" s="146"/>
      <c r="RKT38" s="146"/>
      <c r="RKU38" s="146"/>
      <c r="RKV38" s="146"/>
      <c r="RKW38" s="146"/>
      <c r="RKX38" s="146"/>
      <c r="RKY38" s="146"/>
      <c r="RKZ38" s="146"/>
      <c r="RLA38" s="146"/>
      <c r="RLB38" s="146"/>
      <c r="RLC38" s="146"/>
      <c r="RLD38" s="146"/>
      <c r="RLE38" s="146"/>
      <c r="RLF38" s="146"/>
      <c r="RLG38" s="146"/>
      <c r="RLH38" s="146"/>
      <c r="RLI38" s="146"/>
      <c r="RLJ38" s="146"/>
      <c r="RLK38" s="146"/>
      <c r="RLL38" s="146"/>
      <c r="RLM38" s="146"/>
      <c r="RLN38" s="146"/>
      <c r="RLO38" s="146"/>
      <c r="RLP38" s="146"/>
      <c r="RLQ38" s="146"/>
      <c r="RLR38" s="146"/>
      <c r="RLS38" s="146"/>
      <c r="RLT38" s="146"/>
      <c r="RLU38" s="146"/>
      <c r="RLV38" s="146"/>
      <c r="RLW38" s="146"/>
      <c r="RLX38" s="146"/>
      <c r="RLY38" s="146"/>
      <c r="RLZ38" s="146"/>
      <c r="RMA38" s="146"/>
      <c r="RMB38" s="146"/>
      <c r="RMC38" s="146"/>
      <c r="RMD38" s="146"/>
      <c r="RME38" s="146"/>
      <c r="RMF38" s="146"/>
      <c r="RMG38" s="146"/>
      <c r="RMH38" s="146"/>
      <c r="RMI38" s="146"/>
      <c r="RMJ38" s="146"/>
      <c r="RMK38" s="146"/>
      <c r="RML38" s="146"/>
      <c r="RMM38" s="146"/>
      <c r="RMN38" s="146"/>
      <c r="RMO38" s="146"/>
      <c r="RMP38" s="146"/>
      <c r="RMQ38" s="146"/>
      <c r="RMR38" s="146"/>
      <c r="RMS38" s="146"/>
      <c r="RMT38" s="146"/>
      <c r="RMU38" s="146"/>
      <c r="RMV38" s="146"/>
      <c r="RMW38" s="146"/>
      <c r="RMX38" s="146"/>
      <c r="RMY38" s="146"/>
      <c r="RMZ38" s="146"/>
      <c r="RNA38" s="146"/>
      <c r="RNB38" s="146"/>
      <c r="RNC38" s="146"/>
      <c r="RND38" s="146"/>
      <c r="RNE38" s="146"/>
      <c r="RNF38" s="146"/>
      <c r="RNG38" s="146"/>
      <c r="RNH38" s="146"/>
      <c r="RNI38" s="146"/>
      <c r="RNJ38" s="146"/>
      <c r="RNK38" s="146"/>
      <c r="RNL38" s="146"/>
      <c r="RNM38" s="146"/>
      <c r="RNN38" s="146"/>
      <c r="RNO38" s="146"/>
      <c r="RNP38" s="146"/>
      <c r="RNQ38" s="146"/>
      <c r="RNR38" s="146"/>
      <c r="RNS38" s="146"/>
      <c r="RNT38" s="146"/>
      <c r="RNU38" s="146"/>
      <c r="RNV38" s="146"/>
      <c r="RNW38" s="146"/>
      <c r="RNX38" s="146"/>
      <c r="RNY38" s="146"/>
      <c r="RNZ38" s="146"/>
      <c r="ROA38" s="146"/>
      <c r="ROB38" s="146"/>
      <c r="ROC38" s="146"/>
      <c r="ROD38" s="146"/>
      <c r="ROE38" s="146"/>
      <c r="ROF38" s="146"/>
      <c r="ROG38" s="146"/>
      <c r="ROH38" s="146"/>
      <c r="ROI38" s="146"/>
      <c r="ROJ38" s="146"/>
      <c r="ROK38" s="146"/>
      <c r="ROL38" s="146"/>
      <c r="ROM38" s="146"/>
      <c r="RON38" s="146"/>
      <c r="ROO38" s="146"/>
      <c r="ROP38" s="146"/>
      <c r="ROQ38" s="146"/>
      <c r="ROR38" s="146"/>
      <c r="ROS38" s="146"/>
      <c r="ROT38" s="146"/>
      <c r="ROU38" s="146"/>
      <c r="ROV38" s="146"/>
      <c r="ROW38" s="146"/>
      <c r="ROX38" s="146"/>
      <c r="ROY38" s="146"/>
      <c r="ROZ38" s="146"/>
      <c r="RPA38" s="146"/>
      <c r="RPB38" s="146"/>
      <c r="RPC38" s="146"/>
      <c r="RPD38" s="146"/>
      <c r="RPE38" s="146"/>
      <c r="RPF38" s="146"/>
      <c r="RPG38" s="146"/>
      <c r="RPH38" s="146"/>
      <c r="RPI38" s="146"/>
      <c r="RPJ38" s="146"/>
      <c r="RPK38" s="146"/>
      <c r="RPL38" s="146"/>
      <c r="RPM38" s="146"/>
      <c r="RPN38" s="146"/>
      <c r="RPO38" s="146"/>
      <c r="RPP38" s="146"/>
      <c r="RPQ38" s="146"/>
      <c r="RPR38" s="146"/>
      <c r="RPS38" s="146"/>
      <c r="RPT38" s="146"/>
      <c r="RPU38" s="146"/>
      <c r="RPV38" s="146"/>
      <c r="RPW38" s="146"/>
      <c r="RPX38" s="146"/>
      <c r="RPY38" s="146"/>
      <c r="RPZ38" s="146"/>
      <c r="RQA38" s="146"/>
      <c r="RQB38" s="146"/>
      <c r="RQC38" s="146"/>
      <c r="RQD38" s="146"/>
      <c r="RQE38" s="146"/>
      <c r="RQF38" s="146"/>
      <c r="RQG38" s="146"/>
      <c r="RQH38" s="146"/>
      <c r="RQI38" s="146"/>
      <c r="RQJ38" s="146"/>
      <c r="RQK38" s="146"/>
      <c r="RQL38" s="146"/>
      <c r="RQM38" s="146"/>
      <c r="RQN38" s="146"/>
      <c r="RQO38" s="146"/>
      <c r="RQP38" s="146"/>
      <c r="RQQ38" s="146"/>
      <c r="RQR38" s="146"/>
      <c r="RQS38" s="146"/>
      <c r="RQT38" s="146"/>
      <c r="RQU38" s="146"/>
      <c r="RQV38" s="146"/>
      <c r="RQW38" s="146"/>
      <c r="RQX38" s="146"/>
      <c r="RQY38" s="146"/>
      <c r="RQZ38" s="146"/>
      <c r="RRA38" s="146"/>
      <c r="RRB38" s="146"/>
      <c r="RRC38" s="146"/>
      <c r="RRD38" s="146"/>
      <c r="RRE38" s="146"/>
      <c r="RRF38" s="146"/>
      <c r="RRG38" s="146"/>
      <c r="RRH38" s="146"/>
      <c r="RRI38" s="146"/>
      <c r="RRJ38" s="146"/>
      <c r="RRK38" s="146"/>
      <c r="RRL38" s="146"/>
      <c r="RRM38" s="146"/>
      <c r="RRN38" s="146"/>
      <c r="RRO38" s="146"/>
      <c r="RRP38" s="146"/>
      <c r="RRQ38" s="146"/>
      <c r="RRR38" s="146"/>
      <c r="RRS38" s="146"/>
      <c r="RRT38" s="146"/>
      <c r="RRU38" s="146"/>
      <c r="RRV38" s="146"/>
      <c r="RRW38" s="146"/>
      <c r="RRX38" s="146"/>
      <c r="RRY38" s="146"/>
      <c r="RRZ38" s="146"/>
      <c r="RSA38" s="146"/>
      <c r="RSB38" s="146"/>
      <c r="RSC38" s="146"/>
      <c r="RSD38" s="146"/>
      <c r="RSE38" s="146"/>
      <c r="RSF38" s="146"/>
      <c r="RSG38" s="146"/>
      <c r="RSH38" s="146"/>
      <c r="RSI38" s="146"/>
      <c r="RSJ38" s="146"/>
      <c r="RSK38" s="146"/>
      <c r="RSL38" s="146"/>
      <c r="RSM38" s="146"/>
      <c r="RSN38" s="146"/>
      <c r="RSO38" s="146"/>
      <c r="RSP38" s="146"/>
      <c r="RSQ38" s="146"/>
      <c r="RSR38" s="146"/>
      <c r="RSS38" s="146"/>
      <c r="RST38" s="146"/>
      <c r="RSU38" s="146"/>
      <c r="RSV38" s="146"/>
      <c r="RSW38" s="146"/>
      <c r="RSX38" s="146"/>
      <c r="RSY38" s="146"/>
      <c r="RSZ38" s="146"/>
      <c r="RTA38" s="146"/>
      <c r="RTB38" s="146"/>
      <c r="RTC38" s="146"/>
      <c r="RTD38" s="146"/>
      <c r="RTE38" s="146"/>
      <c r="RTF38" s="146"/>
      <c r="RTG38" s="146"/>
      <c r="RTH38" s="146"/>
      <c r="RTI38" s="146"/>
      <c r="RTJ38" s="146"/>
      <c r="RTK38" s="146"/>
      <c r="RTL38" s="146"/>
      <c r="RTM38" s="146"/>
      <c r="RTN38" s="146"/>
      <c r="RTO38" s="146"/>
      <c r="RTP38" s="146"/>
      <c r="RTQ38" s="146"/>
      <c r="RTR38" s="146"/>
      <c r="RTS38" s="146"/>
      <c r="RTT38" s="146"/>
      <c r="RTU38" s="146"/>
      <c r="RTV38" s="146"/>
      <c r="RTW38" s="146"/>
      <c r="RTX38" s="146"/>
      <c r="RTY38" s="146"/>
      <c r="RTZ38" s="146"/>
      <c r="RUA38" s="146"/>
      <c r="RUB38" s="146"/>
      <c r="RUC38" s="146"/>
      <c r="RUD38" s="146"/>
      <c r="RUE38" s="146"/>
      <c r="RUF38" s="146"/>
      <c r="RUG38" s="146"/>
      <c r="RUH38" s="146"/>
      <c r="RUI38" s="146"/>
      <c r="RUJ38" s="146"/>
      <c r="RUK38" s="146"/>
      <c r="RUL38" s="146"/>
      <c r="RUM38" s="146"/>
      <c r="RUN38" s="146"/>
      <c r="RUO38" s="146"/>
      <c r="RUP38" s="146"/>
      <c r="RUQ38" s="146"/>
      <c r="RUR38" s="146"/>
      <c r="RUS38" s="146"/>
      <c r="RUT38" s="146"/>
      <c r="RUU38" s="146"/>
      <c r="RUV38" s="146"/>
      <c r="RUW38" s="146"/>
      <c r="RUX38" s="146"/>
      <c r="RUY38" s="146"/>
      <c r="RUZ38" s="146"/>
      <c r="RVA38" s="146"/>
      <c r="RVB38" s="146"/>
      <c r="RVC38" s="146"/>
      <c r="RVD38" s="146"/>
      <c r="RVE38" s="146"/>
      <c r="RVF38" s="146"/>
      <c r="RVG38" s="146"/>
      <c r="RVH38" s="146"/>
      <c r="RVI38" s="146"/>
      <c r="RVJ38" s="146"/>
      <c r="RVK38" s="146"/>
      <c r="RVL38" s="146"/>
      <c r="RVM38" s="146"/>
      <c r="RVN38" s="146"/>
      <c r="RVO38" s="146"/>
      <c r="RVP38" s="146"/>
      <c r="RVQ38" s="146"/>
      <c r="RVR38" s="146"/>
      <c r="RVS38" s="146"/>
      <c r="RVT38" s="146"/>
      <c r="RVU38" s="146"/>
      <c r="RVV38" s="146"/>
      <c r="RVW38" s="146"/>
      <c r="RVX38" s="146"/>
      <c r="RVY38" s="146"/>
      <c r="RVZ38" s="146"/>
      <c r="RWA38" s="146"/>
      <c r="RWB38" s="146"/>
      <c r="RWC38" s="146"/>
      <c r="RWD38" s="146"/>
      <c r="RWE38" s="146"/>
      <c r="RWF38" s="146"/>
      <c r="RWG38" s="146"/>
      <c r="RWH38" s="146"/>
      <c r="RWI38" s="146"/>
      <c r="RWJ38" s="146"/>
      <c r="RWK38" s="146"/>
      <c r="RWL38" s="146"/>
      <c r="RWM38" s="146"/>
      <c r="RWN38" s="146"/>
      <c r="RWO38" s="146"/>
      <c r="RWP38" s="146"/>
      <c r="RWQ38" s="146"/>
      <c r="RWR38" s="146"/>
      <c r="RWS38" s="146"/>
      <c r="RWT38" s="146"/>
      <c r="RWU38" s="146"/>
      <c r="RWV38" s="146"/>
      <c r="RWW38" s="146"/>
      <c r="RWX38" s="146"/>
      <c r="RWY38" s="146"/>
      <c r="RWZ38" s="146"/>
      <c r="RXA38" s="146"/>
      <c r="RXB38" s="146"/>
      <c r="RXC38" s="146"/>
      <c r="RXD38" s="146"/>
      <c r="RXE38" s="146"/>
      <c r="RXF38" s="146"/>
      <c r="RXG38" s="146"/>
      <c r="RXH38" s="146"/>
      <c r="RXI38" s="146"/>
      <c r="RXJ38" s="146"/>
      <c r="RXK38" s="146"/>
      <c r="RXL38" s="146"/>
      <c r="RXM38" s="146"/>
      <c r="RXN38" s="146"/>
      <c r="RXO38" s="146"/>
      <c r="RXP38" s="146"/>
      <c r="RXQ38" s="146"/>
      <c r="RXR38" s="146"/>
      <c r="RXS38" s="146"/>
      <c r="RXT38" s="146"/>
      <c r="RXU38" s="146"/>
      <c r="RXV38" s="146"/>
      <c r="RXW38" s="146"/>
      <c r="RXX38" s="146"/>
      <c r="RXY38" s="146"/>
      <c r="RXZ38" s="146"/>
      <c r="RYA38" s="146"/>
      <c r="RYB38" s="146"/>
      <c r="RYC38" s="146"/>
      <c r="RYD38" s="146"/>
      <c r="RYE38" s="146"/>
      <c r="RYF38" s="146"/>
      <c r="RYG38" s="146"/>
      <c r="RYH38" s="146"/>
      <c r="RYI38" s="146"/>
      <c r="RYJ38" s="146"/>
      <c r="RYK38" s="146"/>
      <c r="RYL38" s="146"/>
      <c r="RYM38" s="146"/>
      <c r="RYN38" s="146"/>
      <c r="RYO38" s="146"/>
      <c r="RYP38" s="146"/>
      <c r="RYQ38" s="146"/>
      <c r="RYR38" s="146"/>
      <c r="RYS38" s="146"/>
      <c r="RYT38" s="146"/>
      <c r="RYU38" s="146"/>
      <c r="RYV38" s="146"/>
      <c r="RYW38" s="146"/>
      <c r="RYX38" s="146"/>
      <c r="RYY38" s="146"/>
      <c r="RYZ38" s="146"/>
      <c r="RZA38" s="146"/>
      <c r="RZB38" s="146"/>
      <c r="RZC38" s="146"/>
      <c r="RZD38" s="146"/>
      <c r="RZE38" s="146"/>
      <c r="RZF38" s="146"/>
      <c r="RZG38" s="146"/>
      <c r="RZH38" s="146"/>
      <c r="RZI38" s="146"/>
      <c r="RZJ38" s="146"/>
      <c r="RZK38" s="146"/>
      <c r="RZL38" s="146"/>
      <c r="RZM38" s="146"/>
      <c r="RZN38" s="146"/>
      <c r="RZO38" s="146"/>
      <c r="RZP38" s="146"/>
      <c r="RZQ38" s="146"/>
      <c r="RZR38" s="146"/>
      <c r="RZS38" s="146"/>
      <c r="RZT38" s="146"/>
      <c r="RZU38" s="146"/>
      <c r="RZV38" s="146"/>
      <c r="RZW38" s="146"/>
      <c r="RZX38" s="146"/>
      <c r="RZY38" s="146"/>
      <c r="RZZ38" s="146"/>
      <c r="SAA38" s="146"/>
      <c r="SAB38" s="146"/>
      <c r="SAC38" s="146"/>
      <c r="SAD38" s="146"/>
      <c r="SAE38" s="146"/>
      <c r="SAF38" s="146"/>
      <c r="SAG38" s="146"/>
      <c r="SAH38" s="146"/>
      <c r="SAI38" s="146"/>
      <c r="SAJ38" s="146"/>
      <c r="SAK38" s="146"/>
      <c r="SAL38" s="146"/>
      <c r="SAM38" s="146"/>
      <c r="SAN38" s="146"/>
      <c r="SAO38" s="146"/>
      <c r="SAP38" s="146"/>
      <c r="SAQ38" s="146"/>
      <c r="SAR38" s="146"/>
      <c r="SAS38" s="146"/>
      <c r="SAT38" s="146"/>
      <c r="SAU38" s="146"/>
      <c r="SAV38" s="146"/>
      <c r="SAW38" s="146"/>
      <c r="SAX38" s="146"/>
      <c r="SAY38" s="146"/>
      <c r="SAZ38" s="146"/>
      <c r="SBA38" s="146"/>
      <c r="SBB38" s="146"/>
      <c r="SBC38" s="146"/>
      <c r="SBD38" s="146"/>
      <c r="SBE38" s="146"/>
      <c r="SBF38" s="146"/>
      <c r="SBG38" s="146"/>
      <c r="SBH38" s="146"/>
      <c r="SBI38" s="146"/>
      <c r="SBJ38" s="146"/>
      <c r="SBK38" s="146"/>
      <c r="SBL38" s="146"/>
      <c r="SBM38" s="146"/>
      <c r="SBN38" s="146"/>
      <c r="SBO38" s="146"/>
      <c r="SBP38" s="146"/>
      <c r="SBQ38" s="146"/>
      <c r="SBR38" s="146"/>
      <c r="SBS38" s="146"/>
      <c r="SBT38" s="146"/>
      <c r="SBU38" s="146"/>
      <c r="SBV38" s="146"/>
      <c r="SBW38" s="146"/>
      <c r="SBX38" s="146"/>
      <c r="SBY38" s="146"/>
      <c r="SBZ38" s="146"/>
      <c r="SCA38" s="146"/>
      <c r="SCB38" s="146"/>
      <c r="SCC38" s="146"/>
      <c r="SCD38" s="146"/>
      <c r="SCE38" s="146"/>
      <c r="SCF38" s="146"/>
      <c r="SCG38" s="146"/>
      <c r="SCH38" s="146"/>
      <c r="SCI38" s="146"/>
      <c r="SCJ38" s="146"/>
      <c r="SCK38" s="146"/>
      <c r="SCL38" s="146"/>
      <c r="SCM38" s="146"/>
      <c r="SCN38" s="146"/>
      <c r="SCO38" s="146"/>
      <c r="SCP38" s="146"/>
      <c r="SCQ38" s="146"/>
      <c r="SCR38" s="146"/>
      <c r="SCS38" s="146"/>
      <c r="SCT38" s="146"/>
      <c r="SCU38" s="146"/>
      <c r="SCV38" s="146"/>
      <c r="SCW38" s="146"/>
      <c r="SCX38" s="146"/>
      <c r="SCY38" s="146"/>
      <c r="SCZ38" s="146"/>
      <c r="SDA38" s="146"/>
      <c r="SDB38" s="146"/>
      <c r="SDC38" s="146"/>
      <c r="SDD38" s="146"/>
      <c r="SDE38" s="146"/>
      <c r="SDF38" s="146"/>
      <c r="SDG38" s="146"/>
      <c r="SDH38" s="146"/>
      <c r="SDI38" s="146"/>
      <c r="SDJ38" s="146"/>
      <c r="SDK38" s="146"/>
      <c r="SDL38" s="146"/>
      <c r="SDM38" s="146"/>
      <c r="SDN38" s="146"/>
      <c r="SDO38" s="146"/>
      <c r="SDP38" s="146"/>
      <c r="SDQ38" s="146"/>
      <c r="SDR38" s="146"/>
      <c r="SDS38" s="146"/>
      <c r="SDT38" s="146"/>
      <c r="SDU38" s="146"/>
      <c r="SDV38" s="146"/>
      <c r="SDW38" s="146"/>
      <c r="SDX38" s="146"/>
      <c r="SDY38" s="146"/>
      <c r="SDZ38" s="146"/>
      <c r="SEA38" s="146"/>
      <c r="SEB38" s="146"/>
      <c r="SEC38" s="146"/>
      <c r="SED38" s="146"/>
      <c r="SEE38" s="146"/>
      <c r="SEF38" s="146"/>
      <c r="SEG38" s="146"/>
      <c r="SEH38" s="146"/>
      <c r="SEI38" s="146"/>
      <c r="SEJ38" s="146"/>
      <c r="SEK38" s="146"/>
      <c r="SEL38" s="146"/>
      <c r="SEM38" s="146"/>
      <c r="SEN38" s="146"/>
      <c r="SEO38" s="146"/>
      <c r="SEP38" s="146"/>
      <c r="SEQ38" s="146"/>
      <c r="SER38" s="146"/>
      <c r="SES38" s="146"/>
      <c r="SET38" s="146"/>
      <c r="SEU38" s="146"/>
      <c r="SEV38" s="146"/>
      <c r="SEW38" s="146"/>
      <c r="SEX38" s="146"/>
      <c r="SEY38" s="146"/>
      <c r="SEZ38" s="146"/>
      <c r="SFA38" s="146"/>
      <c r="SFB38" s="146"/>
      <c r="SFC38" s="146"/>
      <c r="SFD38" s="146"/>
      <c r="SFE38" s="146"/>
      <c r="SFF38" s="146"/>
      <c r="SFG38" s="146"/>
      <c r="SFH38" s="146"/>
      <c r="SFI38" s="146"/>
      <c r="SFJ38" s="146"/>
      <c r="SFK38" s="146"/>
      <c r="SFL38" s="146"/>
      <c r="SFM38" s="146"/>
      <c r="SFN38" s="146"/>
      <c r="SFO38" s="146"/>
      <c r="SFP38" s="146"/>
      <c r="SFQ38" s="146"/>
      <c r="SFR38" s="146"/>
      <c r="SFS38" s="146"/>
      <c r="SFT38" s="146"/>
      <c r="SFU38" s="146"/>
      <c r="SFV38" s="146"/>
      <c r="SFW38" s="146"/>
      <c r="SFX38" s="146"/>
      <c r="SFY38" s="146"/>
      <c r="SFZ38" s="146"/>
      <c r="SGA38" s="146"/>
      <c r="SGB38" s="146"/>
      <c r="SGC38" s="146"/>
      <c r="SGD38" s="146"/>
      <c r="SGE38" s="146"/>
      <c r="SGF38" s="146"/>
      <c r="SGG38" s="146"/>
      <c r="SGH38" s="146"/>
      <c r="SGI38" s="146"/>
      <c r="SGJ38" s="146"/>
      <c r="SGK38" s="146"/>
      <c r="SGL38" s="146"/>
      <c r="SGM38" s="146"/>
      <c r="SGN38" s="146"/>
      <c r="SGO38" s="146"/>
      <c r="SGP38" s="146"/>
      <c r="SGQ38" s="146"/>
      <c r="SGR38" s="146"/>
      <c r="SGS38" s="146"/>
      <c r="SGT38" s="146"/>
      <c r="SGU38" s="146"/>
      <c r="SGV38" s="146"/>
      <c r="SGW38" s="146"/>
      <c r="SGX38" s="146"/>
      <c r="SGY38" s="146"/>
      <c r="SGZ38" s="146"/>
      <c r="SHA38" s="146"/>
      <c r="SHB38" s="146"/>
      <c r="SHC38" s="146"/>
      <c r="SHD38" s="146"/>
      <c r="SHE38" s="146"/>
      <c r="SHF38" s="146"/>
      <c r="SHG38" s="146"/>
      <c r="SHH38" s="146"/>
      <c r="SHI38" s="146"/>
      <c r="SHJ38" s="146"/>
      <c r="SHK38" s="146"/>
      <c r="SHL38" s="146"/>
      <c r="SHM38" s="146"/>
      <c r="SHN38" s="146"/>
      <c r="SHO38" s="146"/>
      <c r="SHP38" s="146"/>
      <c r="SHQ38" s="146"/>
      <c r="SHR38" s="146"/>
      <c r="SHS38" s="146"/>
      <c r="SHT38" s="146"/>
      <c r="SHU38" s="146"/>
      <c r="SHV38" s="146"/>
      <c r="SHW38" s="146"/>
      <c r="SHX38" s="146"/>
      <c r="SHY38" s="146"/>
      <c r="SHZ38" s="146"/>
      <c r="SIA38" s="146"/>
      <c r="SIB38" s="146"/>
      <c r="SIC38" s="146"/>
      <c r="SID38" s="146"/>
      <c r="SIE38" s="146"/>
      <c r="SIF38" s="146"/>
      <c r="SIG38" s="146"/>
      <c r="SIH38" s="146"/>
      <c r="SII38" s="146"/>
      <c r="SIJ38" s="146"/>
      <c r="SIK38" s="146"/>
      <c r="SIL38" s="146"/>
      <c r="SIM38" s="146"/>
      <c r="SIN38" s="146"/>
      <c r="SIO38" s="146"/>
      <c r="SIP38" s="146"/>
      <c r="SIQ38" s="146"/>
      <c r="SIR38" s="146"/>
      <c r="SIS38" s="146"/>
      <c r="SIT38" s="146"/>
      <c r="SIU38" s="146"/>
      <c r="SIV38" s="146"/>
      <c r="SIW38" s="146"/>
      <c r="SIX38" s="146"/>
      <c r="SIY38" s="146"/>
      <c r="SIZ38" s="146"/>
      <c r="SJA38" s="146"/>
      <c r="SJB38" s="146"/>
      <c r="SJC38" s="146"/>
      <c r="SJD38" s="146"/>
      <c r="SJE38" s="146"/>
      <c r="SJF38" s="146"/>
      <c r="SJG38" s="146"/>
      <c r="SJH38" s="146"/>
      <c r="SJI38" s="146"/>
      <c r="SJJ38" s="146"/>
      <c r="SJK38" s="146"/>
      <c r="SJL38" s="146"/>
      <c r="SJM38" s="146"/>
      <c r="SJN38" s="146"/>
      <c r="SJO38" s="146"/>
      <c r="SJP38" s="146"/>
      <c r="SJQ38" s="146"/>
      <c r="SJR38" s="146"/>
      <c r="SJS38" s="146"/>
      <c r="SJT38" s="146"/>
      <c r="SJU38" s="146"/>
      <c r="SJV38" s="146"/>
      <c r="SJW38" s="146"/>
      <c r="SJX38" s="146"/>
      <c r="SJY38" s="146"/>
      <c r="SJZ38" s="146"/>
      <c r="SKA38" s="146"/>
      <c r="SKB38" s="146"/>
      <c r="SKC38" s="146"/>
      <c r="SKD38" s="146"/>
      <c r="SKE38" s="146"/>
      <c r="SKF38" s="146"/>
      <c r="SKG38" s="146"/>
      <c r="SKH38" s="146"/>
      <c r="SKI38" s="146"/>
      <c r="SKJ38" s="146"/>
      <c r="SKK38" s="146"/>
      <c r="SKL38" s="146"/>
      <c r="SKM38" s="146"/>
      <c r="SKN38" s="146"/>
      <c r="SKO38" s="146"/>
      <c r="SKP38" s="146"/>
      <c r="SKQ38" s="146"/>
      <c r="SKR38" s="146"/>
      <c r="SKS38" s="146"/>
      <c r="SKT38" s="146"/>
      <c r="SKU38" s="146"/>
      <c r="SKV38" s="146"/>
      <c r="SKW38" s="146"/>
      <c r="SKX38" s="146"/>
      <c r="SKY38" s="146"/>
      <c r="SKZ38" s="146"/>
      <c r="SLA38" s="146"/>
      <c r="SLB38" s="146"/>
      <c r="SLC38" s="146"/>
      <c r="SLD38" s="146"/>
      <c r="SLE38" s="146"/>
      <c r="SLF38" s="146"/>
      <c r="SLG38" s="146"/>
      <c r="SLH38" s="146"/>
      <c r="SLI38" s="146"/>
      <c r="SLJ38" s="146"/>
      <c r="SLK38" s="146"/>
      <c r="SLL38" s="146"/>
      <c r="SLM38" s="146"/>
      <c r="SLN38" s="146"/>
      <c r="SLO38" s="146"/>
      <c r="SLP38" s="146"/>
      <c r="SLQ38" s="146"/>
      <c r="SLR38" s="146"/>
      <c r="SLS38" s="146"/>
      <c r="SLT38" s="146"/>
      <c r="SLU38" s="146"/>
      <c r="SLV38" s="146"/>
      <c r="SLW38" s="146"/>
      <c r="SLX38" s="146"/>
      <c r="SLY38" s="146"/>
      <c r="SLZ38" s="146"/>
      <c r="SMA38" s="146"/>
      <c r="SMB38" s="146"/>
      <c r="SMC38" s="146"/>
      <c r="SMD38" s="146"/>
      <c r="SME38" s="146"/>
      <c r="SMF38" s="146"/>
      <c r="SMG38" s="146"/>
      <c r="SMH38" s="146"/>
      <c r="SMI38" s="146"/>
      <c r="SMJ38" s="146"/>
      <c r="SMK38" s="146"/>
      <c r="SML38" s="146"/>
      <c r="SMM38" s="146"/>
      <c r="SMN38" s="146"/>
      <c r="SMO38" s="146"/>
      <c r="SMP38" s="146"/>
      <c r="SMQ38" s="146"/>
      <c r="SMR38" s="146"/>
      <c r="SMS38" s="146"/>
      <c r="SMT38" s="146"/>
      <c r="SMU38" s="146"/>
      <c r="SMV38" s="146"/>
      <c r="SMW38" s="146"/>
      <c r="SMX38" s="146"/>
      <c r="SMY38" s="146"/>
      <c r="SMZ38" s="146"/>
      <c r="SNA38" s="146"/>
      <c r="SNB38" s="146"/>
      <c r="SNC38" s="146"/>
      <c r="SND38" s="146"/>
      <c r="SNE38" s="146"/>
      <c r="SNF38" s="146"/>
      <c r="SNG38" s="146"/>
      <c r="SNH38" s="146"/>
      <c r="SNI38" s="146"/>
      <c r="SNJ38" s="146"/>
      <c r="SNK38" s="146"/>
      <c r="SNL38" s="146"/>
      <c r="SNM38" s="146"/>
      <c r="SNN38" s="146"/>
      <c r="SNO38" s="146"/>
      <c r="SNP38" s="146"/>
      <c r="SNQ38" s="146"/>
      <c r="SNR38" s="146"/>
      <c r="SNS38" s="146"/>
      <c r="SNT38" s="146"/>
      <c r="SNU38" s="146"/>
      <c r="SNV38" s="146"/>
      <c r="SNW38" s="146"/>
      <c r="SNX38" s="146"/>
      <c r="SNY38" s="146"/>
      <c r="SNZ38" s="146"/>
      <c r="SOA38" s="146"/>
      <c r="SOB38" s="146"/>
      <c r="SOC38" s="146"/>
      <c r="SOD38" s="146"/>
      <c r="SOE38" s="146"/>
      <c r="SOF38" s="146"/>
      <c r="SOG38" s="146"/>
      <c r="SOH38" s="146"/>
      <c r="SOI38" s="146"/>
      <c r="SOJ38" s="146"/>
      <c r="SOK38" s="146"/>
      <c r="SOL38" s="146"/>
      <c r="SOM38" s="146"/>
      <c r="SON38" s="146"/>
      <c r="SOO38" s="146"/>
      <c r="SOP38" s="146"/>
      <c r="SOQ38" s="146"/>
      <c r="SOR38" s="146"/>
      <c r="SOS38" s="146"/>
      <c r="SOT38" s="146"/>
      <c r="SOU38" s="146"/>
      <c r="SOV38" s="146"/>
      <c r="SOW38" s="146"/>
      <c r="SOX38" s="146"/>
      <c r="SOY38" s="146"/>
      <c r="SOZ38" s="146"/>
      <c r="SPA38" s="146"/>
      <c r="SPB38" s="146"/>
      <c r="SPC38" s="146"/>
      <c r="SPD38" s="146"/>
      <c r="SPE38" s="146"/>
      <c r="SPF38" s="146"/>
      <c r="SPG38" s="146"/>
      <c r="SPH38" s="146"/>
      <c r="SPI38" s="146"/>
      <c r="SPJ38" s="146"/>
      <c r="SPK38" s="146"/>
      <c r="SPL38" s="146"/>
      <c r="SPM38" s="146"/>
      <c r="SPN38" s="146"/>
      <c r="SPO38" s="146"/>
      <c r="SPP38" s="146"/>
      <c r="SPQ38" s="146"/>
      <c r="SPR38" s="146"/>
      <c r="SPS38" s="146"/>
      <c r="SPT38" s="146"/>
      <c r="SPU38" s="146"/>
      <c r="SPV38" s="146"/>
      <c r="SPW38" s="146"/>
      <c r="SPX38" s="146"/>
      <c r="SPY38" s="146"/>
      <c r="SPZ38" s="146"/>
      <c r="SQA38" s="146"/>
      <c r="SQB38" s="146"/>
      <c r="SQC38" s="146"/>
      <c r="SQD38" s="146"/>
      <c r="SQE38" s="146"/>
      <c r="SQF38" s="146"/>
      <c r="SQG38" s="146"/>
      <c r="SQH38" s="146"/>
      <c r="SQI38" s="146"/>
      <c r="SQJ38" s="146"/>
      <c r="SQK38" s="146"/>
      <c r="SQL38" s="146"/>
      <c r="SQM38" s="146"/>
      <c r="SQN38" s="146"/>
      <c r="SQO38" s="146"/>
      <c r="SQP38" s="146"/>
      <c r="SQQ38" s="146"/>
      <c r="SQR38" s="146"/>
      <c r="SQS38" s="146"/>
      <c r="SQT38" s="146"/>
      <c r="SQU38" s="146"/>
      <c r="SQV38" s="146"/>
      <c r="SQW38" s="146"/>
      <c r="SQX38" s="146"/>
      <c r="SQY38" s="146"/>
      <c r="SQZ38" s="146"/>
      <c r="SRA38" s="146"/>
      <c r="SRB38" s="146"/>
      <c r="SRC38" s="146"/>
      <c r="SRD38" s="146"/>
      <c r="SRE38" s="146"/>
      <c r="SRF38" s="146"/>
      <c r="SRG38" s="146"/>
      <c r="SRH38" s="146"/>
      <c r="SRI38" s="146"/>
      <c r="SRJ38" s="146"/>
      <c r="SRK38" s="146"/>
      <c r="SRL38" s="146"/>
      <c r="SRM38" s="146"/>
      <c r="SRN38" s="146"/>
      <c r="SRO38" s="146"/>
      <c r="SRP38" s="146"/>
      <c r="SRQ38" s="146"/>
      <c r="SRR38" s="146"/>
      <c r="SRS38" s="146"/>
      <c r="SRT38" s="146"/>
      <c r="SRU38" s="146"/>
      <c r="SRV38" s="146"/>
      <c r="SRW38" s="146"/>
      <c r="SRX38" s="146"/>
      <c r="SRY38" s="146"/>
      <c r="SRZ38" s="146"/>
      <c r="SSA38" s="146"/>
      <c r="SSB38" s="146"/>
      <c r="SSC38" s="146"/>
      <c r="SSD38" s="146"/>
      <c r="SSE38" s="146"/>
      <c r="SSF38" s="146"/>
      <c r="SSG38" s="146"/>
      <c r="SSH38" s="146"/>
      <c r="SSI38" s="146"/>
      <c r="SSJ38" s="146"/>
      <c r="SSK38" s="146"/>
      <c r="SSL38" s="146"/>
      <c r="SSM38" s="146"/>
      <c r="SSN38" s="146"/>
      <c r="SSO38" s="146"/>
      <c r="SSP38" s="146"/>
      <c r="SSQ38" s="146"/>
      <c r="SSR38" s="146"/>
      <c r="SSS38" s="146"/>
      <c r="SST38" s="146"/>
      <c r="SSU38" s="146"/>
      <c r="SSV38" s="146"/>
      <c r="SSW38" s="146"/>
      <c r="SSX38" s="146"/>
      <c r="SSY38" s="146"/>
      <c r="SSZ38" s="146"/>
      <c r="STA38" s="146"/>
      <c r="STB38" s="146"/>
      <c r="STC38" s="146"/>
      <c r="STD38" s="146"/>
      <c r="STE38" s="146"/>
      <c r="STF38" s="146"/>
      <c r="STG38" s="146"/>
      <c r="STH38" s="146"/>
      <c r="STI38" s="146"/>
      <c r="STJ38" s="146"/>
      <c r="STK38" s="146"/>
      <c r="STL38" s="146"/>
      <c r="STM38" s="146"/>
      <c r="STN38" s="146"/>
      <c r="STO38" s="146"/>
      <c r="STP38" s="146"/>
      <c r="STQ38" s="146"/>
      <c r="STR38" s="146"/>
      <c r="STS38" s="146"/>
      <c r="STT38" s="146"/>
      <c r="STU38" s="146"/>
      <c r="STV38" s="146"/>
      <c r="STW38" s="146"/>
      <c r="STX38" s="146"/>
      <c r="STY38" s="146"/>
      <c r="STZ38" s="146"/>
      <c r="SUA38" s="146"/>
      <c r="SUB38" s="146"/>
      <c r="SUC38" s="146"/>
      <c r="SUD38" s="146"/>
      <c r="SUE38" s="146"/>
      <c r="SUF38" s="146"/>
      <c r="SUG38" s="146"/>
      <c r="SUH38" s="146"/>
      <c r="SUI38" s="146"/>
      <c r="SUJ38" s="146"/>
      <c r="SUK38" s="146"/>
      <c r="SUL38" s="146"/>
      <c r="SUM38" s="146"/>
      <c r="SUN38" s="146"/>
      <c r="SUO38" s="146"/>
      <c r="SUP38" s="146"/>
      <c r="SUQ38" s="146"/>
      <c r="SUR38" s="146"/>
      <c r="SUS38" s="146"/>
      <c r="SUT38" s="146"/>
      <c r="SUU38" s="146"/>
      <c r="SUV38" s="146"/>
      <c r="SUW38" s="146"/>
      <c r="SUX38" s="146"/>
      <c r="SUY38" s="146"/>
      <c r="SUZ38" s="146"/>
      <c r="SVA38" s="146"/>
      <c r="SVB38" s="146"/>
      <c r="SVC38" s="146"/>
      <c r="SVD38" s="146"/>
      <c r="SVE38" s="146"/>
      <c r="SVF38" s="146"/>
      <c r="SVG38" s="146"/>
      <c r="SVH38" s="146"/>
      <c r="SVI38" s="146"/>
      <c r="SVJ38" s="146"/>
      <c r="SVK38" s="146"/>
      <c r="SVL38" s="146"/>
      <c r="SVM38" s="146"/>
      <c r="SVN38" s="146"/>
      <c r="SVO38" s="146"/>
      <c r="SVP38" s="146"/>
      <c r="SVQ38" s="146"/>
      <c r="SVR38" s="146"/>
      <c r="SVS38" s="146"/>
      <c r="SVT38" s="146"/>
      <c r="SVU38" s="146"/>
      <c r="SVV38" s="146"/>
      <c r="SVW38" s="146"/>
      <c r="SVX38" s="146"/>
      <c r="SVY38" s="146"/>
      <c r="SVZ38" s="146"/>
      <c r="SWA38" s="146"/>
      <c r="SWB38" s="146"/>
      <c r="SWC38" s="146"/>
      <c r="SWD38" s="146"/>
      <c r="SWE38" s="146"/>
      <c r="SWF38" s="146"/>
      <c r="SWG38" s="146"/>
      <c r="SWH38" s="146"/>
      <c r="SWI38" s="146"/>
      <c r="SWJ38" s="146"/>
      <c r="SWK38" s="146"/>
      <c r="SWL38" s="146"/>
      <c r="SWM38" s="146"/>
      <c r="SWN38" s="146"/>
      <c r="SWO38" s="146"/>
      <c r="SWP38" s="146"/>
      <c r="SWQ38" s="146"/>
      <c r="SWR38" s="146"/>
      <c r="SWS38" s="146"/>
      <c r="SWT38" s="146"/>
      <c r="SWU38" s="146"/>
      <c r="SWV38" s="146"/>
      <c r="SWW38" s="146"/>
      <c r="SWX38" s="146"/>
      <c r="SWY38" s="146"/>
      <c r="SWZ38" s="146"/>
      <c r="SXA38" s="146"/>
      <c r="SXB38" s="146"/>
      <c r="SXC38" s="146"/>
      <c r="SXD38" s="146"/>
      <c r="SXE38" s="146"/>
      <c r="SXF38" s="146"/>
      <c r="SXG38" s="146"/>
      <c r="SXH38" s="146"/>
      <c r="SXI38" s="146"/>
      <c r="SXJ38" s="146"/>
      <c r="SXK38" s="146"/>
      <c r="SXL38" s="146"/>
      <c r="SXM38" s="146"/>
      <c r="SXN38" s="146"/>
      <c r="SXO38" s="146"/>
      <c r="SXP38" s="146"/>
      <c r="SXQ38" s="146"/>
      <c r="SXR38" s="146"/>
      <c r="SXS38" s="146"/>
      <c r="SXT38" s="146"/>
      <c r="SXU38" s="146"/>
      <c r="SXV38" s="146"/>
      <c r="SXW38" s="146"/>
      <c r="SXX38" s="146"/>
      <c r="SXY38" s="146"/>
      <c r="SXZ38" s="146"/>
      <c r="SYA38" s="146"/>
      <c r="SYB38" s="146"/>
      <c r="SYC38" s="146"/>
      <c r="SYD38" s="146"/>
      <c r="SYE38" s="146"/>
      <c r="SYF38" s="146"/>
      <c r="SYG38" s="146"/>
      <c r="SYH38" s="146"/>
      <c r="SYI38" s="146"/>
      <c r="SYJ38" s="146"/>
      <c r="SYK38" s="146"/>
      <c r="SYL38" s="146"/>
      <c r="SYM38" s="146"/>
      <c r="SYN38" s="146"/>
      <c r="SYO38" s="146"/>
      <c r="SYP38" s="146"/>
      <c r="SYQ38" s="146"/>
      <c r="SYR38" s="146"/>
      <c r="SYS38" s="146"/>
      <c r="SYT38" s="146"/>
      <c r="SYU38" s="146"/>
      <c r="SYV38" s="146"/>
      <c r="SYW38" s="146"/>
      <c r="SYX38" s="146"/>
      <c r="SYY38" s="146"/>
      <c r="SYZ38" s="146"/>
      <c r="SZA38" s="146"/>
      <c r="SZB38" s="146"/>
      <c r="SZC38" s="146"/>
      <c r="SZD38" s="146"/>
      <c r="SZE38" s="146"/>
      <c r="SZF38" s="146"/>
      <c r="SZG38" s="146"/>
      <c r="SZH38" s="146"/>
      <c r="SZI38" s="146"/>
      <c r="SZJ38" s="146"/>
      <c r="SZK38" s="146"/>
      <c r="SZL38" s="146"/>
      <c r="SZM38" s="146"/>
      <c r="SZN38" s="146"/>
      <c r="SZO38" s="146"/>
      <c r="SZP38" s="146"/>
      <c r="SZQ38" s="146"/>
      <c r="SZR38" s="146"/>
      <c r="SZS38" s="146"/>
      <c r="SZT38" s="146"/>
      <c r="SZU38" s="146"/>
      <c r="SZV38" s="146"/>
      <c r="SZW38" s="146"/>
      <c r="SZX38" s="146"/>
      <c r="SZY38" s="146"/>
      <c r="SZZ38" s="146"/>
      <c r="TAA38" s="146"/>
      <c r="TAB38" s="146"/>
      <c r="TAC38" s="146"/>
      <c r="TAD38" s="146"/>
      <c r="TAE38" s="146"/>
      <c r="TAF38" s="146"/>
      <c r="TAG38" s="146"/>
      <c r="TAH38" s="146"/>
      <c r="TAI38" s="146"/>
      <c r="TAJ38" s="146"/>
      <c r="TAK38" s="146"/>
      <c r="TAL38" s="146"/>
      <c r="TAM38" s="146"/>
      <c r="TAN38" s="146"/>
      <c r="TAO38" s="146"/>
      <c r="TAP38" s="146"/>
      <c r="TAQ38" s="146"/>
      <c r="TAR38" s="146"/>
      <c r="TAS38" s="146"/>
      <c r="TAT38" s="146"/>
      <c r="TAU38" s="146"/>
      <c r="TAV38" s="146"/>
      <c r="TAW38" s="146"/>
      <c r="TAX38" s="146"/>
      <c r="TAY38" s="146"/>
      <c r="TAZ38" s="146"/>
      <c r="TBA38" s="146"/>
      <c r="TBB38" s="146"/>
      <c r="TBC38" s="146"/>
      <c r="TBD38" s="146"/>
      <c r="TBE38" s="146"/>
      <c r="TBF38" s="146"/>
      <c r="TBG38" s="146"/>
      <c r="TBH38" s="146"/>
      <c r="TBI38" s="146"/>
      <c r="TBJ38" s="146"/>
      <c r="TBK38" s="146"/>
      <c r="TBL38" s="146"/>
      <c r="TBM38" s="146"/>
      <c r="TBN38" s="146"/>
      <c r="TBO38" s="146"/>
      <c r="TBP38" s="146"/>
      <c r="TBQ38" s="146"/>
      <c r="TBR38" s="146"/>
      <c r="TBS38" s="146"/>
      <c r="TBT38" s="146"/>
      <c r="TBU38" s="146"/>
      <c r="TBV38" s="146"/>
      <c r="TBW38" s="146"/>
      <c r="TBX38" s="146"/>
      <c r="TBY38" s="146"/>
      <c r="TBZ38" s="146"/>
      <c r="TCA38" s="146"/>
      <c r="TCB38" s="146"/>
      <c r="TCC38" s="146"/>
      <c r="TCD38" s="146"/>
      <c r="TCE38" s="146"/>
      <c r="TCF38" s="146"/>
      <c r="TCG38" s="146"/>
      <c r="TCH38" s="146"/>
      <c r="TCI38" s="146"/>
      <c r="TCJ38" s="146"/>
      <c r="TCK38" s="146"/>
      <c r="TCL38" s="146"/>
      <c r="TCM38" s="146"/>
      <c r="TCN38" s="146"/>
      <c r="TCO38" s="146"/>
      <c r="TCP38" s="146"/>
      <c r="TCQ38" s="146"/>
      <c r="TCR38" s="146"/>
      <c r="TCS38" s="146"/>
      <c r="TCT38" s="146"/>
      <c r="TCU38" s="146"/>
      <c r="TCV38" s="146"/>
      <c r="TCW38" s="146"/>
      <c r="TCX38" s="146"/>
      <c r="TCY38" s="146"/>
      <c r="TCZ38" s="146"/>
      <c r="TDA38" s="146"/>
      <c r="TDB38" s="146"/>
      <c r="TDC38" s="146"/>
      <c r="TDD38" s="146"/>
      <c r="TDE38" s="146"/>
      <c r="TDF38" s="146"/>
      <c r="TDG38" s="146"/>
      <c r="TDH38" s="146"/>
      <c r="TDI38" s="146"/>
      <c r="TDJ38" s="146"/>
      <c r="TDK38" s="146"/>
      <c r="TDL38" s="146"/>
      <c r="TDM38" s="146"/>
      <c r="TDN38" s="146"/>
      <c r="TDO38" s="146"/>
      <c r="TDP38" s="146"/>
      <c r="TDQ38" s="146"/>
      <c r="TDR38" s="146"/>
      <c r="TDS38" s="146"/>
      <c r="TDT38" s="146"/>
      <c r="TDU38" s="146"/>
      <c r="TDV38" s="146"/>
      <c r="TDW38" s="146"/>
      <c r="TDX38" s="146"/>
      <c r="TDY38" s="146"/>
      <c r="TDZ38" s="146"/>
      <c r="TEA38" s="146"/>
      <c r="TEB38" s="146"/>
      <c r="TEC38" s="146"/>
      <c r="TED38" s="146"/>
      <c r="TEE38" s="146"/>
      <c r="TEF38" s="146"/>
      <c r="TEG38" s="146"/>
      <c r="TEH38" s="146"/>
      <c r="TEI38" s="146"/>
      <c r="TEJ38" s="146"/>
      <c r="TEK38" s="146"/>
      <c r="TEL38" s="146"/>
      <c r="TEM38" s="146"/>
      <c r="TEN38" s="146"/>
      <c r="TEO38" s="146"/>
      <c r="TEP38" s="146"/>
      <c r="TEQ38" s="146"/>
      <c r="TER38" s="146"/>
      <c r="TES38" s="146"/>
      <c r="TET38" s="146"/>
      <c r="TEU38" s="146"/>
      <c r="TEV38" s="146"/>
      <c r="TEW38" s="146"/>
      <c r="TEX38" s="146"/>
      <c r="TEY38" s="146"/>
      <c r="TEZ38" s="146"/>
      <c r="TFA38" s="146"/>
      <c r="TFB38" s="146"/>
      <c r="TFC38" s="146"/>
      <c r="TFD38" s="146"/>
      <c r="TFE38" s="146"/>
      <c r="TFF38" s="146"/>
      <c r="TFG38" s="146"/>
      <c r="TFH38" s="146"/>
      <c r="TFI38" s="146"/>
      <c r="TFJ38" s="146"/>
      <c r="TFK38" s="146"/>
      <c r="TFL38" s="146"/>
      <c r="TFM38" s="146"/>
      <c r="TFN38" s="146"/>
      <c r="TFO38" s="146"/>
      <c r="TFP38" s="146"/>
      <c r="TFQ38" s="146"/>
      <c r="TFR38" s="146"/>
      <c r="TFS38" s="146"/>
      <c r="TFT38" s="146"/>
      <c r="TFU38" s="146"/>
      <c r="TFV38" s="146"/>
      <c r="TFW38" s="146"/>
      <c r="TFX38" s="146"/>
      <c r="TFY38" s="146"/>
      <c r="TFZ38" s="146"/>
      <c r="TGA38" s="146"/>
      <c r="TGB38" s="146"/>
      <c r="TGC38" s="146"/>
      <c r="TGD38" s="146"/>
      <c r="TGE38" s="146"/>
      <c r="TGF38" s="146"/>
      <c r="TGG38" s="146"/>
      <c r="TGH38" s="146"/>
      <c r="TGI38" s="146"/>
      <c r="TGJ38" s="146"/>
      <c r="TGK38" s="146"/>
      <c r="TGL38" s="146"/>
      <c r="TGM38" s="146"/>
      <c r="TGN38" s="146"/>
      <c r="TGO38" s="146"/>
      <c r="TGP38" s="146"/>
      <c r="TGQ38" s="146"/>
      <c r="TGR38" s="146"/>
      <c r="TGS38" s="146"/>
      <c r="TGT38" s="146"/>
      <c r="TGU38" s="146"/>
      <c r="TGV38" s="146"/>
      <c r="TGW38" s="146"/>
      <c r="TGX38" s="146"/>
      <c r="TGY38" s="146"/>
      <c r="TGZ38" s="146"/>
      <c r="THA38" s="146"/>
      <c r="THB38" s="146"/>
      <c r="THC38" s="146"/>
      <c r="THD38" s="146"/>
      <c r="THE38" s="146"/>
      <c r="THF38" s="146"/>
      <c r="THG38" s="146"/>
      <c r="THH38" s="146"/>
      <c r="THI38" s="146"/>
      <c r="THJ38" s="146"/>
      <c r="THK38" s="146"/>
      <c r="THL38" s="146"/>
      <c r="THM38" s="146"/>
      <c r="THN38" s="146"/>
      <c r="THO38" s="146"/>
      <c r="THP38" s="146"/>
      <c r="THQ38" s="146"/>
      <c r="THR38" s="146"/>
      <c r="THS38" s="146"/>
      <c r="THT38" s="146"/>
      <c r="THU38" s="146"/>
      <c r="THV38" s="146"/>
      <c r="THW38" s="146"/>
      <c r="THX38" s="146"/>
      <c r="THY38" s="146"/>
      <c r="THZ38" s="146"/>
      <c r="TIA38" s="146"/>
      <c r="TIB38" s="146"/>
      <c r="TIC38" s="146"/>
      <c r="TID38" s="146"/>
      <c r="TIE38" s="146"/>
      <c r="TIF38" s="146"/>
      <c r="TIG38" s="146"/>
      <c r="TIH38" s="146"/>
      <c r="TII38" s="146"/>
      <c r="TIJ38" s="146"/>
      <c r="TIK38" s="146"/>
      <c r="TIL38" s="146"/>
      <c r="TIM38" s="146"/>
      <c r="TIN38" s="146"/>
      <c r="TIO38" s="146"/>
      <c r="TIP38" s="146"/>
      <c r="TIQ38" s="146"/>
      <c r="TIR38" s="146"/>
      <c r="TIS38" s="146"/>
      <c r="TIT38" s="146"/>
      <c r="TIU38" s="146"/>
      <c r="TIV38" s="146"/>
      <c r="TIW38" s="146"/>
      <c r="TIX38" s="146"/>
      <c r="TIY38" s="146"/>
      <c r="TIZ38" s="146"/>
      <c r="TJA38" s="146"/>
      <c r="TJB38" s="146"/>
      <c r="TJC38" s="146"/>
      <c r="TJD38" s="146"/>
      <c r="TJE38" s="146"/>
      <c r="TJF38" s="146"/>
      <c r="TJG38" s="146"/>
      <c r="TJH38" s="146"/>
      <c r="TJI38" s="146"/>
      <c r="TJJ38" s="146"/>
      <c r="TJK38" s="146"/>
      <c r="TJL38" s="146"/>
      <c r="TJM38" s="146"/>
      <c r="TJN38" s="146"/>
      <c r="TJO38" s="146"/>
      <c r="TJP38" s="146"/>
      <c r="TJQ38" s="146"/>
      <c r="TJR38" s="146"/>
      <c r="TJS38" s="146"/>
      <c r="TJT38" s="146"/>
      <c r="TJU38" s="146"/>
      <c r="TJV38" s="146"/>
      <c r="TJW38" s="146"/>
      <c r="TJX38" s="146"/>
      <c r="TJY38" s="146"/>
      <c r="TJZ38" s="146"/>
      <c r="TKA38" s="146"/>
      <c r="TKB38" s="146"/>
      <c r="TKC38" s="146"/>
      <c r="TKD38" s="146"/>
      <c r="TKE38" s="146"/>
      <c r="TKF38" s="146"/>
      <c r="TKG38" s="146"/>
      <c r="TKH38" s="146"/>
      <c r="TKI38" s="146"/>
      <c r="TKJ38" s="146"/>
      <c r="TKK38" s="146"/>
      <c r="TKL38" s="146"/>
      <c r="TKM38" s="146"/>
      <c r="TKN38" s="146"/>
      <c r="TKO38" s="146"/>
      <c r="TKP38" s="146"/>
      <c r="TKQ38" s="146"/>
      <c r="TKR38" s="146"/>
      <c r="TKS38" s="146"/>
      <c r="TKT38" s="146"/>
      <c r="TKU38" s="146"/>
      <c r="TKV38" s="146"/>
      <c r="TKW38" s="146"/>
      <c r="TKX38" s="146"/>
      <c r="TKY38" s="146"/>
      <c r="TKZ38" s="146"/>
      <c r="TLA38" s="146"/>
      <c r="TLB38" s="146"/>
      <c r="TLC38" s="146"/>
      <c r="TLD38" s="146"/>
      <c r="TLE38" s="146"/>
      <c r="TLF38" s="146"/>
      <c r="TLG38" s="146"/>
      <c r="TLH38" s="146"/>
      <c r="TLI38" s="146"/>
      <c r="TLJ38" s="146"/>
      <c r="TLK38" s="146"/>
      <c r="TLL38" s="146"/>
      <c r="TLM38" s="146"/>
      <c r="TLN38" s="146"/>
      <c r="TLO38" s="146"/>
      <c r="TLP38" s="146"/>
      <c r="TLQ38" s="146"/>
      <c r="TLR38" s="146"/>
      <c r="TLS38" s="146"/>
      <c r="TLT38" s="146"/>
      <c r="TLU38" s="146"/>
      <c r="TLV38" s="146"/>
      <c r="TLW38" s="146"/>
      <c r="TLX38" s="146"/>
      <c r="TLY38" s="146"/>
      <c r="TLZ38" s="146"/>
      <c r="TMA38" s="146"/>
      <c r="TMB38" s="146"/>
      <c r="TMC38" s="146"/>
      <c r="TMD38" s="146"/>
      <c r="TME38" s="146"/>
      <c r="TMF38" s="146"/>
      <c r="TMG38" s="146"/>
      <c r="TMH38" s="146"/>
      <c r="TMI38" s="146"/>
      <c r="TMJ38" s="146"/>
      <c r="TMK38" s="146"/>
      <c r="TML38" s="146"/>
      <c r="TMM38" s="146"/>
      <c r="TMN38" s="146"/>
      <c r="TMO38" s="146"/>
      <c r="TMP38" s="146"/>
      <c r="TMQ38" s="146"/>
      <c r="TMR38" s="146"/>
      <c r="TMS38" s="146"/>
      <c r="TMT38" s="146"/>
      <c r="TMU38" s="146"/>
      <c r="TMV38" s="146"/>
      <c r="TMW38" s="146"/>
      <c r="TMX38" s="146"/>
      <c r="TMY38" s="146"/>
      <c r="TMZ38" s="146"/>
      <c r="TNA38" s="146"/>
      <c r="TNB38" s="146"/>
      <c r="TNC38" s="146"/>
      <c r="TND38" s="146"/>
      <c r="TNE38" s="146"/>
      <c r="TNF38" s="146"/>
      <c r="TNG38" s="146"/>
      <c r="TNH38" s="146"/>
      <c r="TNI38" s="146"/>
      <c r="TNJ38" s="146"/>
      <c r="TNK38" s="146"/>
      <c r="TNL38" s="146"/>
      <c r="TNM38" s="146"/>
      <c r="TNN38" s="146"/>
      <c r="TNO38" s="146"/>
      <c r="TNP38" s="146"/>
      <c r="TNQ38" s="146"/>
      <c r="TNR38" s="146"/>
      <c r="TNS38" s="146"/>
      <c r="TNT38" s="146"/>
      <c r="TNU38" s="146"/>
      <c r="TNV38" s="146"/>
      <c r="TNW38" s="146"/>
      <c r="TNX38" s="146"/>
      <c r="TNY38" s="146"/>
      <c r="TNZ38" s="146"/>
      <c r="TOA38" s="146"/>
      <c r="TOB38" s="146"/>
      <c r="TOC38" s="146"/>
      <c r="TOD38" s="146"/>
      <c r="TOE38" s="146"/>
      <c r="TOF38" s="146"/>
      <c r="TOG38" s="146"/>
      <c r="TOH38" s="146"/>
      <c r="TOI38" s="146"/>
      <c r="TOJ38" s="146"/>
      <c r="TOK38" s="146"/>
      <c r="TOL38" s="146"/>
      <c r="TOM38" s="146"/>
      <c r="TON38" s="146"/>
      <c r="TOO38" s="146"/>
      <c r="TOP38" s="146"/>
      <c r="TOQ38" s="146"/>
      <c r="TOR38" s="146"/>
      <c r="TOS38" s="146"/>
      <c r="TOT38" s="146"/>
      <c r="TOU38" s="146"/>
      <c r="TOV38" s="146"/>
      <c r="TOW38" s="146"/>
      <c r="TOX38" s="146"/>
      <c r="TOY38" s="146"/>
      <c r="TOZ38" s="146"/>
      <c r="TPA38" s="146"/>
      <c r="TPB38" s="146"/>
      <c r="TPC38" s="146"/>
      <c r="TPD38" s="146"/>
      <c r="TPE38" s="146"/>
      <c r="TPF38" s="146"/>
      <c r="TPG38" s="146"/>
      <c r="TPH38" s="146"/>
      <c r="TPI38" s="146"/>
      <c r="TPJ38" s="146"/>
      <c r="TPK38" s="146"/>
      <c r="TPL38" s="146"/>
      <c r="TPM38" s="146"/>
      <c r="TPN38" s="146"/>
      <c r="TPO38" s="146"/>
      <c r="TPP38" s="146"/>
      <c r="TPQ38" s="146"/>
      <c r="TPR38" s="146"/>
      <c r="TPS38" s="146"/>
      <c r="TPT38" s="146"/>
      <c r="TPU38" s="146"/>
      <c r="TPV38" s="146"/>
      <c r="TPW38" s="146"/>
      <c r="TPX38" s="146"/>
      <c r="TPY38" s="146"/>
      <c r="TPZ38" s="146"/>
      <c r="TQA38" s="146"/>
      <c r="TQB38" s="146"/>
      <c r="TQC38" s="146"/>
      <c r="TQD38" s="146"/>
      <c r="TQE38" s="146"/>
      <c r="TQF38" s="146"/>
      <c r="TQG38" s="146"/>
      <c r="TQH38" s="146"/>
      <c r="TQI38" s="146"/>
      <c r="TQJ38" s="146"/>
      <c r="TQK38" s="146"/>
      <c r="TQL38" s="146"/>
      <c r="TQM38" s="146"/>
      <c r="TQN38" s="146"/>
      <c r="TQO38" s="146"/>
      <c r="TQP38" s="146"/>
      <c r="TQQ38" s="146"/>
      <c r="TQR38" s="146"/>
      <c r="TQS38" s="146"/>
      <c r="TQT38" s="146"/>
      <c r="TQU38" s="146"/>
      <c r="TQV38" s="146"/>
      <c r="TQW38" s="146"/>
      <c r="TQX38" s="146"/>
      <c r="TQY38" s="146"/>
      <c r="TQZ38" s="146"/>
      <c r="TRA38" s="146"/>
      <c r="TRB38" s="146"/>
      <c r="TRC38" s="146"/>
      <c r="TRD38" s="146"/>
      <c r="TRE38" s="146"/>
      <c r="TRF38" s="146"/>
      <c r="TRG38" s="146"/>
      <c r="TRH38" s="146"/>
      <c r="TRI38" s="146"/>
      <c r="TRJ38" s="146"/>
      <c r="TRK38" s="146"/>
      <c r="TRL38" s="146"/>
      <c r="TRM38" s="146"/>
      <c r="TRN38" s="146"/>
      <c r="TRO38" s="146"/>
      <c r="TRP38" s="146"/>
      <c r="TRQ38" s="146"/>
      <c r="TRR38" s="146"/>
      <c r="TRS38" s="146"/>
      <c r="TRT38" s="146"/>
      <c r="TRU38" s="146"/>
      <c r="TRV38" s="146"/>
      <c r="TRW38" s="146"/>
      <c r="TRX38" s="146"/>
      <c r="TRY38" s="146"/>
      <c r="TRZ38" s="146"/>
      <c r="TSA38" s="146"/>
      <c r="TSB38" s="146"/>
      <c r="TSC38" s="146"/>
      <c r="TSD38" s="146"/>
      <c r="TSE38" s="146"/>
      <c r="TSF38" s="146"/>
      <c r="TSG38" s="146"/>
      <c r="TSH38" s="146"/>
      <c r="TSI38" s="146"/>
      <c r="TSJ38" s="146"/>
      <c r="TSK38" s="146"/>
      <c r="TSL38" s="146"/>
      <c r="TSM38" s="146"/>
      <c r="TSN38" s="146"/>
      <c r="TSO38" s="146"/>
      <c r="TSP38" s="146"/>
      <c r="TSQ38" s="146"/>
      <c r="TSR38" s="146"/>
      <c r="TSS38" s="146"/>
      <c r="TST38" s="146"/>
      <c r="TSU38" s="146"/>
      <c r="TSV38" s="146"/>
      <c r="TSW38" s="146"/>
      <c r="TSX38" s="146"/>
      <c r="TSY38" s="146"/>
      <c r="TSZ38" s="146"/>
      <c r="TTA38" s="146"/>
      <c r="TTB38" s="146"/>
      <c r="TTC38" s="146"/>
      <c r="TTD38" s="146"/>
      <c r="TTE38" s="146"/>
      <c r="TTF38" s="146"/>
      <c r="TTG38" s="146"/>
      <c r="TTH38" s="146"/>
      <c r="TTI38" s="146"/>
      <c r="TTJ38" s="146"/>
      <c r="TTK38" s="146"/>
      <c r="TTL38" s="146"/>
      <c r="TTM38" s="146"/>
      <c r="TTN38" s="146"/>
      <c r="TTO38" s="146"/>
      <c r="TTP38" s="146"/>
      <c r="TTQ38" s="146"/>
      <c r="TTR38" s="146"/>
      <c r="TTS38" s="146"/>
      <c r="TTT38" s="146"/>
      <c r="TTU38" s="146"/>
      <c r="TTV38" s="146"/>
      <c r="TTW38" s="146"/>
      <c r="TTX38" s="146"/>
      <c r="TTY38" s="146"/>
      <c r="TTZ38" s="146"/>
      <c r="TUA38" s="146"/>
      <c r="TUB38" s="146"/>
      <c r="TUC38" s="146"/>
      <c r="TUD38" s="146"/>
      <c r="TUE38" s="146"/>
      <c r="TUF38" s="146"/>
      <c r="TUG38" s="146"/>
      <c r="TUH38" s="146"/>
      <c r="TUI38" s="146"/>
      <c r="TUJ38" s="146"/>
      <c r="TUK38" s="146"/>
      <c r="TUL38" s="146"/>
      <c r="TUM38" s="146"/>
      <c r="TUN38" s="146"/>
      <c r="TUO38" s="146"/>
      <c r="TUP38" s="146"/>
      <c r="TUQ38" s="146"/>
      <c r="TUR38" s="146"/>
      <c r="TUS38" s="146"/>
      <c r="TUT38" s="146"/>
      <c r="TUU38" s="146"/>
      <c r="TUV38" s="146"/>
      <c r="TUW38" s="146"/>
      <c r="TUX38" s="146"/>
      <c r="TUY38" s="146"/>
      <c r="TUZ38" s="146"/>
      <c r="TVA38" s="146"/>
      <c r="TVB38" s="146"/>
      <c r="TVC38" s="146"/>
      <c r="TVD38" s="146"/>
      <c r="TVE38" s="146"/>
      <c r="TVF38" s="146"/>
      <c r="TVG38" s="146"/>
      <c r="TVH38" s="146"/>
      <c r="TVI38" s="146"/>
      <c r="TVJ38" s="146"/>
      <c r="TVK38" s="146"/>
      <c r="TVL38" s="146"/>
      <c r="TVM38" s="146"/>
      <c r="TVN38" s="146"/>
      <c r="TVO38" s="146"/>
      <c r="TVP38" s="146"/>
      <c r="TVQ38" s="146"/>
      <c r="TVR38" s="146"/>
      <c r="TVS38" s="146"/>
      <c r="TVT38" s="146"/>
      <c r="TVU38" s="146"/>
      <c r="TVV38" s="146"/>
      <c r="TVW38" s="146"/>
      <c r="TVX38" s="146"/>
      <c r="TVY38" s="146"/>
      <c r="TVZ38" s="146"/>
      <c r="TWA38" s="146"/>
      <c r="TWB38" s="146"/>
      <c r="TWC38" s="146"/>
      <c r="TWD38" s="146"/>
      <c r="TWE38" s="146"/>
      <c r="TWF38" s="146"/>
      <c r="TWG38" s="146"/>
      <c r="TWH38" s="146"/>
      <c r="TWI38" s="146"/>
      <c r="TWJ38" s="146"/>
      <c r="TWK38" s="146"/>
      <c r="TWL38" s="146"/>
      <c r="TWM38" s="146"/>
      <c r="TWN38" s="146"/>
      <c r="TWO38" s="146"/>
      <c r="TWP38" s="146"/>
      <c r="TWQ38" s="146"/>
      <c r="TWR38" s="146"/>
      <c r="TWS38" s="146"/>
      <c r="TWT38" s="146"/>
      <c r="TWU38" s="146"/>
      <c r="TWV38" s="146"/>
      <c r="TWW38" s="146"/>
      <c r="TWX38" s="146"/>
      <c r="TWY38" s="146"/>
      <c r="TWZ38" s="146"/>
      <c r="TXA38" s="146"/>
      <c r="TXB38" s="146"/>
      <c r="TXC38" s="146"/>
      <c r="TXD38" s="146"/>
      <c r="TXE38" s="146"/>
      <c r="TXF38" s="146"/>
      <c r="TXG38" s="146"/>
      <c r="TXH38" s="146"/>
      <c r="TXI38" s="146"/>
      <c r="TXJ38" s="146"/>
      <c r="TXK38" s="146"/>
      <c r="TXL38" s="146"/>
      <c r="TXM38" s="146"/>
      <c r="TXN38" s="146"/>
      <c r="TXO38" s="146"/>
      <c r="TXP38" s="146"/>
      <c r="TXQ38" s="146"/>
      <c r="TXR38" s="146"/>
      <c r="TXS38" s="146"/>
      <c r="TXT38" s="146"/>
      <c r="TXU38" s="146"/>
      <c r="TXV38" s="146"/>
      <c r="TXW38" s="146"/>
      <c r="TXX38" s="146"/>
      <c r="TXY38" s="146"/>
      <c r="TXZ38" s="146"/>
      <c r="TYA38" s="146"/>
      <c r="TYB38" s="146"/>
      <c r="TYC38" s="146"/>
      <c r="TYD38" s="146"/>
      <c r="TYE38" s="146"/>
      <c r="TYF38" s="146"/>
      <c r="TYG38" s="146"/>
      <c r="TYH38" s="146"/>
      <c r="TYI38" s="146"/>
      <c r="TYJ38" s="146"/>
      <c r="TYK38" s="146"/>
      <c r="TYL38" s="146"/>
      <c r="TYM38" s="146"/>
      <c r="TYN38" s="146"/>
      <c r="TYO38" s="146"/>
      <c r="TYP38" s="146"/>
      <c r="TYQ38" s="146"/>
      <c r="TYR38" s="146"/>
      <c r="TYS38" s="146"/>
      <c r="TYT38" s="146"/>
      <c r="TYU38" s="146"/>
      <c r="TYV38" s="146"/>
      <c r="TYW38" s="146"/>
      <c r="TYX38" s="146"/>
      <c r="TYY38" s="146"/>
      <c r="TYZ38" s="146"/>
      <c r="TZA38" s="146"/>
      <c r="TZB38" s="146"/>
      <c r="TZC38" s="146"/>
      <c r="TZD38" s="146"/>
      <c r="TZE38" s="146"/>
      <c r="TZF38" s="146"/>
      <c r="TZG38" s="146"/>
      <c r="TZH38" s="146"/>
      <c r="TZI38" s="146"/>
      <c r="TZJ38" s="146"/>
      <c r="TZK38" s="146"/>
      <c r="TZL38" s="146"/>
      <c r="TZM38" s="146"/>
      <c r="TZN38" s="146"/>
      <c r="TZO38" s="146"/>
      <c r="TZP38" s="146"/>
      <c r="TZQ38" s="146"/>
      <c r="TZR38" s="146"/>
      <c r="TZS38" s="146"/>
      <c r="TZT38" s="146"/>
      <c r="TZU38" s="146"/>
      <c r="TZV38" s="146"/>
      <c r="TZW38" s="146"/>
      <c r="TZX38" s="146"/>
      <c r="TZY38" s="146"/>
      <c r="TZZ38" s="146"/>
      <c r="UAA38" s="146"/>
      <c r="UAB38" s="146"/>
      <c r="UAC38" s="146"/>
      <c r="UAD38" s="146"/>
      <c r="UAE38" s="146"/>
      <c r="UAF38" s="146"/>
      <c r="UAG38" s="146"/>
      <c r="UAH38" s="146"/>
      <c r="UAI38" s="146"/>
      <c r="UAJ38" s="146"/>
      <c r="UAK38" s="146"/>
      <c r="UAL38" s="146"/>
      <c r="UAM38" s="146"/>
      <c r="UAN38" s="146"/>
      <c r="UAO38" s="146"/>
      <c r="UAP38" s="146"/>
      <c r="UAQ38" s="146"/>
      <c r="UAR38" s="146"/>
      <c r="UAS38" s="146"/>
      <c r="UAT38" s="146"/>
      <c r="UAU38" s="146"/>
      <c r="UAV38" s="146"/>
      <c r="UAW38" s="146"/>
      <c r="UAX38" s="146"/>
      <c r="UAY38" s="146"/>
      <c r="UAZ38" s="146"/>
      <c r="UBA38" s="146"/>
      <c r="UBB38" s="146"/>
      <c r="UBC38" s="146"/>
      <c r="UBD38" s="146"/>
      <c r="UBE38" s="146"/>
      <c r="UBF38" s="146"/>
      <c r="UBG38" s="146"/>
      <c r="UBH38" s="146"/>
      <c r="UBI38" s="146"/>
      <c r="UBJ38" s="146"/>
      <c r="UBK38" s="146"/>
      <c r="UBL38" s="146"/>
      <c r="UBM38" s="146"/>
      <c r="UBN38" s="146"/>
      <c r="UBO38" s="146"/>
      <c r="UBP38" s="146"/>
      <c r="UBQ38" s="146"/>
      <c r="UBR38" s="146"/>
      <c r="UBS38" s="146"/>
      <c r="UBT38" s="146"/>
      <c r="UBU38" s="146"/>
      <c r="UBV38" s="146"/>
      <c r="UBW38" s="146"/>
      <c r="UBX38" s="146"/>
      <c r="UBY38" s="146"/>
      <c r="UBZ38" s="146"/>
      <c r="UCA38" s="146"/>
      <c r="UCB38" s="146"/>
      <c r="UCC38" s="146"/>
      <c r="UCD38" s="146"/>
      <c r="UCE38" s="146"/>
      <c r="UCF38" s="146"/>
      <c r="UCG38" s="146"/>
      <c r="UCH38" s="146"/>
      <c r="UCI38" s="146"/>
      <c r="UCJ38" s="146"/>
      <c r="UCK38" s="146"/>
      <c r="UCL38" s="146"/>
      <c r="UCM38" s="146"/>
      <c r="UCN38" s="146"/>
      <c r="UCO38" s="146"/>
      <c r="UCP38" s="146"/>
      <c r="UCQ38" s="146"/>
      <c r="UCR38" s="146"/>
      <c r="UCS38" s="146"/>
      <c r="UCT38" s="146"/>
      <c r="UCU38" s="146"/>
      <c r="UCV38" s="146"/>
      <c r="UCW38" s="146"/>
      <c r="UCX38" s="146"/>
      <c r="UCY38" s="146"/>
      <c r="UCZ38" s="146"/>
      <c r="UDA38" s="146"/>
      <c r="UDB38" s="146"/>
      <c r="UDC38" s="146"/>
      <c r="UDD38" s="146"/>
      <c r="UDE38" s="146"/>
      <c r="UDF38" s="146"/>
      <c r="UDG38" s="146"/>
      <c r="UDH38" s="146"/>
      <c r="UDI38" s="146"/>
      <c r="UDJ38" s="146"/>
      <c r="UDK38" s="146"/>
      <c r="UDL38" s="146"/>
      <c r="UDM38" s="146"/>
      <c r="UDN38" s="146"/>
      <c r="UDO38" s="146"/>
      <c r="UDP38" s="146"/>
      <c r="UDQ38" s="146"/>
      <c r="UDR38" s="146"/>
      <c r="UDS38" s="146"/>
      <c r="UDT38" s="146"/>
      <c r="UDU38" s="146"/>
      <c r="UDV38" s="146"/>
      <c r="UDW38" s="146"/>
      <c r="UDX38" s="146"/>
      <c r="UDY38" s="146"/>
      <c r="UDZ38" s="146"/>
      <c r="UEA38" s="146"/>
      <c r="UEB38" s="146"/>
      <c r="UEC38" s="146"/>
      <c r="UED38" s="146"/>
      <c r="UEE38" s="146"/>
      <c r="UEF38" s="146"/>
      <c r="UEG38" s="146"/>
      <c r="UEH38" s="146"/>
      <c r="UEI38" s="146"/>
      <c r="UEJ38" s="146"/>
      <c r="UEK38" s="146"/>
      <c r="UEL38" s="146"/>
      <c r="UEM38" s="146"/>
      <c r="UEN38" s="146"/>
      <c r="UEO38" s="146"/>
      <c r="UEP38" s="146"/>
      <c r="UEQ38" s="146"/>
      <c r="UER38" s="146"/>
      <c r="UES38" s="146"/>
      <c r="UET38" s="146"/>
      <c r="UEU38" s="146"/>
      <c r="UEV38" s="146"/>
      <c r="UEW38" s="146"/>
      <c r="UEX38" s="146"/>
      <c r="UEY38" s="146"/>
      <c r="UEZ38" s="146"/>
      <c r="UFA38" s="146"/>
      <c r="UFB38" s="146"/>
      <c r="UFC38" s="146"/>
      <c r="UFD38" s="146"/>
      <c r="UFE38" s="146"/>
      <c r="UFF38" s="146"/>
      <c r="UFG38" s="146"/>
      <c r="UFH38" s="146"/>
      <c r="UFI38" s="146"/>
      <c r="UFJ38" s="146"/>
      <c r="UFK38" s="146"/>
      <c r="UFL38" s="146"/>
      <c r="UFM38" s="146"/>
      <c r="UFN38" s="146"/>
      <c r="UFO38" s="146"/>
      <c r="UFP38" s="146"/>
      <c r="UFQ38" s="146"/>
      <c r="UFR38" s="146"/>
      <c r="UFS38" s="146"/>
      <c r="UFT38" s="146"/>
      <c r="UFU38" s="146"/>
      <c r="UFV38" s="146"/>
      <c r="UFW38" s="146"/>
      <c r="UFX38" s="146"/>
      <c r="UFY38" s="146"/>
      <c r="UFZ38" s="146"/>
      <c r="UGA38" s="146"/>
      <c r="UGB38" s="146"/>
      <c r="UGC38" s="146"/>
      <c r="UGD38" s="146"/>
      <c r="UGE38" s="146"/>
      <c r="UGF38" s="146"/>
      <c r="UGG38" s="146"/>
      <c r="UGH38" s="146"/>
      <c r="UGI38" s="146"/>
      <c r="UGJ38" s="146"/>
      <c r="UGK38" s="146"/>
      <c r="UGL38" s="146"/>
      <c r="UGM38" s="146"/>
      <c r="UGN38" s="146"/>
      <c r="UGO38" s="146"/>
      <c r="UGP38" s="146"/>
      <c r="UGQ38" s="146"/>
      <c r="UGR38" s="146"/>
      <c r="UGS38" s="146"/>
      <c r="UGT38" s="146"/>
      <c r="UGU38" s="146"/>
      <c r="UGV38" s="146"/>
      <c r="UGW38" s="146"/>
      <c r="UGX38" s="146"/>
      <c r="UGY38" s="146"/>
      <c r="UGZ38" s="146"/>
      <c r="UHA38" s="146"/>
      <c r="UHB38" s="146"/>
      <c r="UHC38" s="146"/>
      <c r="UHD38" s="146"/>
      <c r="UHE38" s="146"/>
      <c r="UHF38" s="146"/>
      <c r="UHG38" s="146"/>
      <c r="UHH38" s="146"/>
      <c r="UHI38" s="146"/>
      <c r="UHJ38" s="146"/>
      <c r="UHK38" s="146"/>
      <c r="UHL38" s="146"/>
      <c r="UHM38" s="146"/>
      <c r="UHN38" s="146"/>
      <c r="UHO38" s="146"/>
      <c r="UHP38" s="146"/>
      <c r="UHQ38" s="146"/>
      <c r="UHR38" s="146"/>
      <c r="UHS38" s="146"/>
      <c r="UHT38" s="146"/>
      <c r="UHU38" s="146"/>
      <c r="UHV38" s="146"/>
      <c r="UHW38" s="146"/>
      <c r="UHX38" s="146"/>
      <c r="UHY38" s="146"/>
      <c r="UHZ38" s="146"/>
      <c r="UIA38" s="146"/>
      <c r="UIB38" s="146"/>
      <c r="UIC38" s="146"/>
      <c r="UID38" s="146"/>
      <c r="UIE38" s="146"/>
      <c r="UIF38" s="146"/>
      <c r="UIG38" s="146"/>
      <c r="UIH38" s="146"/>
      <c r="UII38" s="146"/>
      <c r="UIJ38" s="146"/>
      <c r="UIK38" s="146"/>
      <c r="UIL38" s="146"/>
      <c r="UIM38" s="146"/>
      <c r="UIN38" s="146"/>
      <c r="UIO38" s="146"/>
      <c r="UIP38" s="146"/>
      <c r="UIQ38" s="146"/>
      <c r="UIR38" s="146"/>
      <c r="UIS38" s="146"/>
      <c r="UIT38" s="146"/>
      <c r="UIU38" s="146"/>
      <c r="UIV38" s="146"/>
      <c r="UIW38" s="146"/>
      <c r="UIX38" s="146"/>
      <c r="UIY38" s="146"/>
      <c r="UIZ38" s="146"/>
      <c r="UJA38" s="146"/>
      <c r="UJB38" s="146"/>
      <c r="UJC38" s="146"/>
      <c r="UJD38" s="146"/>
      <c r="UJE38" s="146"/>
      <c r="UJF38" s="146"/>
      <c r="UJG38" s="146"/>
      <c r="UJH38" s="146"/>
      <c r="UJI38" s="146"/>
      <c r="UJJ38" s="146"/>
      <c r="UJK38" s="146"/>
      <c r="UJL38" s="146"/>
      <c r="UJM38" s="146"/>
      <c r="UJN38" s="146"/>
      <c r="UJO38" s="146"/>
      <c r="UJP38" s="146"/>
      <c r="UJQ38" s="146"/>
      <c r="UJR38" s="146"/>
      <c r="UJS38" s="146"/>
      <c r="UJT38" s="146"/>
      <c r="UJU38" s="146"/>
      <c r="UJV38" s="146"/>
      <c r="UJW38" s="146"/>
      <c r="UJX38" s="146"/>
      <c r="UJY38" s="146"/>
      <c r="UJZ38" s="146"/>
      <c r="UKA38" s="146"/>
      <c r="UKB38" s="146"/>
      <c r="UKC38" s="146"/>
      <c r="UKD38" s="146"/>
      <c r="UKE38" s="146"/>
      <c r="UKF38" s="146"/>
      <c r="UKG38" s="146"/>
      <c r="UKH38" s="146"/>
      <c r="UKI38" s="146"/>
      <c r="UKJ38" s="146"/>
      <c r="UKK38" s="146"/>
      <c r="UKL38" s="146"/>
      <c r="UKM38" s="146"/>
      <c r="UKN38" s="146"/>
      <c r="UKO38" s="146"/>
      <c r="UKP38" s="146"/>
      <c r="UKQ38" s="146"/>
      <c r="UKR38" s="146"/>
      <c r="UKS38" s="146"/>
      <c r="UKT38" s="146"/>
      <c r="UKU38" s="146"/>
      <c r="UKV38" s="146"/>
      <c r="UKW38" s="146"/>
      <c r="UKX38" s="146"/>
      <c r="UKY38" s="146"/>
      <c r="UKZ38" s="146"/>
      <c r="ULA38" s="146"/>
      <c r="ULB38" s="146"/>
      <c r="ULC38" s="146"/>
      <c r="ULD38" s="146"/>
      <c r="ULE38" s="146"/>
      <c r="ULF38" s="146"/>
      <c r="ULG38" s="146"/>
      <c r="ULH38" s="146"/>
      <c r="ULI38" s="146"/>
      <c r="ULJ38" s="146"/>
      <c r="ULK38" s="146"/>
      <c r="ULL38" s="146"/>
      <c r="ULM38" s="146"/>
      <c r="ULN38" s="146"/>
      <c r="ULO38" s="146"/>
      <c r="ULP38" s="146"/>
      <c r="ULQ38" s="146"/>
      <c r="ULR38" s="146"/>
      <c r="ULS38" s="146"/>
      <c r="ULT38" s="146"/>
      <c r="ULU38" s="146"/>
      <c r="ULV38" s="146"/>
      <c r="ULW38" s="146"/>
      <c r="ULX38" s="146"/>
      <c r="ULY38" s="146"/>
      <c r="ULZ38" s="146"/>
      <c r="UMA38" s="146"/>
      <c r="UMB38" s="146"/>
      <c r="UMC38" s="146"/>
      <c r="UMD38" s="146"/>
      <c r="UME38" s="146"/>
      <c r="UMF38" s="146"/>
      <c r="UMG38" s="146"/>
      <c r="UMH38" s="146"/>
      <c r="UMI38" s="146"/>
      <c r="UMJ38" s="146"/>
      <c r="UMK38" s="146"/>
      <c r="UML38" s="146"/>
      <c r="UMM38" s="146"/>
      <c r="UMN38" s="146"/>
      <c r="UMO38" s="146"/>
      <c r="UMP38" s="146"/>
      <c r="UMQ38" s="146"/>
      <c r="UMR38" s="146"/>
      <c r="UMS38" s="146"/>
      <c r="UMT38" s="146"/>
      <c r="UMU38" s="146"/>
      <c r="UMV38" s="146"/>
      <c r="UMW38" s="146"/>
      <c r="UMX38" s="146"/>
      <c r="UMY38" s="146"/>
      <c r="UMZ38" s="146"/>
      <c r="UNA38" s="146"/>
      <c r="UNB38" s="146"/>
      <c r="UNC38" s="146"/>
      <c r="UND38" s="146"/>
      <c r="UNE38" s="146"/>
      <c r="UNF38" s="146"/>
      <c r="UNG38" s="146"/>
      <c r="UNH38" s="146"/>
      <c r="UNI38" s="146"/>
      <c r="UNJ38" s="146"/>
      <c r="UNK38" s="146"/>
      <c r="UNL38" s="146"/>
      <c r="UNM38" s="146"/>
      <c r="UNN38" s="146"/>
      <c r="UNO38" s="146"/>
      <c r="UNP38" s="146"/>
      <c r="UNQ38" s="146"/>
      <c r="UNR38" s="146"/>
      <c r="UNS38" s="146"/>
      <c r="UNT38" s="146"/>
      <c r="UNU38" s="146"/>
      <c r="UNV38" s="146"/>
      <c r="UNW38" s="146"/>
      <c r="UNX38" s="146"/>
      <c r="UNY38" s="146"/>
      <c r="UNZ38" s="146"/>
      <c r="UOA38" s="146"/>
      <c r="UOB38" s="146"/>
      <c r="UOC38" s="146"/>
      <c r="UOD38" s="146"/>
      <c r="UOE38" s="146"/>
      <c r="UOF38" s="146"/>
      <c r="UOG38" s="146"/>
      <c r="UOH38" s="146"/>
      <c r="UOI38" s="146"/>
      <c r="UOJ38" s="146"/>
      <c r="UOK38" s="146"/>
      <c r="UOL38" s="146"/>
      <c r="UOM38" s="146"/>
      <c r="UON38" s="146"/>
      <c r="UOO38" s="146"/>
      <c r="UOP38" s="146"/>
      <c r="UOQ38" s="146"/>
      <c r="UOR38" s="146"/>
      <c r="UOS38" s="146"/>
      <c r="UOT38" s="146"/>
      <c r="UOU38" s="146"/>
      <c r="UOV38" s="146"/>
      <c r="UOW38" s="146"/>
      <c r="UOX38" s="146"/>
      <c r="UOY38" s="146"/>
      <c r="UOZ38" s="146"/>
      <c r="UPA38" s="146"/>
      <c r="UPB38" s="146"/>
      <c r="UPC38" s="146"/>
      <c r="UPD38" s="146"/>
      <c r="UPE38" s="146"/>
      <c r="UPF38" s="146"/>
      <c r="UPG38" s="146"/>
      <c r="UPH38" s="146"/>
      <c r="UPI38" s="146"/>
      <c r="UPJ38" s="146"/>
      <c r="UPK38" s="146"/>
      <c r="UPL38" s="146"/>
      <c r="UPM38" s="146"/>
      <c r="UPN38" s="146"/>
      <c r="UPO38" s="146"/>
      <c r="UPP38" s="146"/>
      <c r="UPQ38" s="146"/>
      <c r="UPR38" s="146"/>
      <c r="UPS38" s="146"/>
      <c r="UPT38" s="146"/>
      <c r="UPU38" s="146"/>
      <c r="UPV38" s="146"/>
      <c r="UPW38" s="146"/>
      <c r="UPX38" s="146"/>
      <c r="UPY38" s="146"/>
      <c r="UPZ38" s="146"/>
      <c r="UQA38" s="146"/>
      <c r="UQB38" s="146"/>
      <c r="UQC38" s="146"/>
      <c r="UQD38" s="146"/>
      <c r="UQE38" s="146"/>
      <c r="UQF38" s="146"/>
      <c r="UQG38" s="146"/>
      <c r="UQH38" s="146"/>
      <c r="UQI38" s="146"/>
      <c r="UQJ38" s="146"/>
      <c r="UQK38" s="146"/>
      <c r="UQL38" s="146"/>
      <c r="UQM38" s="146"/>
      <c r="UQN38" s="146"/>
      <c r="UQO38" s="146"/>
      <c r="UQP38" s="146"/>
      <c r="UQQ38" s="146"/>
      <c r="UQR38" s="146"/>
      <c r="UQS38" s="146"/>
      <c r="UQT38" s="146"/>
      <c r="UQU38" s="146"/>
      <c r="UQV38" s="146"/>
      <c r="UQW38" s="146"/>
      <c r="UQX38" s="146"/>
      <c r="UQY38" s="146"/>
      <c r="UQZ38" s="146"/>
      <c r="URA38" s="146"/>
      <c r="URB38" s="146"/>
      <c r="URC38" s="146"/>
      <c r="URD38" s="146"/>
      <c r="URE38" s="146"/>
      <c r="URF38" s="146"/>
      <c r="URG38" s="146"/>
      <c r="URH38" s="146"/>
      <c r="URI38" s="146"/>
      <c r="URJ38" s="146"/>
      <c r="URK38" s="146"/>
      <c r="URL38" s="146"/>
      <c r="URM38" s="146"/>
      <c r="URN38" s="146"/>
      <c r="URO38" s="146"/>
      <c r="URP38" s="146"/>
      <c r="URQ38" s="146"/>
      <c r="URR38" s="146"/>
      <c r="URS38" s="146"/>
      <c r="URT38" s="146"/>
      <c r="URU38" s="146"/>
      <c r="URV38" s="146"/>
      <c r="URW38" s="146"/>
      <c r="URX38" s="146"/>
      <c r="URY38" s="146"/>
      <c r="URZ38" s="146"/>
      <c r="USA38" s="146"/>
      <c r="USB38" s="146"/>
      <c r="USC38" s="146"/>
      <c r="USD38" s="146"/>
      <c r="USE38" s="146"/>
      <c r="USF38" s="146"/>
      <c r="USG38" s="146"/>
      <c r="USH38" s="146"/>
      <c r="USI38" s="146"/>
      <c r="USJ38" s="146"/>
      <c r="USK38" s="146"/>
      <c r="USL38" s="146"/>
      <c r="USM38" s="146"/>
      <c r="USN38" s="146"/>
      <c r="USO38" s="146"/>
      <c r="USP38" s="146"/>
      <c r="USQ38" s="146"/>
      <c r="USR38" s="146"/>
      <c r="USS38" s="146"/>
      <c r="UST38" s="146"/>
      <c r="USU38" s="146"/>
      <c r="USV38" s="146"/>
      <c r="USW38" s="146"/>
      <c r="USX38" s="146"/>
      <c r="USY38" s="146"/>
      <c r="USZ38" s="146"/>
      <c r="UTA38" s="146"/>
      <c r="UTB38" s="146"/>
      <c r="UTC38" s="146"/>
      <c r="UTD38" s="146"/>
      <c r="UTE38" s="146"/>
      <c r="UTF38" s="146"/>
      <c r="UTG38" s="146"/>
      <c r="UTH38" s="146"/>
      <c r="UTI38" s="146"/>
      <c r="UTJ38" s="146"/>
      <c r="UTK38" s="146"/>
      <c r="UTL38" s="146"/>
      <c r="UTM38" s="146"/>
      <c r="UTN38" s="146"/>
      <c r="UTO38" s="146"/>
      <c r="UTP38" s="146"/>
      <c r="UTQ38" s="146"/>
      <c r="UTR38" s="146"/>
      <c r="UTS38" s="146"/>
      <c r="UTT38" s="146"/>
      <c r="UTU38" s="146"/>
      <c r="UTV38" s="146"/>
      <c r="UTW38" s="146"/>
      <c r="UTX38" s="146"/>
      <c r="UTY38" s="146"/>
      <c r="UTZ38" s="146"/>
      <c r="UUA38" s="146"/>
      <c r="UUB38" s="146"/>
      <c r="UUC38" s="146"/>
      <c r="UUD38" s="146"/>
      <c r="UUE38" s="146"/>
      <c r="UUF38" s="146"/>
      <c r="UUG38" s="146"/>
      <c r="UUH38" s="146"/>
      <c r="UUI38" s="146"/>
      <c r="UUJ38" s="146"/>
      <c r="UUK38" s="146"/>
      <c r="UUL38" s="146"/>
      <c r="UUM38" s="146"/>
      <c r="UUN38" s="146"/>
      <c r="UUO38" s="146"/>
      <c r="UUP38" s="146"/>
      <c r="UUQ38" s="146"/>
      <c r="UUR38" s="146"/>
      <c r="UUS38" s="146"/>
      <c r="UUT38" s="146"/>
      <c r="UUU38" s="146"/>
      <c r="UUV38" s="146"/>
      <c r="UUW38" s="146"/>
      <c r="UUX38" s="146"/>
      <c r="UUY38" s="146"/>
      <c r="UUZ38" s="146"/>
      <c r="UVA38" s="146"/>
      <c r="UVB38" s="146"/>
      <c r="UVC38" s="146"/>
      <c r="UVD38" s="146"/>
      <c r="UVE38" s="146"/>
      <c r="UVF38" s="146"/>
      <c r="UVG38" s="146"/>
      <c r="UVH38" s="146"/>
      <c r="UVI38" s="146"/>
      <c r="UVJ38" s="146"/>
      <c r="UVK38" s="146"/>
      <c r="UVL38" s="146"/>
      <c r="UVM38" s="146"/>
      <c r="UVN38" s="146"/>
      <c r="UVO38" s="146"/>
      <c r="UVP38" s="146"/>
      <c r="UVQ38" s="146"/>
      <c r="UVR38" s="146"/>
      <c r="UVS38" s="146"/>
      <c r="UVT38" s="146"/>
      <c r="UVU38" s="146"/>
      <c r="UVV38" s="146"/>
      <c r="UVW38" s="146"/>
      <c r="UVX38" s="146"/>
      <c r="UVY38" s="146"/>
      <c r="UVZ38" s="146"/>
      <c r="UWA38" s="146"/>
      <c r="UWB38" s="146"/>
      <c r="UWC38" s="146"/>
      <c r="UWD38" s="146"/>
      <c r="UWE38" s="146"/>
      <c r="UWF38" s="146"/>
      <c r="UWG38" s="146"/>
      <c r="UWH38" s="146"/>
      <c r="UWI38" s="146"/>
      <c r="UWJ38" s="146"/>
      <c r="UWK38" s="146"/>
      <c r="UWL38" s="146"/>
      <c r="UWM38" s="146"/>
      <c r="UWN38" s="146"/>
      <c r="UWO38" s="146"/>
      <c r="UWP38" s="146"/>
      <c r="UWQ38" s="146"/>
      <c r="UWR38" s="146"/>
      <c r="UWS38" s="146"/>
      <c r="UWT38" s="146"/>
      <c r="UWU38" s="146"/>
      <c r="UWV38" s="146"/>
      <c r="UWW38" s="146"/>
      <c r="UWX38" s="146"/>
      <c r="UWY38" s="146"/>
      <c r="UWZ38" s="146"/>
      <c r="UXA38" s="146"/>
      <c r="UXB38" s="146"/>
      <c r="UXC38" s="146"/>
      <c r="UXD38" s="146"/>
      <c r="UXE38" s="146"/>
      <c r="UXF38" s="146"/>
      <c r="UXG38" s="146"/>
      <c r="UXH38" s="146"/>
      <c r="UXI38" s="146"/>
      <c r="UXJ38" s="146"/>
      <c r="UXK38" s="146"/>
      <c r="UXL38" s="146"/>
      <c r="UXM38" s="146"/>
      <c r="UXN38" s="146"/>
      <c r="UXO38" s="146"/>
      <c r="UXP38" s="146"/>
      <c r="UXQ38" s="146"/>
      <c r="UXR38" s="146"/>
      <c r="UXS38" s="146"/>
      <c r="UXT38" s="146"/>
      <c r="UXU38" s="146"/>
      <c r="UXV38" s="146"/>
      <c r="UXW38" s="146"/>
      <c r="UXX38" s="146"/>
      <c r="UXY38" s="146"/>
      <c r="UXZ38" s="146"/>
      <c r="UYA38" s="146"/>
      <c r="UYB38" s="146"/>
      <c r="UYC38" s="146"/>
      <c r="UYD38" s="146"/>
      <c r="UYE38" s="146"/>
      <c r="UYF38" s="146"/>
      <c r="UYG38" s="146"/>
      <c r="UYH38" s="146"/>
      <c r="UYI38" s="146"/>
      <c r="UYJ38" s="146"/>
      <c r="UYK38" s="146"/>
      <c r="UYL38" s="146"/>
      <c r="UYM38" s="146"/>
      <c r="UYN38" s="146"/>
      <c r="UYO38" s="146"/>
      <c r="UYP38" s="146"/>
      <c r="UYQ38" s="146"/>
      <c r="UYR38" s="146"/>
      <c r="UYS38" s="146"/>
      <c r="UYT38" s="146"/>
      <c r="UYU38" s="146"/>
      <c r="UYV38" s="146"/>
      <c r="UYW38" s="146"/>
      <c r="UYX38" s="146"/>
      <c r="UYY38" s="146"/>
      <c r="UYZ38" s="146"/>
      <c r="UZA38" s="146"/>
      <c r="UZB38" s="146"/>
      <c r="UZC38" s="146"/>
      <c r="UZD38" s="146"/>
      <c r="UZE38" s="146"/>
      <c r="UZF38" s="146"/>
      <c r="UZG38" s="146"/>
      <c r="UZH38" s="146"/>
      <c r="UZI38" s="146"/>
      <c r="UZJ38" s="146"/>
      <c r="UZK38" s="146"/>
      <c r="UZL38" s="146"/>
      <c r="UZM38" s="146"/>
      <c r="UZN38" s="146"/>
      <c r="UZO38" s="146"/>
      <c r="UZP38" s="146"/>
      <c r="UZQ38" s="146"/>
      <c r="UZR38" s="146"/>
      <c r="UZS38" s="146"/>
      <c r="UZT38" s="146"/>
      <c r="UZU38" s="146"/>
      <c r="UZV38" s="146"/>
      <c r="UZW38" s="146"/>
      <c r="UZX38" s="146"/>
      <c r="UZY38" s="146"/>
      <c r="UZZ38" s="146"/>
      <c r="VAA38" s="146"/>
      <c r="VAB38" s="146"/>
      <c r="VAC38" s="146"/>
      <c r="VAD38" s="146"/>
      <c r="VAE38" s="146"/>
      <c r="VAF38" s="146"/>
      <c r="VAG38" s="146"/>
      <c r="VAH38" s="146"/>
      <c r="VAI38" s="146"/>
      <c r="VAJ38" s="146"/>
      <c r="VAK38" s="146"/>
      <c r="VAL38" s="146"/>
      <c r="VAM38" s="146"/>
      <c r="VAN38" s="146"/>
      <c r="VAO38" s="146"/>
      <c r="VAP38" s="146"/>
      <c r="VAQ38" s="146"/>
      <c r="VAR38" s="146"/>
      <c r="VAS38" s="146"/>
      <c r="VAT38" s="146"/>
      <c r="VAU38" s="146"/>
      <c r="VAV38" s="146"/>
      <c r="VAW38" s="146"/>
      <c r="VAX38" s="146"/>
      <c r="VAY38" s="146"/>
      <c r="VAZ38" s="146"/>
      <c r="VBA38" s="146"/>
      <c r="VBB38" s="146"/>
      <c r="VBC38" s="146"/>
      <c r="VBD38" s="146"/>
      <c r="VBE38" s="146"/>
      <c r="VBF38" s="146"/>
      <c r="VBG38" s="146"/>
      <c r="VBH38" s="146"/>
      <c r="VBI38" s="146"/>
      <c r="VBJ38" s="146"/>
      <c r="VBK38" s="146"/>
      <c r="VBL38" s="146"/>
      <c r="VBM38" s="146"/>
      <c r="VBN38" s="146"/>
      <c r="VBO38" s="146"/>
      <c r="VBP38" s="146"/>
      <c r="VBQ38" s="146"/>
      <c r="VBR38" s="146"/>
      <c r="VBS38" s="146"/>
      <c r="VBT38" s="146"/>
      <c r="VBU38" s="146"/>
      <c r="VBV38" s="146"/>
      <c r="VBW38" s="146"/>
      <c r="VBX38" s="146"/>
      <c r="VBY38" s="146"/>
      <c r="VBZ38" s="146"/>
      <c r="VCA38" s="146"/>
      <c r="VCB38" s="146"/>
      <c r="VCC38" s="146"/>
      <c r="VCD38" s="146"/>
      <c r="VCE38" s="146"/>
      <c r="VCF38" s="146"/>
      <c r="VCG38" s="146"/>
      <c r="VCH38" s="146"/>
      <c r="VCI38" s="146"/>
      <c r="VCJ38" s="146"/>
      <c r="VCK38" s="146"/>
      <c r="VCL38" s="146"/>
      <c r="VCM38" s="146"/>
      <c r="VCN38" s="146"/>
      <c r="VCO38" s="146"/>
      <c r="VCP38" s="146"/>
      <c r="VCQ38" s="146"/>
      <c r="VCR38" s="146"/>
      <c r="VCS38" s="146"/>
      <c r="VCT38" s="146"/>
      <c r="VCU38" s="146"/>
      <c r="VCV38" s="146"/>
      <c r="VCW38" s="146"/>
      <c r="VCX38" s="146"/>
      <c r="VCY38" s="146"/>
      <c r="VCZ38" s="146"/>
      <c r="VDA38" s="146"/>
      <c r="VDB38" s="146"/>
      <c r="VDC38" s="146"/>
      <c r="VDD38" s="146"/>
      <c r="VDE38" s="146"/>
      <c r="VDF38" s="146"/>
      <c r="VDG38" s="146"/>
      <c r="VDH38" s="146"/>
      <c r="VDI38" s="146"/>
      <c r="VDJ38" s="146"/>
      <c r="VDK38" s="146"/>
      <c r="VDL38" s="146"/>
      <c r="VDM38" s="146"/>
      <c r="VDN38" s="146"/>
      <c r="VDO38" s="146"/>
      <c r="VDP38" s="146"/>
      <c r="VDQ38" s="146"/>
      <c r="VDR38" s="146"/>
      <c r="VDS38" s="146"/>
      <c r="VDT38" s="146"/>
      <c r="VDU38" s="146"/>
      <c r="VDV38" s="146"/>
      <c r="VDW38" s="146"/>
      <c r="VDX38" s="146"/>
      <c r="VDY38" s="146"/>
      <c r="VDZ38" s="146"/>
      <c r="VEA38" s="146"/>
      <c r="VEB38" s="146"/>
      <c r="VEC38" s="146"/>
      <c r="VED38" s="146"/>
      <c r="VEE38" s="146"/>
      <c r="VEF38" s="146"/>
      <c r="VEG38" s="146"/>
      <c r="VEH38" s="146"/>
      <c r="VEI38" s="146"/>
      <c r="VEJ38" s="146"/>
      <c r="VEK38" s="146"/>
      <c r="VEL38" s="146"/>
      <c r="VEM38" s="146"/>
      <c r="VEN38" s="146"/>
      <c r="VEO38" s="146"/>
      <c r="VEP38" s="146"/>
      <c r="VEQ38" s="146"/>
      <c r="VER38" s="146"/>
      <c r="VES38" s="146"/>
      <c r="VET38" s="146"/>
      <c r="VEU38" s="146"/>
      <c r="VEV38" s="146"/>
      <c r="VEW38" s="146"/>
      <c r="VEX38" s="146"/>
      <c r="VEY38" s="146"/>
      <c r="VEZ38" s="146"/>
      <c r="VFA38" s="146"/>
      <c r="VFB38" s="146"/>
      <c r="VFC38" s="146"/>
      <c r="VFD38" s="146"/>
      <c r="VFE38" s="146"/>
      <c r="VFF38" s="146"/>
      <c r="VFG38" s="146"/>
      <c r="VFH38" s="146"/>
      <c r="VFI38" s="146"/>
      <c r="VFJ38" s="146"/>
      <c r="VFK38" s="146"/>
      <c r="VFL38" s="146"/>
      <c r="VFM38" s="146"/>
      <c r="VFN38" s="146"/>
      <c r="VFO38" s="146"/>
      <c r="VFP38" s="146"/>
      <c r="VFQ38" s="146"/>
      <c r="VFR38" s="146"/>
      <c r="VFS38" s="146"/>
      <c r="VFT38" s="146"/>
      <c r="VFU38" s="146"/>
      <c r="VFV38" s="146"/>
      <c r="VFW38" s="146"/>
      <c r="VFX38" s="146"/>
      <c r="VFY38" s="146"/>
      <c r="VFZ38" s="146"/>
      <c r="VGA38" s="146"/>
      <c r="VGB38" s="146"/>
      <c r="VGC38" s="146"/>
      <c r="VGD38" s="146"/>
      <c r="VGE38" s="146"/>
      <c r="VGF38" s="146"/>
      <c r="VGG38" s="146"/>
      <c r="VGH38" s="146"/>
      <c r="VGI38" s="146"/>
      <c r="VGJ38" s="146"/>
      <c r="VGK38" s="146"/>
      <c r="VGL38" s="146"/>
      <c r="VGM38" s="146"/>
      <c r="VGN38" s="146"/>
      <c r="VGO38" s="146"/>
      <c r="VGP38" s="146"/>
      <c r="VGQ38" s="146"/>
      <c r="VGR38" s="146"/>
      <c r="VGS38" s="146"/>
      <c r="VGT38" s="146"/>
      <c r="VGU38" s="146"/>
      <c r="VGV38" s="146"/>
      <c r="VGW38" s="146"/>
      <c r="VGX38" s="146"/>
      <c r="VGY38" s="146"/>
      <c r="VGZ38" s="146"/>
      <c r="VHA38" s="146"/>
      <c r="VHB38" s="146"/>
      <c r="VHC38" s="146"/>
      <c r="VHD38" s="146"/>
      <c r="VHE38" s="146"/>
      <c r="VHF38" s="146"/>
      <c r="VHG38" s="146"/>
      <c r="VHH38" s="146"/>
      <c r="VHI38" s="146"/>
      <c r="VHJ38" s="146"/>
      <c r="VHK38" s="146"/>
      <c r="VHL38" s="146"/>
      <c r="VHM38" s="146"/>
      <c r="VHN38" s="146"/>
      <c r="VHO38" s="146"/>
      <c r="VHP38" s="146"/>
      <c r="VHQ38" s="146"/>
      <c r="VHR38" s="146"/>
      <c r="VHS38" s="146"/>
      <c r="VHT38" s="146"/>
      <c r="VHU38" s="146"/>
      <c r="VHV38" s="146"/>
      <c r="VHW38" s="146"/>
      <c r="VHX38" s="146"/>
      <c r="VHY38" s="146"/>
      <c r="VHZ38" s="146"/>
      <c r="VIA38" s="146"/>
      <c r="VIB38" s="146"/>
      <c r="VIC38" s="146"/>
      <c r="VID38" s="146"/>
      <c r="VIE38" s="146"/>
      <c r="VIF38" s="146"/>
      <c r="VIG38" s="146"/>
      <c r="VIH38" s="146"/>
      <c r="VII38" s="146"/>
      <c r="VIJ38" s="146"/>
      <c r="VIK38" s="146"/>
      <c r="VIL38" s="146"/>
      <c r="VIM38" s="146"/>
      <c r="VIN38" s="146"/>
      <c r="VIO38" s="146"/>
      <c r="VIP38" s="146"/>
      <c r="VIQ38" s="146"/>
      <c r="VIR38" s="146"/>
      <c r="VIS38" s="146"/>
      <c r="VIT38" s="146"/>
      <c r="VIU38" s="146"/>
      <c r="VIV38" s="146"/>
      <c r="VIW38" s="146"/>
      <c r="VIX38" s="146"/>
      <c r="VIY38" s="146"/>
      <c r="VIZ38" s="146"/>
      <c r="VJA38" s="146"/>
      <c r="VJB38" s="146"/>
      <c r="VJC38" s="146"/>
      <c r="VJD38" s="146"/>
      <c r="VJE38" s="146"/>
      <c r="VJF38" s="146"/>
      <c r="VJG38" s="146"/>
      <c r="VJH38" s="146"/>
      <c r="VJI38" s="146"/>
      <c r="VJJ38" s="146"/>
      <c r="VJK38" s="146"/>
      <c r="VJL38" s="146"/>
      <c r="VJM38" s="146"/>
      <c r="VJN38" s="146"/>
      <c r="VJO38" s="146"/>
      <c r="VJP38" s="146"/>
      <c r="VJQ38" s="146"/>
      <c r="VJR38" s="146"/>
      <c r="VJS38" s="146"/>
      <c r="VJT38" s="146"/>
      <c r="VJU38" s="146"/>
      <c r="VJV38" s="146"/>
      <c r="VJW38" s="146"/>
      <c r="VJX38" s="146"/>
      <c r="VJY38" s="146"/>
      <c r="VJZ38" s="146"/>
      <c r="VKA38" s="146"/>
      <c r="VKB38" s="146"/>
      <c r="VKC38" s="146"/>
      <c r="VKD38" s="146"/>
      <c r="VKE38" s="146"/>
      <c r="VKF38" s="146"/>
      <c r="VKG38" s="146"/>
      <c r="VKH38" s="146"/>
      <c r="VKI38" s="146"/>
      <c r="VKJ38" s="146"/>
      <c r="VKK38" s="146"/>
      <c r="VKL38" s="146"/>
      <c r="VKM38" s="146"/>
      <c r="VKN38" s="146"/>
      <c r="VKO38" s="146"/>
      <c r="VKP38" s="146"/>
      <c r="VKQ38" s="146"/>
      <c r="VKR38" s="146"/>
      <c r="VKS38" s="146"/>
      <c r="VKT38" s="146"/>
      <c r="VKU38" s="146"/>
      <c r="VKV38" s="146"/>
      <c r="VKW38" s="146"/>
      <c r="VKX38" s="146"/>
      <c r="VKY38" s="146"/>
      <c r="VKZ38" s="146"/>
      <c r="VLA38" s="146"/>
      <c r="VLB38" s="146"/>
      <c r="VLC38" s="146"/>
      <c r="VLD38" s="146"/>
      <c r="VLE38" s="146"/>
      <c r="VLF38" s="146"/>
      <c r="VLG38" s="146"/>
      <c r="VLH38" s="146"/>
      <c r="VLI38" s="146"/>
      <c r="VLJ38" s="146"/>
      <c r="VLK38" s="146"/>
      <c r="VLL38" s="146"/>
      <c r="VLM38" s="146"/>
      <c r="VLN38" s="146"/>
      <c r="VLO38" s="146"/>
      <c r="VLP38" s="146"/>
      <c r="VLQ38" s="146"/>
      <c r="VLR38" s="146"/>
      <c r="VLS38" s="146"/>
      <c r="VLT38" s="146"/>
      <c r="VLU38" s="146"/>
      <c r="VLV38" s="146"/>
      <c r="VLW38" s="146"/>
      <c r="VLX38" s="146"/>
      <c r="VLY38" s="146"/>
      <c r="VLZ38" s="146"/>
      <c r="VMA38" s="146"/>
      <c r="VMB38" s="146"/>
      <c r="VMC38" s="146"/>
      <c r="VMD38" s="146"/>
      <c r="VME38" s="146"/>
      <c r="VMF38" s="146"/>
      <c r="VMG38" s="146"/>
      <c r="VMH38" s="146"/>
      <c r="VMI38" s="146"/>
      <c r="VMJ38" s="146"/>
      <c r="VMK38" s="146"/>
      <c r="VML38" s="146"/>
      <c r="VMM38" s="146"/>
      <c r="VMN38" s="146"/>
      <c r="VMO38" s="146"/>
      <c r="VMP38" s="146"/>
      <c r="VMQ38" s="146"/>
      <c r="VMR38" s="146"/>
      <c r="VMS38" s="146"/>
      <c r="VMT38" s="146"/>
      <c r="VMU38" s="146"/>
      <c r="VMV38" s="146"/>
      <c r="VMW38" s="146"/>
      <c r="VMX38" s="146"/>
      <c r="VMY38" s="146"/>
      <c r="VMZ38" s="146"/>
      <c r="VNA38" s="146"/>
      <c r="VNB38" s="146"/>
      <c r="VNC38" s="146"/>
      <c r="VND38" s="146"/>
      <c r="VNE38" s="146"/>
      <c r="VNF38" s="146"/>
      <c r="VNG38" s="146"/>
      <c r="VNH38" s="146"/>
      <c r="VNI38" s="146"/>
      <c r="VNJ38" s="146"/>
      <c r="VNK38" s="146"/>
      <c r="VNL38" s="146"/>
      <c r="VNM38" s="146"/>
      <c r="VNN38" s="146"/>
      <c r="VNO38" s="146"/>
      <c r="VNP38" s="146"/>
      <c r="VNQ38" s="146"/>
      <c r="VNR38" s="146"/>
      <c r="VNS38" s="146"/>
      <c r="VNT38" s="146"/>
      <c r="VNU38" s="146"/>
      <c r="VNV38" s="146"/>
      <c r="VNW38" s="146"/>
      <c r="VNX38" s="146"/>
      <c r="VNY38" s="146"/>
      <c r="VNZ38" s="146"/>
      <c r="VOA38" s="146"/>
      <c r="VOB38" s="146"/>
      <c r="VOC38" s="146"/>
      <c r="VOD38" s="146"/>
      <c r="VOE38" s="146"/>
      <c r="VOF38" s="146"/>
      <c r="VOG38" s="146"/>
      <c r="VOH38" s="146"/>
      <c r="VOI38" s="146"/>
      <c r="VOJ38" s="146"/>
      <c r="VOK38" s="146"/>
      <c r="VOL38" s="146"/>
      <c r="VOM38" s="146"/>
      <c r="VON38" s="146"/>
      <c r="VOO38" s="146"/>
      <c r="VOP38" s="146"/>
      <c r="VOQ38" s="146"/>
      <c r="VOR38" s="146"/>
      <c r="VOS38" s="146"/>
      <c r="VOT38" s="146"/>
      <c r="VOU38" s="146"/>
      <c r="VOV38" s="146"/>
      <c r="VOW38" s="146"/>
      <c r="VOX38" s="146"/>
      <c r="VOY38" s="146"/>
      <c r="VOZ38" s="146"/>
      <c r="VPA38" s="146"/>
      <c r="VPB38" s="146"/>
      <c r="VPC38" s="146"/>
      <c r="VPD38" s="146"/>
      <c r="VPE38" s="146"/>
      <c r="VPF38" s="146"/>
      <c r="VPG38" s="146"/>
      <c r="VPH38" s="146"/>
      <c r="VPI38" s="146"/>
      <c r="VPJ38" s="146"/>
      <c r="VPK38" s="146"/>
      <c r="VPL38" s="146"/>
      <c r="VPM38" s="146"/>
      <c r="VPN38" s="146"/>
      <c r="VPO38" s="146"/>
      <c r="VPP38" s="146"/>
      <c r="VPQ38" s="146"/>
      <c r="VPR38" s="146"/>
      <c r="VPS38" s="146"/>
      <c r="VPT38" s="146"/>
      <c r="VPU38" s="146"/>
      <c r="VPV38" s="146"/>
      <c r="VPW38" s="146"/>
      <c r="VPX38" s="146"/>
      <c r="VPY38" s="146"/>
      <c r="VPZ38" s="146"/>
      <c r="VQA38" s="146"/>
      <c r="VQB38" s="146"/>
      <c r="VQC38" s="146"/>
      <c r="VQD38" s="146"/>
      <c r="VQE38" s="146"/>
      <c r="VQF38" s="146"/>
      <c r="VQG38" s="146"/>
      <c r="VQH38" s="146"/>
      <c r="VQI38" s="146"/>
      <c r="VQJ38" s="146"/>
      <c r="VQK38" s="146"/>
      <c r="VQL38" s="146"/>
      <c r="VQM38" s="146"/>
      <c r="VQN38" s="146"/>
      <c r="VQO38" s="146"/>
      <c r="VQP38" s="146"/>
      <c r="VQQ38" s="146"/>
      <c r="VQR38" s="146"/>
      <c r="VQS38" s="146"/>
      <c r="VQT38" s="146"/>
      <c r="VQU38" s="146"/>
      <c r="VQV38" s="146"/>
      <c r="VQW38" s="146"/>
      <c r="VQX38" s="146"/>
      <c r="VQY38" s="146"/>
      <c r="VQZ38" s="146"/>
      <c r="VRA38" s="146"/>
      <c r="VRB38" s="146"/>
      <c r="VRC38" s="146"/>
      <c r="VRD38" s="146"/>
      <c r="VRE38" s="146"/>
      <c r="VRF38" s="146"/>
      <c r="VRG38" s="146"/>
      <c r="VRH38" s="146"/>
      <c r="VRI38" s="146"/>
      <c r="VRJ38" s="146"/>
      <c r="VRK38" s="146"/>
      <c r="VRL38" s="146"/>
      <c r="VRM38" s="146"/>
      <c r="VRN38" s="146"/>
      <c r="VRO38" s="146"/>
      <c r="VRP38" s="146"/>
      <c r="VRQ38" s="146"/>
      <c r="VRR38" s="146"/>
      <c r="VRS38" s="146"/>
      <c r="VRT38" s="146"/>
      <c r="VRU38" s="146"/>
      <c r="VRV38" s="146"/>
      <c r="VRW38" s="146"/>
      <c r="VRX38" s="146"/>
      <c r="VRY38" s="146"/>
      <c r="VRZ38" s="146"/>
      <c r="VSA38" s="146"/>
      <c r="VSB38" s="146"/>
      <c r="VSC38" s="146"/>
      <c r="VSD38" s="146"/>
      <c r="VSE38" s="146"/>
      <c r="VSF38" s="146"/>
      <c r="VSG38" s="146"/>
      <c r="VSH38" s="146"/>
      <c r="VSI38" s="146"/>
      <c r="VSJ38" s="146"/>
      <c r="VSK38" s="146"/>
      <c r="VSL38" s="146"/>
      <c r="VSM38" s="146"/>
      <c r="VSN38" s="146"/>
      <c r="VSO38" s="146"/>
      <c r="VSP38" s="146"/>
      <c r="VSQ38" s="146"/>
      <c r="VSR38" s="146"/>
      <c r="VSS38" s="146"/>
      <c r="VST38" s="146"/>
      <c r="VSU38" s="146"/>
      <c r="VSV38" s="146"/>
      <c r="VSW38" s="146"/>
      <c r="VSX38" s="146"/>
      <c r="VSY38" s="146"/>
      <c r="VSZ38" s="146"/>
      <c r="VTA38" s="146"/>
      <c r="VTB38" s="146"/>
      <c r="VTC38" s="146"/>
      <c r="VTD38" s="146"/>
      <c r="VTE38" s="146"/>
      <c r="VTF38" s="146"/>
      <c r="VTG38" s="146"/>
      <c r="VTH38" s="146"/>
      <c r="VTI38" s="146"/>
      <c r="VTJ38" s="146"/>
      <c r="VTK38" s="146"/>
      <c r="VTL38" s="146"/>
      <c r="VTM38" s="146"/>
      <c r="VTN38" s="146"/>
      <c r="VTO38" s="146"/>
      <c r="VTP38" s="146"/>
      <c r="VTQ38" s="146"/>
      <c r="VTR38" s="146"/>
      <c r="VTS38" s="146"/>
      <c r="VTT38" s="146"/>
      <c r="VTU38" s="146"/>
      <c r="VTV38" s="146"/>
      <c r="VTW38" s="146"/>
      <c r="VTX38" s="146"/>
      <c r="VTY38" s="146"/>
      <c r="VTZ38" s="146"/>
      <c r="VUA38" s="146"/>
      <c r="VUB38" s="146"/>
      <c r="VUC38" s="146"/>
      <c r="VUD38" s="146"/>
      <c r="VUE38" s="146"/>
      <c r="VUF38" s="146"/>
      <c r="VUG38" s="146"/>
      <c r="VUH38" s="146"/>
      <c r="VUI38" s="146"/>
      <c r="VUJ38" s="146"/>
      <c r="VUK38" s="146"/>
      <c r="VUL38" s="146"/>
      <c r="VUM38" s="146"/>
      <c r="VUN38" s="146"/>
      <c r="VUO38" s="146"/>
      <c r="VUP38" s="146"/>
      <c r="VUQ38" s="146"/>
      <c r="VUR38" s="146"/>
      <c r="VUS38" s="146"/>
      <c r="VUT38" s="146"/>
      <c r="VUU38" s="146"/>
      <c r="VUV38" s="146"/>
      <c r="VUW38" s="146"/>
      <c r="VUX38" s="146"/>
      <c r="VUY38" s="146"/>
      <c r="VUZ38" s="146"/>
      <c r="VVA38" s="146"/>
      <c r="VVB38" s="146"/>
      <c r="VVC38" s="146"/>
      <c r="VVD38" s="146"/>
      <c r="VVE38" s="146"/>
      <c r="VVF38" s="146"/>
      <c r="VVG38" s="146"/>
      <c r="VVH38" s="146"/>
      <c r="VVI38" s="146"/>
      <c r="VVJ38" s="146"/>
      <c r="VVK38" s="146"/>
      <c r="VVL38" s="146"/>
      <c r="VVM38" s="146"/>
      <c r="VVN38" s="146"/>
      <c r="VVO38" s="146"/>
      <c r="VVP38" s="146"/>
      <c r="VVQ38" s="146"/>
      <c r="VVR38" s="146"/>
      <c r="VVS38" s="146"/>
      <c r="VVT38" s="146"/>
      <c r="VVU38" s="146"/>
      <c r="VVV38" s="146"/>
      <c r="VVW38" s="146"/>
      <c r="VVX38" s="146"/>
      <c r="VVY38" s="146"/>
      <c r="VVZ38" s="146"/>
      <c r="VWA38" s="146"/>
      <c r="VWB38" s="146"/>
      <c r="VWC38" s="146"/>
      <c r="VWD38" s="146"/>
      <c r="VWE38" s="146"/>
      <c r="VWF38" s="146"/>
      <c r="VWG38" s="146"/>
      <c r="VWH38" s="146"/>
      <c r="VWI38" s="146"/>
      <c r="VWJ38" s="146"/>
      <c r="VWK38" s="146"/>
      <c r="VWL38" s="146"/>
      <c r="VWM38" s="146"/>
      <c r="VWN38" s="146"/>
      <c r="VWO38" s="146"/>
      <c r="VWP38" s="146"/>
      <c r="VWQ38" s="146"/>
      <c r="VWR38" s="146"/>
      <c r="VWS38" s="146"/>
      <c r="VWT38" s="146"/>
      <c r="VWU38" s="146"/>
      <c r="VWV38" s="146"/>
      <c r="VWW38" s="146"/>
      <c r="VWX38" s="146"/>
      <c r="VWY38" s="146"/>
      <c r="VWZ38" s="146"/>
      <c r="VXA38" s="146"/>
      <c r="VXB38" s="146"/>
      <c r="VXC38" s="146"/>
      <c r="VXD38" s="146"/>
      <c r="VXE38" s="146"/>
      <c r="VXF38" s="146"/>
      <c r="VXG38" s="146"/>
      <c r="VXH38" s="146"/>
      <c r="VXI38" s="146"/>
      <c r="VXJ38" s="146"/>
      <c r="VXK38" s="146"/>
      <c r="VXL38" s="146"/>
      <c r="VXM38" s="146"/>
      <c r="VXN38" s="146"/>
      <c r="VXO38" s="146"/>
      <c r="VXP38" s="146"/>
      <c r="VXQ38" s="146"/>
      <c r="VXR38" s="146"/>
      <c r="VXS38" s="146"/>
      <c r="VXT38" s="146"/>
      <c r="VXU38" s="146"/>
      <c r="VXV38" s="146"/>
      <c r="VXW38" s="146"/>
      <c r="VXX38" s="146"/>
      <c r="VXY38" s="146"/>
      <c r="VXZ38" s="146"/>
      <c r="VYA38" s="146"/>
      <c r="VYB38" s="146"/>
      <c r="VYC38" s="146"/>
      <c r="VYD38" s="146"/>
      <c r="VYE38" s="146"/>
      <c r="VYF38" s="146"/>
      <c r="VYG38" s="146"/>
      <c r="VYH38" s="146"/>
      <c r="VYI38" s="146"/>
      <c r="VYJ38" s="146"/>
      <c r="VYK38" s="146"/>
      <c r="VYL38" s="146"/>
      <c r="VYM38" s="146"/>
      <c r="VYN38" s="146"/>
      <c r="VYO38" s="146"/>
      <c r="VYP38" s="146"/>
      <c r="VYQ38" s="146"/>
      <c r="VYR38" s="146"/>
      <c r="VYS38" s="146"/>
      <c r="VYT38" s="146"/>
      <c r="VYU38" s="146"/>
      <c r="VYV38" s="146"/>
      <c r="VYW38" s="146"/>
      <c r="VYX38" s="146"/>
      <c r="VYY38" s="146"/>
      <c r="VYZ38" s="146"/>
      <c r="VZA38" s="146"/>
      <c r="VZB38" s="146"/>
      <c r="VZC38" s="146"/>
      <c r="VZD38" s="146"/>
      <c r="VZE38" s="146"/>
      <c r="VZF38" s="146"/>
      <c r="VZG38" s="146"/>
      <c r="VZH38" s="146"/>
      <c r="VZI38" s="146"/>
      <c r="VZJ38" s="146"/>
      <c r="VZK38" s="146"/>
      <c r="VZL38" s="146"/>
      <c r="VZM38" s="146"/>
      <c r="VZN38" s="146"/>
      <c r="VZO38" s="146"/>
      <c r="VZP38" s="146"/>
      <c r="VZQ38" s="146"/>
      <c r="VZR38" s="146"/>
      <c r="VZS38" s="146"/>
      <c r="VZT38" s="146"/>
      <c r="VZU38" s="146"/>
      <c r="VZV38" s="146"/>
      <c r="VZW38" s="146"/>
      <c r="VZX38" s="146"/>
      <c r="VZY38" s="146"/>
      <c r="VZZ38" s="146"/>
      <c r="WAA38" s="146"/>
      <c r="WAB38" s="146"/>
      <c r="WAC38" s="146"/>
      <c r="WAD38" s="146"/>
      <c r="WAE38" s="146"/>
      <c r="WAF38" s="146"/>
      <c r="WAG38" s="146"/>
      <c r="WAH38" s="146"/>
      <c r="WAI38" s="146"/>
      <c r="WAJ38" s="146"/>
      <c r="WAK38" s="146"/>
      <c r="WAL38" s="146"/>
      <c r="WAM38" s="146"/>
      <c r="WAN38" s="146"/>
      <c r="WAO38" s="146"/>
      <c r="WAP38" s="146"/>
      <c r="WAQ38" s="146"/>
      <c r="WAR38" s="146"/>
      <c r="WAS38" s="146"/>
      <c r="WAT38" s="146"/>
      <c r="WAU38" s="146"/>
      <c r="WAV38" s="146"/>
      <c r="WAW38" s="146"/>
      <c r="WAX38" s="146"/>
      <c r="WAY38" s="146"/>
      <c r="WAZ38" s="146"/>
      <c r="WBA38" s="146"/>
      <c r="WBB38" s="146"/>
      <c r="WBC38" s="146"/>
      <c r="WBD38" s="146"/>
      <c r="WBE38" s="146"/>
      <c r="WBF38" s="146"/>
      <c r="WBG38" s="146"/>
      <c r="WBH38" s="146"/>
      <c r="WBI38" s="146"/>
      <c r="WBJ38" s="146"/>
      <c r="WBK38" s="146"/>
      <c r="WBL38" s="146"/>
      <c r="WBM38" s="146"/>
      <c r="WBN38" s="146"/>
      <c r="WBO38" s="146"/>
      <c r="WBP38" s="146"/>
      <c r="WBQ38" s="146"/>
      <c r="WBR38" s="146"/>
      <c r="WBS38" s="146"/>
      <c r="WBT38" s="146"/>
      <c r="WBU38" s="146"/>
      <c r="WBV38" s="146"/>
      <c r="WBW38" s="146"/>
      <c r="WBX38" s="146"/>
      <c r="WBY38" s="146"/>
      <c r="WBZ38" s="146"/>
      <c r="WCA38" s="146"/>
      <c r="WCB38" s="146"/>
      <c r="WCC38" s="146"/>
      <c r="WCD38" s="146"/>
      <c r="WCE38" s="146"/>
      <c r="WCF38" s="146"/>
      <c r="WCG38" s="146"/>
      <c r="WCH38" s="146"/>
      <c r="WCI38" s="146"/>
      <c r="WCJ38" s="146"/>
      <c r="WCK38" s="146"/>
      <c r="WCL38" s="146"/>
      <c r="WCM38" s="146"/>
      <c r="WCN38" s="146"/>
      <c r="WCO38" s="146"/>
      <c r="WCP38" s="146"/>
      <c r="WCQ38" s="146"/>
      <c r="WCR38" s="146"/>
      <c r="WCS38" s="146"/>
      <c r="WCT38" s="146"/>
      <c r="WCU38" s="146"/>
      <c r="WCV38" s="146"/>
      <c r="WCW38" s="146"/>
      <c r="WCX38" s="146"/>
      <c r="WCY38" s="146"/>
      <c r="WCZ38" s="146"/>
      <c r="WDA38" s="146"/>
      <c r="WDB38" s="146"/>
      <c r="WDC38" s="146"/>
      <c r="WDD38" s="146"/>
      <c r="WDE38" s="146"/>
      <c r="WDF38" s="146"/>
      <c r="WDG38" s="146"/>
      <c r="WDH38" s="146"/>
      <c r="WDI38" s="146"/>
      <c r="WDJ38" s="146"/>
      <c r="WDK38" s="146"/>
      <c r="WDL38" s="146"/>
      <c r="WDM38" s="146"/>
      <c r="WDN38" s="146"/>
      <c r="WDO38" s="146"/>
      <c r="WDP38" s="146"/>
      <c r="WDQ38" s="146"/>
      <c r="WDR38" s="146"/>
      <c r="WDS38" s="146"/>
      <c r="WDT38" s="146"/>
      <c r="WDU38" s="146"/>
      <c r="WDV38" s="146"/>
      <c r="WDW38" s="146"/>
      <c r="WDX38" s="146"/>
      <c r="WDY38" s="146"/>
      <c r="WDZ38" s="146"/>
      <c r="WEA38" s="146"/>
      <c r="WEB38" s="146"/>
      <c r="WEC38" s="146"/>
      <c r="WED38" s="146"/>
      <c r="WEE38" s="146"/>
      <c r="WEF38" s="146"/>
      <c r="WEG38" s="146"/>
      <c r="WEH38" s="146"/>
      <c r="WEI38" s="146"/>
      <c r="WEJ38" s="146"/>
      <c r="WEK38" s="146"/>
      <c r="WEL38" s="146"/>
      <c r="WEM38" s="146"/>
      <c r="WEN38" s="146"/>
      <c r="WEO38" s="146"/>
      <c r="WEP38" s="146"/>
      <c r="WEQ38" s="146"/>
      <c r="WER38" s="146"/>
      <c r="WES38" s="146"/>
      <c r="WET38" s="146"/>
      <c r="WEU38" s="146"/>
      <c r="WEV38" s="146"/>
      <c r="WEW38" s="146"/>
      <c r="WEX38" s="146"/>
      <c r="WEY38" s="146"/>
      <c r="WEZ38" s="146"/>
      <c r="WFA38" s="146"/>
      <c r="WFB38" s="146"/>
      <c r="WFC38" s="146"/>
      <c r="WFD38" s="146"/>
      <c r="WFE38" s="146"/>
      <c r="WFF38" s="146"/>
      <c r="WFG38" s="146"/>
      <c r="WFH38" s="146"/>
      <c r="WFI38" s="146"/>
      <c r="WFJ38" s="146"/>
      <c r="WFK38" s="146"/>
      <c r="WFL38" s="146"/>
      <c r="WFM38" s="146"/>
      <c r="WFN38" s="146"/>
      <c r="WFO38" s="146"/>
      <c r="WFP38" s="146"/>
      <c r="WFQ38" s="146"/>
      <c r="WFR38" s="146"/>
      <c r="WFS38" s="146"/>
      <c r="WFT38" s="146"/>
      <c r="WFU38" s="146"/>
      <c r="WFV38" s="146"/>
      <c r="WFW38" s="146"/>
      <c r="WFX38" s="146"/>
      <c r="WFY38" s="146"/>
      <c r="WFZ38" s="146"/>
      <c r="WGA38" s="146"/>
      <c r="WGB38" s="146"/>
      <c r="WGC38" s="146"/>
      <c r="WGD38" s="146"/>
      <c r="WGE38" s="146"/>
      <c r="WGF38" s="146"/>
      <c r="WGG38" s="146"/>
      <c r="WGH38" s="146"/>
      <c r="WGI38" s="146"/>
      <c r="WGJ38" s="146"/>
      <c r="WGK38" s="146"/>
      <c r="WGL38" s="146"/>
      <c r="WGM38" s="146"/>
      <c r="WGN38" s="146"/>
      <c r="WGO38" s="146"/>
      <c r="WGP38" s="146"/>
      <c r="WGQ38" s="146"/>
      <c r="WGR38" s="146"/>
      <c r="WGS38" s="146"/>
      <c r="WGT38" s="146"/>
      <c r="WGU38" s="146"/>
      <c r="WGV38" s="146"/>
      <c r="WGW38" s="146"/>
      <c r="WGX38" s="146"/>
      <c r="WGY38" s="146"/>
      <c r="WGZ38" s="146"/>
      <c r="WHA38" s="146"/>
      <c r="WHB38" s="146"/>
      <c r="WHC38" s="146"/>
      <c r="WHD38" s="146"/>
      <c r="WHE38" s="146"/>
      <c r="WHF38" s="146"/>
      <c r="WHG38" s="146"/>
      <c r="WHH38" s="146"/>
      <c r="WHI38" s="146"/>
      <c r="WHJ38" s="146"/>
      <c r="WHK38" s="146"/>
      <c r="WHL38" s="146"/>
      <c r="WHM38" s="146"/>
      <c r="WHN38" s="146"/>
      <c r="WHO38" s="146"/>
      <c r="WHP38" s="146"/>
      <c r="WHQ38" s="146"/>
      <c r="WHR38" s="146"/>
      <c r="WHS38" s="146"/>
      <c r="WHT38" s="146"/>
      <c r="WHU38" s="146"/>
      <c r="WHV38" s="146"/>
      <c r="WHW38" s="146"/>
      <c r="WHX38" s="146"/>
      <c r="WHY38" s="146"/>
      <c r="WHZ38" s="146"/>
      <c r="WIA38" s="146"/>
      <c r="WIB38" s="146"/>
      <c r="WIC38" s="146"/>
      <c r="WID38" s="146"/>
      <c r="WIE38" s="146"/>
      <c r="WIF38" s="146"/>
      <c r="WIG38" s="146"/>
      <c r="WIH38" s="146"/>
      <c r="WII38" s="146"/>
      <c r="WIJ38" s="146"/>
      <c r="WIK38" s="146"/>
      <c r="WIL38" s="146"/>
      <c r="WIM38" s="146"/>
      <c r="WIN38" s="146"/>
      <c r="WIO38" s="146"/>
      <c r="WIP38" s="146"/>
      <c r="WIQ38" s="146"/>
      <c r="WIR38" s="146"/>
      <c r="WIS38" s="146"/>
      <c r="WIT38" s="146"/>
      <c r="WIU38" s="146"/>
      <c r="WIV38" s="146"/>
      <c r="WIW38" s="146"/>
      <c r="WIX38" s="146"/>
      <c r="WIY38" s="146"/>
      <c r="WIZ38" s="146"/>
      <c r="WJA38" s="146"/>
      <c r="WJB38" s="146"/>
      <c r="WJC38" s="146"/>
      <c r="WJD38" s="146"/>
      <c r="WJE38" s="146"/>
      <c r="WJF38" s="146"/>
      <c r="WJG38" s="146"/>
      <c r="WJH38" s="146"/>
      <c r="WJI38" s="146"/>
      <c r="WJJ38" s="146"/>
      <c r="WJK38" s="146"/>
      <c r="WJL38" s="146"/>
      <c r="WJM38" s="146"/>
      <c r="WJN38" s="146"/>
      <c r="WJO38" s="146"/>
      <c r="WJP38" s="146"/>
      <c r="WJQ38" s="146"/>
      <c r="WJR38" s="146"/>
      <c r="WJS38" s="146"/>
      <c r="WJT38" s="146"/>
      <c r="WJU38" s="146"/>
      <c r="WJV38" s="146"/>
      <c r="WJW38" s="146"/>
      <c r="WJX38" s="146"/>
      <c r="WJY38" s="146"/>
      <c r="WJZ38" s="146"/>
      <c r="WKA38" s="146"/>
      <c r="WKB38" s="146"/>
      <c r="WKC38" s="146"/>
      <c r="WKD38" s="146"/>
      <c r="WKE38" s="146"/>
      <c r="WKF38" s="146"/>
      <c r="WKG38" s="146"/>
      <c r="WKH38" s="146"/>
      <c r="WKI38" s="146"/>
      <c r="WKJ38" s="146"/>
      <c r="WKK38" s="146"/>
      <c r="WKL38" s="146"/>
      <c r="WKM38" s="146"/>
      <c r="WKN38" s="146"/>
      <c r="WKO38" s="146"/>
      <c r="WKP38" s="146"/>
      <c r="WKQ38" s="146"/>
      <c r="WKR38" s="146"/>
      <c r="WKS38" s="146"/>
      <c r="WKT38" s="146"/>
      <c r="WKU38" s="146"/>
      <c r="WKV38" s="146"/>
      <c r="WKW38" s="146"/>
      <c r="WKX38" s="146"/>
      <c r="WKY38" s="146"/>
      <c r="WKZ38" s="146"/>
      <c r="WLA38" s="146"/>
      <c r="WLB38" s="146"/>
      <c r="WLC38" s="146"/>
      <c r="WLD38" s="146"/>
      <c r="WLE38" s="146"/>
      <c r="WLF38" s="146"/>
      <c r="WLG38" s="146"/>
      <c r="WLH38" s="146"/>
      <c r="WLI38" s="146"/>
      <c r="WLJ38" s="146"/>
      <c r="WLK38" s="146"/>
      <c r="WLL38" s="146"/>
      <c r="WLM38" s="146"/>
      <c r="WLN38" s="146"/>
      <c r="WLO38" s="146"/>
      <c r="WLP38" s="146"/>
      <c r="WLQ38" s="146"/>
      <c r="WLR38" s="146"/>
      <c r="WLS38" s="146"/>
      <c r="WLT38" s="146"/>
      <c r="WLU38" s="146"/>
      <c r="WLV38" s="146"/>
      <c r="WLW38" s="146"/>
      <c r="WLX38" s="146"/>
      <c r="WLY38" s="146"/>
      <c r="WLZ38" s="146"/>
      <c r="WMA38" s="146"/>
      <c r="WMB38" s="146"/>
      <c r="WMC38" s="146"/>
      <c r="WMD38" s="146"/>
      <c r="WME38" s="146"/>
      <c r="WMF38" s="146"/>
      <c r="WMG38" s="146"/>
      <c r="WMH38" s="146"/>
      <c r="WMI38" s="146"/>
      <c r="WMJ38" s="146"/>
      <c r="WMK38" s="146"/>
      <c r="WML38" s="146"/>
      <c r="WMM38" s="146"/>
      <c r="WMN38" s="146"/>
      <c r="WMO38" s="146"/>
      <c r="WMP38" s="146"/>
      <c r="WMQ38" s="146"/>
      <c r="WMR38" s="146"/>
      <c r="WMS38" s="146"/>
      <c r="WMT38" s="146"/>
      <c r="WMU38" s="146"/>
      <c r="WMV38" s="146"/>
      <c r="WMW38" s="146"/>
      <c r="WMX38" s="146"/>
      <c r="WMY38" s="146"/>
      <c r="WMZ38" s="146"/>
      <c r="WNA38" s="146"/>
      <c r="WNB38" s="146"/>
      <c r="WNC38" s="146"/>
      <c r="WND38" s="146"/>
      <c r="WNE38" s="146"/>
      <c r="WNF38" s="146"/>
      <c r="WNG38" s="146"/>
      <c r="WNH38" s="146"/>
      <c r="WNI38" s="146"/>
      <c r="WNJ38" s="146"/>
      <c r="WNK38" s="146"/>
      <c r="WNL38" s="146"/>
      <c r="WNM38" s="146"/>
      <c r="WNN38" s="146"/>
      <c r="WNO38" s="146"/>
      <c r="WNP38" s="146"/>
      <c r="WNQ38" s="146"/>
      <c r="WNR38" s="146"/>
      <c r="WNS38" s="146"/>
      <c r="WNT38" s="146"/>
      <c r="WNU38" s="146"/>
      <c r="WNV38" s="146"/>
      <c r="WNW38" s="146"/>
      <c r="WNX38" s="146"/>
      <c r="WNY38" s="146"/>
      <c r="WNZ38" s="146"/>
      <c r="WOA38" s="146"/>
      <c r="WOB38" s="146"/>
      <c r="WOC38" s="146"/>
      <c r="WOD38" s="146"/>
      <c r="WOE38" s="146"/>
      <c r="WOF38" s="146"/>
      <c r="WOG38" s="146"/>
      <c r="WOH38" s="146"/>
      <c r="WOI38" s="146"/>
      <c r="WOJ38" s="146"/>
      <c r="WOK38" s="146"/>
      <c r="WOL38" s="146"/>
      <c r="WOM38" s="146"/>
      <c r="WON38" s="146"/>
      <c r="WOO38" s="146"/>
      <c r="WOP38" s="146"/>
      <c r="WOQ38" s="146"/>
      <c r="WOR38" s="146"/>
      <c r="WOS38" s="146"/>
      <c r="WOT38" s="146"/>
      <c r="WOU38" s="146"/>
      <c r="WOV38" s="146"/>
      <c r="WOW38" s="146"/>
      <c r="WOX38" s="146"/>
      <c r="WOY38" s="146"/>
      <c r="WOZ38" s="146"/>
      <c r="WPA38" s="146"/>
      <c r="WPB38" s="146"/>
      <c r="WPC38" s="146"/>
      <c r="WPD38" s="146"/>
      <c r="WPE38" s="146"/>
      <c r="WPF38" s="146"/>
      <c r="WPG38" s="146"/>
      <c r="WPH38" s="146"/>
      <c r="WPI38" s="146"/>
      <c r="WPJ38" s="146"/>
      <c r="WPK38" s="146"/>
      <c r="WPL38" s="146"/>
      <c r="WPM38" s="146"/>
      <c r="WPN38" s="146"/>
      <c r="WPO38" s="146"/>
      <c r="WPP38" s="146"/>
      <c r="WPQ38" s="146"/>
      <c r="WPR38" s="146"/>
      <c r="WPS38" s="146"/>
      <c r="WPT38" s="146"/>
      <c r="WPU38" s="146"/>
      <c r="WPV38" s="146"/>
      <c r="WPW38" s="146"/>
      <c r="WPX38" s="146"/>
      <c r="WPY38" s="146"/>
      <c r="WPZ38" s="146"/>
      <c r="WQA38" s="146"/>
      <c r="WQB38" s="146"/>
      <c r="WQC38" s="146"/>
      <c r="WQD38" s="146"/>
      <c r="WQE38" s="146"/>
      <c r="WQF38" s="146"/>
      <c r="WQG38" s="146"/>
      <c r="WQH38" s="146"/>
      <c r="WQI38" s="146"/>
      <c r="WQJ38" s="146"/>
      <c r="WQK38" s="146"/>
      <c r="WQL38" s="146"/>
      <c r="WQM38" s="146"/>
      <c r="WQN38" s="146"/>
      <c r="WQO38" s="146"/>
      <c r="WQP38" s="146"/>
      <c r="WQQ38" s="146"/>
      <c r="WQR38" s="146"/>
      <c r="WQS38" s="146"/>
      <c r="WQT38" s="146"/>
      <c r="WQU38" s="146"/>
      <c r="WQV38" s="146"/>
      <c r="WQW38" s="146"/>
      <c r="WQX38" s="146"/>
      <c r="WQY38" s="146"/>
      <c r="WQZ38" s="146"/>
      <c r="WRA38" s="146"/>
      <c r="WRB38" s="146"/>
      <c r="WRC38" s="146"/>
      <c r="WRD38" s="146"/>
      <c r="WRE38" s="146"/>
      <c r="WRF38" s="146"/>
      <c r="WRG38" s="146"/>
      <c r="WRH38" s="146"/>
      <c r="WRI38" s="146"/>
      <c r="WRJ38" s="146"/>
      <c r="WRK38" s="146"/>
      <c r="WRL38" s="146"/>
      <c r="WRM38" s="146"/>
      <c r="WRN38" s="146"/>
      <c r="WRO38" s="146"/>
      <c r="WRP38" s="146"/>
      <c r="WRQ38" s="146"/>
      <c r="WRR38" s="146"/>
      <c r="WRS38" s="146"/>
      <c r="WRT38" s="146"/>
      <c r="WRU38" s="146"/>
      <c r="WRV38" s="146"/>
      <c r="WRW38" s="146"/>
      <c r="WRX38" s="146"/>
      <c r="WRY38" s="146"/>
      <c r="WRZ38" s="146"/>
      <c r="WSA38" s="146"/>
      <c r="WSB38" s="146"/>
      <c r="WSC38" s="146"/>
      <c r="WSD38" s="146"/>
      <c r="WSE38" s="146"/>
      <c r="WSF38" s="146"/>
      <c r="WSG38" s="146"/>
      <c r="WSH38" s="146"/>
      <c r="WSI38" s="146"/>
      <c r="WSJ38" s="146"/>
      <c r="WSK38" s="146"/>
      <c r="WSL38" s="146"/>
      <c r="WSM38" s="146"/>
      <c r="WSN38" s="146"/>
      <c r="WSO38" s="146"/>
      <c r="WSP38" s="146"/>
      <c r="WSQ38" s="146"/>
      <c r="WSR38" s="146"/>
      <c r="WSS38" s="146"/>
      <c r="WST38" s="146"/>
      <c r="WSU38" s="146"/>
      <c r="WSV38" s="146"/>
      <c r="WSW38" s="146"/>
      <c r="WSX38" s="146"/>
      <c r="WSY38" s="146"/>
      <c r="WSZ38" s="146"/>
      <c r="WTA38" s="146"/>
      <c r="WTB38" s="146"/>
      <c r="WTC38" s="146"/>
      <c r="WTD38" s="146"/>
      <c r="WTE38" s="146"/>
      <c r="WTF38" s="146"/>
      <c r="WTG38" s="146"/>
      <c r="WTH38" s="146"/>
      <c r="WTI38" s="146"/>
      <c r="WTJ38" s="146"/>
      <c r="WTK38" s="146"/>
      <c r="WTL38" s="146"/>
      <c r="WTM38" s="146"/>
      <c r="WTN38" s="146"/>
      <c r="WTO38" s="146"/>
      <c r="WTP38" s="146"/>
      <c r="WTQ38" s="146"/>
      <c r="WTR38" s="146"/>
      <c r="WTS38" s="146"/>
      <c r="WTT38" s="146"/>
      <c r="WTU38" s="146"/>
      <c r="WTV38" s="146"/>
      <c r="WTW38" s="146"/>
      <c r="WTX38" s="146"/>
      <c r="WTY38" s="146"/>
      <c r="WTZ38" s="146"/>
      <c r="WUA38" s="146"/>
      <c r="WUB38" s="146"/>
      <c r="WUC38" s="146"/>
      <c r="WUD38" s="146"/>
      <c r="WUE38" s="146"/>
      <c r="WUF38" s="146"/>
      <c r="WUG38" s="146"/>
      <c r="WUH38" s="146"/>
      <c r="WUI38" s="146"/>
      <c r="WUJ38" s="146"/>
      <c r="WUK38" s="146"/>
      <c r="WUL38" s="146"/>
      <c r="WUM38" s="146"/>
      <c r="WUN38" s="146"/>
      <c r="WUO38" s="146"/>
      <c r="WUP38" s="146"/>
      <c r="WUQ38" s="146"/>
      <c r="WUR38" s="146"/>
      <c r="WUS38" s="146"/>
      <c r="WUT38" s="146"/>
      <c r="WUU38" s="146"/>
      <c r="WUV38" s="146"/>
      <c r="WUW38" s="146"/>
      <c r="WUX38" s="146"/>
      <c r="WUY38" s="146"/>
      <c r="WUZ38" s="146"/>
      <c r="WVA38" s="146"/>
      <c r="WVB38" s="146"/>
      <c r="WVC38" s="146"/>
      <c r="WVD38" s="146"/>
      <c r="WVE38" s="146"/>
      <c r="WVF38" s="146"/>
      <c r="WVG38" s="146"/>
      <c r="WVH38" s="146"/>
      <c r="WVI38" s="146"/>
      <c r="WVJ38" s="146"/>
      <c r="WVK38" s="146"/>
      <c r="WVL38" s="146"/>
      <c r="WVM38" s="146"/>
      <c r="WVN38" s="146"/>
      <c r="WVO38" s="146"/>
      <c r="WVP38" s="146"/>
      <c r="WVQ38" s="146"/>
      <c r="WVR38" s="146"/>
      <c r="WVS38" s="146"/>
      <c r="WVT38" s="146"/>
      <c r="WVU38" s="146"/>
      <c r="WVV38" s="146"/>
      <c r="WVW38" s="146"/>
      <c r="WVX38" s="146"/>
      <c r="WVY38" s="146"/>
      <c r="WVZ38" s="146"/>
      <c r="WWA38" s="146"/>
      <c r="WWB38" s="146"/>
      <c r="WWC38" s="146"/>
      <c r="WWD38" s="146"/>
      <c r="WWE38" s="146"/>
      <c r="WWF38" s="146"/>
      <c r="WWG38" s="146"/>
      <c r="WWH38" s="146"/>
      <c r="WWI38" s="146"/>
      <c r="WWJ38" s="146"/>
      <c r="WWK38" s="146"/>
      <c r="WWL38" s="146"/>
      <c r="WWM38" s="146"/>
      <c r="WWN38" s="146"/>
      <c r="WWO38" s="146"/>
      <c r="WWP38" s="146"/>
      <c r="WWQ38" s="146"/>
      <c r="WWR38" s="146"/>
      <c r="WWS38" s="146"/>
      <c r="WWT38" s="146"/>
      <c r="WWU38" s="146"/>
      <c r="WWV38" s="146"/>
      <c r="WWW38" s="146"/>
      <c r="WWX38" s="146"/>
      <c r="WWY38" s="146"/>
      <c r="WWZ38" s="146"/>
      <c r="WXA38" s="146"/>
      <c r="WXB38" s="146"/>
      <c r="WXC38" s="146"/>
      <c r="WXD38" s="146"/>
      <c r="WXE38" s="146"/>
      <c r="WXF38" s="146"/>
      <c r="WXG38" s="146"/>
      <c r="WXH38" s="146"/>
      <c r="WXI38" s="146"/>
      <c r="WXJ38" s="146"/>
      <c r="WXK38" s="146"/>
      <c r="WXL38" s="146"/>
      <c r="WXM38" s="146"/>
      <c r="WXN38" s="146"/>
      <c r="WXO38" s="146"/>
      <c r="WXP38" s="146"/>
      <c r="WXQ38" s="146"/>
      <c r="WXR38" s="146"/>
      <c r="WXS38" s="146"/>
      <c r="WXT38" s="146"/>
      <c r="WXU38" s="146"/>
      <c r="WXV38" s="146"/>
      <c r="WXW38" s="146"/>
      <c r="WXX38" s="146"/>
      <c r="WXY38" s="146"/>
      <c r="WXZ38" s="146"/>
      <c r="WYA38" s="146"/>
      <c r="WYB38" s="146"/>
      <c r="WYC38" s="146"/>
      <c r="WYD38" s="146"/>
      <c r="WYE38" s="146"/>
      <c r="WYF38" s="146"/>
      <c r="WYG38" s="146"/>
      <c r="WYH38" s="146"/>
      <c r="WYI38" s="146"/>
      <c r="WYJ38" s="146"/>
      <c r="WYK38" s="146"/>
      <c r="WYL38" s="146"/>
      <c r="WYM38" s="146"/>
      <c r="WYN38" s="146"/>
      <c r="WYO38" s="146"/>
      <c r="WYP38" s="146"/>
      <c r="WYQ38" s="146"/>
      <c r="WYR38" s="146"/>
      <c r="WYS38" s="146"/>
      <c r="WYT38" s="146"/>
      <c r="WYU38" s="146"/>
      <c r="WYV38" s="146"/>
      <c r="WYW38" s="146"/>
      <c r="WYX38" s="146"/>
      <c r="WYY38" s="146"/>
      <c r="WYZ38" s="146"/>
      <c r="WZA38" s="146"/>
      <c r="WZB38" s="146"/>
      <c r="WZC38" s="146"/>
      <c r="WZD38" s="146"/>
      <c r="WZE38" s="146"/>
      <c r="WZF38" s="146"/>
      <c r="WZG38" s="146"/>
      <c r="WZH38" s="146"/>
      <c r="WZI38" s="146"/>
      <c r="WZJ38" s="146"/>
      <c r="WZK38" s="146"/>
      <c r="WZL38" s="146"/>
      <c r="WZM38" s="146"/>
      <c r="WZN38" s="146"/>
      <c r="WZO38" s="146"/>
      <c r="WZP38" s="146"/>
      <c r="WZQ38" s="146"/>
      <c r="WZR38" s="146"/>
      <c r="WZS38" s="146"/>
      <c r="WZT38" s="146"/>
      <c r="WZU38" s="146"/>
      <c r="WZV38" s="146"/>
      <c r="WZW38" s="146"/>
      <c r="WZX38" s="146"/>
      <c r="WZY38" s="146"/>
      <c r="WZZ38" s="146"/>
      <c r="XAA38" s="146"/>
      <c r="XAB38" s="146"/>
      <c r="XAC38" s="146"/>
      <c r="XAD38" s="146"/>
      <c r="XAE38" s="146"/>
      <c r="XAF38" s="146"/>
      <c r="XAG38" s="146"/>
      <c r="XAH38" s="146"/>
      <c r="XAI38" s="146"/>
      <c r="XAJ38" s="146"/>
      <c r="XAK38" s="146"/>
      <c r="XAL38" s="146"/>
      <c r="XAM38" s="146"/>
      <c r="XAN38" s="146"/>
      <c r="XAO38" s="146"/>
      <c r="XAP38" s="146"/>
      <c r="XAQ38" s="146"/>
      <c r="XAR38" s="146"/>
      <c r="XAS38" s="146"/>
      <c r="XAT38" s="146"/>
      <c r="XAU38" s="146"/>
      <c r="XAV38" s="146"/>
      <c r="XAW38" s="146"/>
      <c r="XAX38" s="146"/>
      <c r="XAY38" s="146"/>
      <c r="XAZ38" s="146"/>
      <c r="XBA38" s="146"/>
      <c r="XBB38" s="146"/>
      <c r="XBC38" s="146"/>
      <c r="XBD38" s="146"/>
      <c r="XBE38" s="146"/>
      <c r="XBF38" s="146"/>
      <c r="XBG38" s="146"/>
      <c r="XBH38" s="146"/>
      <c r="XBI38" s="146"/>
      <c r="XBJ38" s="146"/>
      <c r="XBK38" s="146"/>
      <c r="XBL38" s="146"/>
      <c r="XBM38" s="146"/>
      <c r="XBN38" s="146"/>
      <c r="XBO38" s="146"/>
      <c r="XBP38" s="146"/>
      <c r="XBQ38" s="146"/>
      <c r="XBR38" s="146"/>
      <c r="XBS38" s="146"/>
      <c r="XBT38" s="146"/>
      <c r="XBU38" s="146"/>
      <c r="XBV38" s="146"/>
      <c r="XBW38" s="146"/>
      <c r="XBX38" s="146"/>
      <c r="XBY38" s="146"/>
      <c r="XBZ38" s="146"/>
      <c r="XCA38" s="146"/>
      <c r="XCB38" s="146"/>
      <c r="XCC38" s="146"/>
      <c r="XCD38" s="146"/>
      <c r="XCE38" s="146"/>
      <c r="XCF38" s="146"/>
      <c r="XCG38" s="146"/>
      <c r="XCH38" s="146"/>
      <c r="XCI38" s="146"/>
      <c r="XCJ38" s="146"/>
      <c r="XCK38" s="146"/>
      <c r="XCL38" s="146"/>
      <c r="XCM38" s="146"/>
      <c r="XCN38" s="146"/>
      <c r="XCO38" s="146"/>
      <c r="XCP38" s="146"/>
      <c r="XCQ38" s="146"/>
      <c r="XCR38" s="146"/>
      <c r="XCS38" s="146"/>
      <c r="XCT38" s="146"/>
      <c r="XCU38" s="146"/>
      <c r="XCV38" s="146"/>
      <c r="XCW38" s="146"/>
      <c r="XCX38" s="146"/>
      <c r="XCY38" s="146"/>
      <c r="XCZ38" s="146"/>
      <c r="XDA38" s="146"/>
      <c r="XDB38" s="146"/>
      <c r="XDC38" s="146"/>
      <c r="XDD38" s="146"/>
      <c r="XDE38" s="146"/>
      <c r="XDF38" s="146"/>
      <c r="XDG38" s="146"/>
      <c r="XDH38" s="146"/>
      <c r="XDI38" s="146"/>
      <c r="XDJ38" s="146"/>
      <c r="XDK38" s="146"/>
      <c r="XDL38" s="146"/>
      <c r="XDM38" s="146"/>
      <c r="XDN38" s="146"/>
      <c r="XDO38" s="146"/>
      <c r="XDP38" s="146"/>
      <c r="XDQ38" s="146"/>
      <c r="XDR38" s="146"/>
      <c r="XDS38" s="146"/>
      <c r="XDT38" s="146"/>
      <c r="XDU38" s="146"/>
      <c r="XDV38" s="146"/>
      <c r="XDW38" s="146"/>
      <c r="XDX38" s="146"/>
      <c r="XDY38" s="146"/>
      <c r="XDZ38" s="146"/>
      <c r="XEA38" s="146"/>
      <c r="XEB38" s="146"/>
      <c r="XEC38" s="146"/>
      <c r="XED38" s="146"/>
      <c r="XEE38" s="146"/>
      <c r="XEF38" s="146"/>
      <c r="XEG38" s="146"/>
      <c r="XEH38" s="146"/>
      <c r="XEI38" s="146"/>
      <c r="XEJ38" s="146"/>
      <c r="XEK38" s="146"/>
      <c r="XEL38" s="146"/>
      <c r="XEM38" s="146"/>
      <c r="XEN38" s="146"/>
      <c r="XEO38" s="146"/>
      <c r="XEP38" s="146"/>
      <c r="XEQ38" s="146"/>
      <c r="XER38" s="146"/>
      <c r="XES38" s="146"/>
      <c r="XET38" s="146"/>
      <c r="XEU38" s="146"/>
      <c r="XEV38" s="146"/>
      <c r="XEW38" s="146"/>
      <c r="XEX38" s="146"/>
      <c r="XEY38" s="146"/>
      <c r="XEZ38" s="146"/>
      <c r="XFA38" s="146"/>
      <c r="XFB38" s="146"/>
      <c r="XFC38" s="146"/>
      <c r="XFD38" s="148"/>
    </row>
    <row r="39" s="23" customFormat="1" ht="17" customHeight="1" spans="1:45">
      <c r="A39" s="62"/>
      <c r="B39" s="59"/>
      <c r="C39" s="59"/>
      <c r="D39" s="59"/>
      <c r="E39" s="62"/>
      <c r="F39" s="62" t="s">
        <v>612</v>
      </c>
      <c r="G39" s="79">
        <v>500.660448660562</v>
      </c>
      <c r="H39" s="63"/>
      <c r="I39" s="62"/>
      <c r="J39" s="92"/>
      <c r="K39" s="92"/>
      <c r="L39" s="62"/>
      <c r="M39" s="62"/>
      <c r="N39" s="79"/>
      <c r="O39" s="91"/>
      <c r="P39" s="91"/>
      <c r="Q39" s="91"/>
      <c r="R39" s="90"/>
      <c r="S39" s="90"/>
      <c r="T39" s="91"/>
      <c r="U39" s="91"/>
      <c r="V39" s="63"/>
      <c r="W39" s="63"/>
      <c r="X39" s="63"/>
      <c r="Y39" s="63"/>
      <c r="Z39" s="59"/>
      <c r="AA39" s="59"/>
      <c r="AB39" s="59"/>
      <c r="AC39" s="59"/>
      <c r="AD39" s="59"/>
      <c r="AE39" s="59"/>
      <c r="AF39" s="59"/>
      <c r="AG39" s="59"/>
      <c r="AH39" s="59"/>
      <c r="AI39" s="62"/>
      <c r="AJ39" s="62"/>
      <c r="AK39" s="59"/>
      <c r="AL39" s="62"/>
      <c r="AM39" s="104"/>
      <c r="AN39" s="91"/>
      <c r="AO39" s="104"/>
      <c r="AP39" s="104"/>
      <c r="AQ39" s="104"/>
      <c r="AR39" s="104"/>
      <c r="AS39" s="104"/>
    </row>
    <row r="40" s="32" customFormat="1" ht="17" customHeight="1" spans="1:123">
      <c r="A40" s="69"/>
      <c r="E40" s="69"/>
      <c r="F40" s="69" t="s">
        <v>632</v>
      </c>
      <c r="G40" s="71">
        <v>474.261870298766</v>
      </c>
      <c r="H40" s="77"/>
      <c r="I40" s="69"/>
      <c r="J40" s="105"/>
      <c r="K40" s="105"/>
      <c r="L40" s="69"/>
      <c r="M40" s="69"/>
      <c r="N40" s="71"/>
      <c r="O40" s="109"/>
      <c r="P40" s="109"/>
      <c r="Q40" s="109"/>
      <c r="R40" s="97"/>
      <c r="S40" s="97"/>
      <c r="T40" s="109"/>
      <c r="U40" s="109"/>
      <c r="X40" s="71"/>
      <c r="Z40" s="25"/>
      <c r="AI40" s="69"/>
      <c r="AJ40" s="69"/>
      <c r="AL40" s="69"/>
      <c r="AM40" s="103"/>
      <c r="AN40" s="109"/>
      <c r="AO40" s="103"/>
      <c r="AP40" s="103"/>
      <c r="AQ40" s="103"/>
      <c r="AR40" s="103"/>
      <c r="AS40" s="10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="23" customFormat="1" ht="17" customHeight="1" spans="1:45">
      <c r="A41" s="35">
        <v>7</v>
      </c>
      <c r="B41" s="54" t="s">
        <v>648</v>
      </c>
      <c r="C41" s="59" t="s">
        <v>644</v>
      </c>
      <c r="D41" s="59" t="s">
        <v>637</v>
      </c>
      <c r="E41" s="35"/>
      <c r="F41" s="35" t="s">
        <v>608</v>
      </c>
      <c r="G41" s="80">
        <v>476.274227098441</v>
      </c>
      <c r="H41" s="80">
        <v>6.51568347686211</v>
      </c>
      <c r="I41" s="35" t="s">
        <v>510</v>
      </c>
      <c r="J41" s="35" t="s">
        <v>134</v>
      </c>
      <c r="K41" s="35" t="s">
        <v>134</v>
      </c>
      <c r="L41" s="35">
        <v>2</v>
      </c>
      <c r="M41" s="106">
        <v>804</v>
      </c>
      <c r="N41" s="100">
        <v>14.1</v>
      </c>
      <c r="O41" s="100">
        <v>32</v>
      </c>
      <c r="P41" s="100">
        <v>64.1</v>
      </c>
      <c r="Q41" s="100">
        <v>4.6</v>
      </c>
      <c r="R41" s="106">
        <v>182</v>
      </c>
      <c r="S41" s="106">
        <v>51</v>
      </c>
      <c r="T41" s="100">
        <v>62.4</v>
      </c>
      <c r="U41" s="55" t="s">
        <v>513</v>
      </c>
      <c r="V41" s="100">
        <v>1.47619047619048</v>
      </c>
      <c r="W41" s="35" t="str">
        <f>IF(V41&lt;1.5,"R",IF(V41&lt;2.6,"MR",IF(V41&lt;3.5,"MS","S")))</f>
        <v>R</v>
      </c>
      <c r="X41" s="80">
        <v>0.614754098360656</v>
      </c>
      <c r="Y41" s="35" t="str">
        <f t="shared" si="15"/>
        <v>R</v>
      </c>
      <c r="Z41" s="35" t="s">
        <v>524</v>
      </c>
      <c r="AA41" s="75" t="s">
        <v>516</v>
      </c>
      <c r="AB41" s="75" t="s">
        <v>514</v>
      </c>
      <c r="AC41" s="75" t="s">
        <v>514</v>
      </c>
      <c r="AD41" s="35"/>
      <c r="AE41" s="35"/>
      <c r="AF41" s="75">
        <v>0</v>
      </c>
      <c r="AG41" s="75" t="s">
        <v>542</v>
      </c>
      <c r="AH41" s="35" t="s">
        <v>542</v>
      </c>
      <c r="AI41" s="35" t="s">
        <v>523</v>
      </c>
      <c r="AJ41" s="75" t="s">
        <v>515</v>
      </c>
      <c r="AK41" s="35" t="s">
        <v>524</v>
      </c>
      <c r="AL41" s="54" t="s">
        <v>560</v>
      </c>
      <c r="AM41" s="100">
        <v>207.833333333333</v>
      </c>
      <c r="AN41" s="100">
        <f>AM41-208.9</f>
        <v>-1.066666666667</v>
      </c>
      <c r="AO41" s="133">
        <v>75.1166666666667</v>
      </c>
      <c r="AP41" s="133">
        <v>34.415</v>
      </c>
      <c r="AQ41" s="133">
        <v>38.2458333333333</v>
      </c>
      <c r="AR41" s="133">
        <v>40.3625</v>
      </c>
      <c r="AS41" s="133">
        <v>47.4727272727273</v>
      </c>
    </row>
    <row r="42" s="35" customFormat="1" ht="17" customHeight="1" spans="1:139">
      <c r="A42" s="62"/>
      <c r="B42" s="78" t="s">
        <v>649</v>
      </c>
      <c r="C42" s="59" t="s">
        <v>644</v>
      </c>
      <c r="D42" s="59" t="s">
        <v>606</v>
      </c>
      <c r="E42" s="78" t="s">
        <v>650</v>
      </c>
      <c r="F42" s="81" t="s">
        <v>651</v>
      </c>
      <c r="G42" s="79">
        <v>508.79642456195</v>
      </c>
      <c r="H42" s="79">
        <v>4.1</v>
      </c>
      <c r="I42" s="62" t="s">
        <v>510</v>
      </c>
      <c r="J42" s="28"/>
      <c r="K42" s="92" t="s">
        <v>652</v>
      </c>
      <c r="L42" s="90">
        <v>6</v>
      </c>
      <c r="M42" s="90">
        <v>814</v>
      </c>
      <c r="N42" s="91">
        <v>13.69</v>
      </c>
      <c r="O42" s="91">
        <v>33.8</v>
      </c>
      <c r="P42" s="91">
        <v>63.3</v>
      </c>
      <c r="Q42" s="91">
        <v>3.3</v>
      </c>
      <c r="R42" s="90">
        <v>186</v>
      </c>
      <c r="S42" s="90">
        <v>46</v>
      </c>
      <c r="T42" s="91">
        <v>63</v>
      </c>
      <c r="U42" s="58" t="s">
        <v>513</v>
      </c>
      <c r="V42" s="104">
        <v>2.45</v>
      </c>
      <c r="W42" s="59" t="s">
        <v>523</v>
      </c>
      <c r="X42" s="63">
        <v>0</v>
      </c>
      <c r="Y42" s="35" t="str">
        <f t="shared" si="15"/>
        <v>R</v>
      </c>
      <c r="Z42" s="59" t="s">
        <v>523</v>
      </c>
      <c r="AA42" s="59" t="s">
        <v>516</v>
      </c>
      <c r="AB42" s="62" t="s">
        <v>523</v>
      </c>
      <c r="AC42" s="59" t="s">
        <v>516</v>
      </c>
      <c r="AD42" s="62"/>
      <c r="AE42" s="59"/>
      <c r="AF42" s="62">
        <v>0</v>
      </c>
      <c r="AG42" s="62" t="s">
        <v>542</v>
      </c>
      <c r="AH42" s="62" t="s">
        <v>542</v>
      </c>
      <c r="AI42" s="62" t="s">
        <v>515</v>
      </c>
      <c r="AJ42" s="62" t="s">
        <v>515</v>
      </c>
      <c r="AK42" s="59" t="s">
        <v>523</v>
      </c>
      <c r="AL42" s="58" t="s">
        <v>560</v>
      </c>
      <c r="AM42" s="91">
        <v>210.416666666667</v>
      </c>
      <c r="AN42" s="91">
        <f>AM42-211.9</f>
        <v>-1.48333333333301</v>
      </c>
      <c r="AO42" s="104">
        <v>79.6916666666666</v>
      </c>
      <c r="AP42" s="104">
        <v>31.7159416666667</v>
      </c>
      <c r="AQ42" s="104">
        <v>39.2153531325352</v>
      </c>
      <c r="AR42" s="104">
        <v>41.2334654541303</v>
      </c>
      <c r="AS42" s="104">
        <v>47.7196241735823</v>
      </c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142"/>
      <c r="BF42" s="142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</row>
    <row r="43" s="36" customFormat="1" ht="17" customHeight="1" spans="1:16384">
      <c r="A43" s="66"/>
      <c r="B43" s="73"/>
      <c r="C43" s="59"/>
      <c r="D43" s="59"/>
      <c r="E43" s="73"/>
      <c r="F43" s="82" t="s">
        <v>611</v>
      </c>
      <c r="G43" s="68">
        <f>AVERAGE(G41:G42)</f>
        <v>492.535325830195</v>
      </c>
      <c r="H43" s="68">
        <f>(G43-467.95)/467.95*100</f>
        <v>5.25383605731285</v>
      </c>
      <c r="I43" s="66"/>
      <c r="J43" s="93"/>
      <c r="K43" s="93"/>
      <c r="L43" s="73"/>
      <c r="M43" s="94">
        <f t="shared" ref="M43:T43" si="17">AVERAGE(M41:M42)</f>
        <v>809</v>
      </c>
      <c r="N43" s="95">
        <f t="shared" si="17"/>
        <v>13.895</v>
      </c>
      <c r="O43" s="95">
        <f t="shared" si="17"/>
        <v>32.9</v>
      </c>
      <c r="P43" s="95">
        <f t="shared" si="17"/>
        <v>63.7</v>
      </c>
      <c r="Q43" s="95">
        <f t="shared" si="17"/>
        <v>3.95</v>
      </c>
      <c r="R43" s="94">
        <f t="shared" si="17"/>
        <v>184</v>
      </c>
      <c r="S43" s="94">
        <f t="shared" si="17"/>
        <v>48.5</v>
      </c>
      <c r="T43" s="95">
        <f t="shared" si="17"/>
        <v>62.7</v>
      </c>
      <c r="U43" s="120" t="s">
        <v>513</v>
      </c>
      <c r="V43" s="108"/>
      <c r="W43" s="66"/>
      <c r="X43" s="86"/>
      <c r="Y43" s="66"/>
      <c r="Z43" s="73" t="s">
        <v>523</v>
      </c>
      <c r="AA43" s="73"/>
      <c r="AB43" s="73"/>
      <c r="AC43" s="66" t="s">
        <v>514</v>
      </c>
      <c r="AD43" s="66"/>
      <c r="AE43" s="73"/>
      <c r="AF43" s="73"/>
      <c r="AG43" s="73"/>
      <c r="AH43" s="66" t="s">
        <v>542</v>
      </c>
      <c r="AI43" s="66" t="s">
        <v>515</v>
      </c>
      <c r="AJ43" s="66" t="s">
        <v>515</v>
      </c>
      <c r="AK43" s="73" t="s">
        <v>523</v>
      </c>
      <c r="AL43" s="67" t="s">
        <v>560</v>
      </c>
      <c r="AM43" s="95">
        <f t="shared" ref="AM43:AS43" si="18">AVERAGE(AM41:AM42)</f>
        <v>209.125</v>
      </c>
      <c r="AN43" s="108">
        <f>AM43-210.4</f>
        <v>-1.27500000000001</v>
      </c>
      <c r="AO43" s="95">
        <f t="shared" si="18"/>
        <v>77.4041666666667</v>
      </c>
      <c r="AP43" s="95">
        <f t="shared" si="18"/>
        <v>33.0654708333334</v>
      </c>
      <c r="AQ43" s="95">
        <f t="shared" si="18"/>
        <v>38.7305932329343</v>
      </c>
      <c r="AR43" s="95">
        <f t="shared" si="18"/>
        <v>40.7979827270651</v>
      </c>
      <c r="AS43" s="95">
        <f t="shared" si="18"/>
        <v>47.5961757231548</v>
      </c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46"/>
      <c r="DU43" s="146"/>
      <c r="DV43" s="146"/>
      <c r="DW43" s="146"/>
      <c r="DX43" s="146"/>
      <c r="DY43" s="146"/>
      <c r="DZ43" s="146"/>
      <c r="EA43" s="146"/>
      <c r="EB43" s="146"/>
      <c r="EC43" s="146"/>
      <c r="ED43" s="146"/>
      <c r="EE43" s="146"/>
      <c r="EF43" s="146"/>
      <c r="EG43" s="146"/>
      <c r="EH43" s="146"/>
      <c r="EI43" s="146"/>
      <c r="EJ43" s="146"/>
      <c r="EK43" s="146"/>
      <c r="EL43" s="146"/>
      <c r="EM43" s="146"/>
      <c r="EN43" s="146"/>
      <c r="EO43" s="146"/>
      <c r="EP43" s="146"/>
      <c r="EQ43" s="146"/>
      <c r="ER43" s="146"/>
      <c r="ES43" s="146"/>
      <c r="ET43" s="146"/>
      <c r="EU43" s="146"/>
      <c r="EV43" s="146"/>
      <c r="EW43" s="146"/>
      <c r="EX43" s="146"/>
      <c r="EY43" s="146"/>
      <c r="EZ43" s="146"/>
      <c r="FA43" s="146"/>
      <c r="FB43" s="146"/>
      <c r="FC43" s="146"/>
      <c r="FD43" s="146"/>
      <c r="FE43" s="146"/>
      <c r="FF43" s="146"/>
      <c r="FG43" s="146"/>
      <c r="FH43" s="146"/>
      <c r="FI43" s="146"/>
      <c r="FJ43" s="146"/>
      <c r="FK43" s="146"/>
      <c r="FL43" s="146"/>
      <c r="FM43" s="146"/>
      <c r="FN43" s="146"/>
      <c r="FO43" s="146"/>
      <c r="FP43" s="146"/>
      <c r="FQ43" s="146"/>
      <c r="FR43" s="146"/>
      <c r="FS43" s="146"/>
      <c r="FT43" s="146"/>
      <c r="FU43" s="146"/>
      <c r="FV43" s="146"/>
      <c r="FW43" s="146"/>
      <c r="FX43" s="146"/>
      <c r="FY43" s="146"/>
      <c r="FZ43" s="146"/>
      <c r="GA43" s="146"/>
      <c r="GB43" s="146"/>
      <c r="GC43" s="146"/>
      <c r="GD43" s="146"/>
      <c r="GE43" s="146"/>
      <c r="GF43" s="146"/>
      <c r="GG43" s="146"/>
      <c r="GH43" s="146"/>
      <c r="GI43" s="146"/>
      <c r="GJ43" s="146"/>
      <c r="GK43" s="146"/>
      <c r="GL43" s="146"/>
      <c r="GM43" s="146"/>
      <c r="GN43" s="146"/>
      <c r="GO43" s="146"/>
      <c r="GP43" s="146"/>
      <c r="GQ43" s="146"/>
      <c r="GR43" s="146"/>
      <c r="GS43" s="146"/>
      <c r="GT43" s="146"/>
      <c r="GU43" s="146"/>
      <c r="GV43" s="146"/>
      <c r="GW43" s="146"/>
      <c r="GX43" s="146"/>
      <c r="GY43" s="146"/>
      <c r="GZ43" s="146"/>
      <c r="HA43" s="146"/>
      <c r="HB43" s="146"/>
      <c r="HC43" s="146"/>
      <c r="HD43" s="146"/>
      <c r="HE43" s="146"/>
      <c r="HF43" s="146"/>
      <c r="HG43" s="146"/>
      <c r="HH43" s="146"/>
      <c r="HI43" s="146"/>
      <c r="HJ43" s="146"/>
      <c r="HK43" s="146"/>
      <c r="HL43" s="146"/>
      <c r="HM43" s="146"/>
      <c r="HN43" s="146"/>
      <c r="HO43" s="146"/>
      <c r="HP43" s="146"/>
      <c r="HQ43" s="146"/>
      <c r="HR43" s="146"/>
      <c r="HS43" s="146"/>
      <c r="HT43" s="146"/>
      <c r="HU43" s="146"/>
      <c r="HV43" s="146"/>
      <c r="HW43" s="146"/>
      <c r="HX43" s="146"/>
      <c r="HY43" s="146"/>
      <c r="HZ43" s="146"/>
      <c r="IA43" s="146"/>
      <c r="IB43" s="146"/>
      <c r="IC43" s="146"/>
      <c r="ID43" s="146"/>
      <c r="IE43" s="146"/>
      <c r="IF43" s="146"/>
      <c r="IG43" s="146"/>
      <c r="IH43" s="146"/>
      <c r="II43" s="146"/>
      <c r="IJ43" s="146"/>
      <c r="IK43" s="146"/>
      <c r="IL43" s="146"/>
      <c r="IM43" s="146"/>
      <c r="IN43" s="146"/>
      <c r="IO43" s="146"/>
      <c r="IP43" s="146"/>
      <c r="IQ43" s="146"/>
      <c r="IR43" s="146"/>
      <c r="IS43" s="146"/>
      <c r="IT43" s="146"/>
      <c r="IU43" s="146"/>
      <c r="IV43" s="146"/>
      <c r="IW43" s="146"/>
      <c r="IX43" s="146"/>
      <c r="IY43" s="146"/>
      <c r="IZ43" s="146"/>
      <c r="JA43" s="146"/>
      <c r="JB43" s="146"/>
      <c r="JC43" s="146"/>
      <c r="JD43" s="146"/>
      <c r="JE43" s="146"/>
      <c r="JF43" s="146"/>
      <c r="JG43" s="146"/>
      <c r="JH43" s="146"/>
      <c r="JI43" s="146"/>
      <c r="JJ43" s="146"/>
      <c r="JK43" s="146"/>
      <c r="JL43" s="146"/>
      <c r="JM43" s="146"/>
      <c r="JN43" s="146"/>
      <c r="JO43" s="146"/>
      <c r="JP43" s="146"/>
      <c r="JQ43" s="146"/>
      <c r="JR43" s="146"/>
      <c r="JS43" s="146"/>
      <c r="JT43" s="146"/>
      <c r="JU43" s="146"/>
      <c r="JV43" s="146"/>
      <c r="JW43" s="146"/>
      <c r="JX43" s="146"/>
      <c r="JY43" s="146"/>
      <c r="JZ43" s="146"/>
      <c r="KA43" s="146"/>
      <c r="KB43" s="146"/>
      <c r="KC43" s="146"/>
      <c r="KD43" s="146"/>
      <c r="KE43" s="146"/>
      <c r="KF43" s="146"/>
      <c r="KG43" s="146"/>
      <c r="KH43" s="146"/>
      <c r="KI43" s="146"/>
      <c r="KJ43" s="146"/>
      <c r="KK43" s="146"/>
      <c r="KL43" s="146"/>
      <c r="KM43" s="146"/>
      <c r="KN43" s="146"/>
      <c r="KO43" s="146"/>
      <c r="KP43" s="146"/>
      <c r="KQ43" s="146"/>
      <c r="KR43" s="146"/>
      <c r="KS43" s="146"/>
      <c r="KT43" s="146"/>
      <c r="KU43" s="146"/>
      <c r="KV43" s="146"/>
      <c r="KW43" s="146"/>
      <c r="KX43" s="146"/>
      <c r="KY43" s="146"/>
      <c r="KZ43" s="146"/>
      <c r="LA43" s="146"/>
      <c r="LB43" s="146"/>
      <c r="LC43" s="146"/>
      <c r="LD43" s="146"/>
      <c r="LE43" s="146"/>
      <c r="LF43" s="146"/>
      <c r="LG43" s="146"/>
      <c r="LH43" s="146"/>
      <c r="LI43" s="146"/>
      <c r="LJ43" s="146"/>
      <c r="LK43" s="146"/>
      <c r="LL43" s="146"/>
      <c r="LM43" s="146"/>
      <c r="LN43" s="146"/>
      <c r="LO43" s="146"/>
      <c r="LP43" s="146"/>
      <c r="LQ43" s="146"/>
      <c r="LR43" s="146"/>
      <c r="LS43" s="146"/>
      <c r="LT43" s="146"/>
      <c r="LU43" s="146"/>
      <c r="LV43" s="146"/>
      <c r="LW43" s="146"/>
      <c r="LX43" s="146"/>
      <c r="LY43" s="146"/>
      <c r="LZ43" s="146"/>
      <c r="MA43" s="146"/>
      <c r="MB43" s="146"/>
      <c r="MC43" s="146"/>
      <c r="MD43" s="146"/>
      <c r="ME43" s="146"/>
      <c r="MF43" s="146"/>
      <c r="MG43" s="146"/>
      <c r="MH43" s="146"/>
      <c r="MI43" s="146"/>
      <c r="MJ43" s="146"/>
      <c r="MK43" s="146"/>
      <c r="ML43" s="146"/>
      <c r="MM43" s="146"/>
      <c r="MN43" s="146"/>
      <c r="MO43" s="146"/>
      <c r="MP43" s="146"/>
      <c r="MQ43" s="146"/>
      <c r="MR43" s="146"/>
      <c r="MS43" s="146"/>
      <c r="MT43" s="146"/>
      <c r="MU43" s="146"/>
      <c r="MV43" s="146"/>
      <c r="MW43" s="146"/>
      <c r="MX43" s="146"/>
      <c r="MY43" s="146"/>
      <c r="MZ43" s="146"/>
      <c r="NA43" s="146"/>
      <c r="NB43" s="146"/>
      <c r="NC43" s="146"/>
      <c r="ND43" s="146"/>
      <c r="NE43" s="146"/>
      <c r="NF43" s="146"/>
      <c r="NG43" s="146"/>
      <c r="NH43" s="146"/>
      <c r="NI43" s="146"/>
      <c r="NJ43" s="146"/>
      <c r="NK43" s="146"/>
      <c r="NL43" s="146"/>
      <c r="NM43" s="146"/>
      <c r="NN43" s="146"/>
      <c r="NO43" s="146"/>
      <c r="NP43" s="146"/>
      <c r="NQ43" s="146"/>
      <c r="NR43" s="146"/>
      <c r="NS43" s="146"/>
      <c r="NT43" s="146"/>
      <c r="NU43" s="146"/>
      <c r="NV43" s="146"/>
      <c r="NW43" s="146"/>
      <c r="NX43" s="146"/>
      <c r="NY43" s="146"/>
      <c r="NZ43" s="146"/>
      <c r="OA43" s="146"/>
      <c r="OB43" s="146"/>
      <c r="OC43" s="146"/>
      <c r="OD43" s="146"/>
      <c r="OE43" s="146"/>
      <c r="OF43" s="146"/>
      <c r="OG43" s="146"/>
      <c r="OH43" s="146"/>
      <c r="OI43" s="146"/>
      <c r="OJ43" s="146"/>
      <c r="OK43" s="146"/>
      <c r="OL43" s="146"/>
      <c r="OM43" s="146"/>
      <c r="ON43" s="146"/>
      <c r="OO43" s="146"/>
      <c r="OP43" s="146"/>
      <c r="OQ43" s="146"/>
      <c r="OR43" s="146"/>
      <c r="OS43" s="146"/>
      <c r="OT43" s="146"/>
      <c r="OU43" s="146"/>
      <c r="OV43" s="146"/>
      <c r="OW43" s="146"/>
      <c r="OX43" s="146"/>
      <c r="OY43" s="146"/>
      <c r="OZ43" s="146"/>
      <c r="PA43" s="146"/>
      <c r="PB43" s="146"/>
      <c r="PC43" s="146"/>
      <c r="PD43" s="146"/>
      <c r="PE43" s="146"/>
      <c r="PF43" s="146"/>
      <c r="PG43" s="146"/>
      <c r="PH43" s="146"/>
      <c r="PI43" s="146"/>
      <c r="PJ43" s="146"/>
      <c r="PK43" s="146"/>
      <c r="PL43" s="146"/>
      <c r="PM43" s="146"/>
      <c r="PN43" s="146"/>
      <c r="PO43" s="146"/>
      <c r="PP43" s="146"/>
      <c r="PQ43" s="146"/>
      <c r="PR43" s="146"/>
      <c r="PS43" s="146"/>
      <c r="PT43" s="146"/>
      <c r="PU43" s="146"/>
      <c r="PV43" s="146"/>
      <c r="PW43" s="146"/>
      <c r="PX43" s="146"/>
      <c r="PY43" s="146"/>
      <c r="PZ43" s="146"/>
      <c r="QA43" s="146"/>
      <c r="QB43" s="146"/>
      <c r="QC43" s="146"/>
      <c r="QD43" s="146"/>
      <c r="QE43" s="146"/>
      <c r="QF43" s="146"/>
      <c r="QG43" s="146"/>
      <c r="QH43" s="146"/>
      <c r="QI43" s="146"/>
      <c r="QJ43" s="146"/>
      <c r="QK43" s="146"/>
      <c r="QL43" s="146"/>
      <c r="QM43" s="146"/>
      <c r="QN43" s="146"/>
      <c r="QO43" s="146"/>
      <c r="QP43" s="146"/>
      <c r="QQ43" s="146"/>
      <c r="QR43" s="146"/>
      <c r="QS43" s="146"/>
      <c r="QT43" s="146"/>
      <c r="QU43" s="146"/>
      <c r="QV43" s="146"/>
      <c r="QW43" s="146"/>
      <c r="QX43" s="146"/>
      <c r="QY43" s="146"/>
      <c r="QZ43" s="146"/>
      <c r="RA43" s="146"/>
      <c r="RB43" s="146"/>
      <c r="RC43" s="146"/>
      <c r="RD43" s="146"/>
      <c r="RE43" s="146"/>
      <c r="RF43" s="146"/>
      <c r="RG43" s="146"/>
      <c r="RH43" s="146"/>
      <c r="RI43" s="146"/>
      <c r="RJ43" s="146"/>
      <c r="RK43" s="146"/>
      <c r="RL43" s="146"/>
      <c r="RM43" s="146"/>
      <c r="RN43" s="146"/>
      <c r="RO43" s="146"/>
      <c r="RP43" s="146"/>
      <c r="RQ43" s="146"/>
      <c r="RR43" s="146"/>
      <c r="RS43" s="146"/>
      <c r="RT43" s="146"/>
      <c r="RU43" s="146"/>
      <c r="RV43" s="146"/>
      <c r="RW43" s="146"/>
      <c r="RX43" s="146"/>
      <c r="RY43" s="146"/>
      <c r="RZ43" s="146"/>
      <c r="SA43" s="146"/>
      <c r="SB43" s="146"/>
      <c r="SC43" s="146"/>
      <c r="SD43" s="146"/>
      <c r="SE43" s="146"/>
      <c r="SF43" s="146"/>
      <c r="SG43" s="146"/>
      <c r="SH43" s="146"/>
      <c r="SI43" s="146"/>
      <c r="SJ43" s="146"/>
      <c r="SK43" s="146"/>
      <c r="SL43" s="146"/>
      <c r="SM43" s="146"/>
      <c r="SN43" s="146"/>
      <c r="SO43" s="146"/>
      <c r="SP43" s="146"/>
      <c r="SQ43" s="146"/>
      <c r="SR43" s="146"/>
      <c r="SS43" s="146"/>
      <c r="ST43" s="146"/>
      <c r="SU43" s="146"/>
      <c r="SV43" s="146"/>
      <c r="SW43" s="146"/>
      <c r="SX43" s="146"/>
      <c r="SY43" s="146"/>
      <c r="SZ43" s="146"/>
      <c r="TA43" s="146"/>
      <c r="TB43" s="146"/>
      <c r="TC43" s="146"/>
      <c r="TD43" s="146"/>
      <c r="TE43" s="146"/>
      <c r="TF43" s="146"/>
      <c r="TG43" s="146"/>
      <c r="TH43" s="146"/>
      <c r="TI43" s="146"/>
      <c r="TJ43" s="146"/>
      <c r="TK43" s="146"/>
      <c r="TL43" s="146"/>
      <c r="TM43" s="146"/>
      <c r="TN43" s="146"/>
      <c r="TO43" s="146"/>
      <c r="TP43" s="146"/>
      <c r="TQ43" s="146"/>
      <c r="TR43" s="146"/>
      <c r="TS43" s="146"/>
      <c r="TT43" s="146"/>
      <c r="TU43" s="146"/>
      <c r="TV43" s="146"/>
      <c r="TW43" s="146"/>
      <c r="TX43" s="146"/>
      <c r="TY43" s="146"/>
      <c r="TZ43" s="146"/>
      <c r="UA43" s="146"/>
      <c r="UB43" s="146"/>
      <c r="UC43" s="146"/>
      <c r="UD43" s="146"/>
      <c r="UE43" s="146"/>
      <c r="UF43" s="146"/>
      <c r="UG43" s="146"/>
      <c r="UH43" s="146"/>
      <c r="UI43" s="146"/>
      <c r="UJ43" s="146"/>
      <c r="UK43" s="146"/>
      <c r="UL43" s="146"/>
      <c r="UM43" s="146"/>
      <c r="UN43" s="146"/>
      <c r="UO43" s="146"/>
      <c r="UP43" s="146"/>
      <c r="UQ43" s="146"/>
      <c r="UR43" s="146"/>
      <c r="US43" s="146"/>
      <c r="UT43" s="146"/>
      <c r="UU43" s="146"/>
      <c r="UV43" s="146"/>
      <c r="UW43" s="146"/>
      <c r="UX43" s="146"/>
      <c r="UY43" s="146"/>
      <c r="UZ43" s="146"/>
      <c r="VA43" s="146"/>
      <c r="VB43" s="146"/>
      <c r="VC43" s="146"/>
      <c r="VD43" s="146"/>
      <c r="VE43" s="146"/>
      <c r="VF43" s="146"/>
      <c r="VG43" s="146"/>
      <c r="VH43" s="146"/>
      <c r="VI43" s="146"/>
      <c r="VJ43" s="146"/>
      <c r="VK43" s="146"/>
      <c r="VL43" s="146"/>
      <c r="VM43" s="146"/>
      <c r="VN43" s="146"/>
      <c r="VO43" s="146"/>
      <c r="VP43" s="146"/>
      <c r="VQ43" s="146"/>
      <c r="VR43" s="146"/>
      <c r="VS43" s="146"/>
      <c r="VT43" s="146"/>
      <c r="VU43" s="146"/>
      <c r="VV43" s="146"/>
      <c r="VW43" s="146"/>
      <c r="VX43" s="146"/>
      <c r="VY43" s="146"/>
      <c r="VZ43" s="146"/>
      <c r="WA43" s="146"/>
      <c r="WB43" s="146"/>
      <c r="WC43" s="146"/>
      <c r="WD43" s="146"/>
      <c r="WE43" s="146"/>
      <c r="WF43" s="146"/>
      <c r="WG43" s="146"/>
      <c r="WH43" s="146"/>
      <c r="WI43" s="146"/>
      <c r="WJ43" s="146"/>
      <c r="WK43" s="146"/>
      <c r="WL43" s="146"/>
      <c r="WM43" s="146"/>
      <c r="WN43" s="146"/>
      <c r="WO43" s="146"/>
      <c r="WP43" s="146"/>
      <c r="WQ43" s="146"/>
      <c r="WR43" s="146"/>
      <c r="WS43" s="146"/>
      <c r="WT43" s="146"/>
      <c r="WU43" s="146"/>
      <c r="WV43" s="146"/>
      <c r="WW43" s="146"/>
      <c r="WX43" s="146"/>
      <c r="WY43" s="146"/>
      <c r="WZ43" s="146"/>
      <c r="XA43" s="146"/>
      <c r="XB43" s="146"/>
      <c r="XC43" s="146"/>
      <c r="XD43" s="146"/>
      <c r="XE43" s="146"/>
      <c r="XF43" s="146"/>
      <c r="XG43" s="146"/>
      <c r="XH43" s="146"/>
      <c r="XI43" s="146"/>
      <c r="XJ43" s="146"/>
      <c r="XK43" s="146"/>
      <c r="XL43" s="146"/>
      <c r="XM43" s="146"/>
      <c r="XN43" s="146"/>
      <c r="XO43" s="146"/>
      <c r="XP43" s="146"/>
      <c r="XQ43" s="146"/>
      <c r="XR43" s="146"/>
      <c r="XS43" s="146"/>
      <c r="XT43" s="146"/>
      <c r="XU43" s="146"/>
      <c r="XV43" s="146"/>
      <c r="XW43" s="146"/>
      <c r="XX43" s="146"/>
      <c r="XY43" s="146"/>
      <c r="XZ43" s="146"/>
      <c r="YA43" s="146"/>
      <c r="YB43" s="146"/>
      <c r="YC43" s="146"/>
      <c r="YD43" s="146"/>
      <c r="YE43" s="146"/>
      <c r="YF43" s="146"/>
      <c r="YG43" s="146"/>
      <c r="YH43" s="146"/>
      <c r="YI43" s="146"/>
      <c r="YJ43" s="146"/>
      <c r="YK43" s="146"/>
      <c r="YL43" s="146"/>
      <c r="YM43" s="146"/>
      <c r="YN43" s="146"/>
      <c r="YO43" s="146"/>
      <c r="YP43" s="146"/>
      <c r="YQ43" s="146"/>
      <c r="YR43" s="146"/>
      <c r="YS43" s="146"/>
      <c r="YT43" s="146"/>
      <c r="YU43" s="146"/>
      <c r="YV43" s="146"/>
      <c r="YW43" s="146"/>
      <c r="YX43" s="146"/>
      <c r="YY43" s="146"/>
      <c r="YZ43" s="146"/>
      <c r="ZA43" s="146"/>
      <c r="ZB43" s="146"/>
      <c r="ZC43" s="146"/>
      <c r="ZD43" s="146"/>
      <c r="ZE43" s="146"/>
      <c r="ZF43" s="146"/>
      <c r="ZG43" s="146"/>
      <c r="ZH43" s="146"/>
      <c r="ZI43" s="146"/>
      <c r="ZJ43" s="146"/>
      <c r="ZK43" s="146"/>
      <c r="ZL43" s="146"/>
      <c r="ZM43" s="146"/>
      <c r="ZN43" s="146"/>
      <c r="ZO43" s="146"/>
      <c r="ZP43" s="146"/>
      <c r="ZQ43" s="146"/>
      <c r="ZR43" s="146"/>
      <c r="ZS43" s="146"/>
      <c r="ZT43" s="146"/>
      <c r="ZU43" s="146"/>
      <c r="ZV43" s="146"/>
      <c r="ZW43" s="146"/>
      <c r="ZX43" s="146"/>
      <c r="ZY43" s="146"/>
      <c r="ZZ43" s="146"/>
      <c r="AAA43" s="146"/>
      <c r="AAB43" s="146"/>
      <c r="AAC43" s="146"/>
      <c r="AAD43" s="146"/>
      <c r="AAE43" s="146"/>
      <c r="AAF43" s="146"/>
      <c r="AAG43" s="146"/>
      <c r="AAH43" s="146"/>
      <c r="AAI43" s="146"/>
      <c r="AAJ43" s="146"/>
      <c r="AAK43" s="146"/>
      <c r="AAL43" s="146"/>
      <c r="AAM43" s="146"/>
      <c r="AAN43" s="146"/>
      <c r="AAO43" s="146"/>
      <c r="AAP43" s="146"/>
      <c r="AAQ43" s="146"/>
      <c r="AAR43" s="146"/>
      <c r="AAS43" s="146"/>
      <c r="AAT43" s="146"/>
      <c r="AAU43" s="146"/>
      <c r="AAV43" s="146"/>
      <c r="AAW43" s="146"/>
      <c r="AAX43" s="146"/>
      <c r="AAY43" s="146"/>
      <c r="AAZ43" s="146"/>
      <c r="ABA43" s="146"/>
      <c r="ABB43" s="146"/>
      <c r="ABC43" s="146"/>
      <c r="ABD43" s="146"/>
      <c r="ABE43" s="146"/>
      <c r="ABF43" s="146"/>
      <c r="ABG43" s="146"/>
      <c r="ABH43" s="146"/>
      <c r="ABI43" s="146"/>
      <c r="ABJ43" s="146"/>
      <c r="ABK43" s="146"/>
      <c r="ABL43" s="146"/>
      <c r="ABM43" s="146"/>
      <c r="ABN43" s="146"/>
      <c r="ABO43" s="146"/>
      <c r="ABP43" s="146"/>
      <c r="ABQ43" s="146"/>
      <c r="ABR43" s="146"/>
      <c r="ABS43" s="146"/>
      <c r="ABT43" s="146"/>
      <c r="ABU43" s="146"/>
      <c r="ABV43" s="146"/>
      <c r="ABW43" s="146"/>
      <c r="ABX43" s="146"/>
      <c r="ABY43" s="146"/>
      <c r="ABZ43" s="146"/>
      <c r="ACA43" s="146"/>
      <c r="ACB43" s="146"/>
      <c r="ACC43" s="146"/>
      <c r="ACD43" s="146"/>
      <c r="ACE43" s="146"/>
      <c r="ACF43" s="146"/>
      <c r="ACG43" s="146"/>
      <c r="ACH43" s="146"/>
      <c r="ACI43" s="146"/>
      <c r="ACJ43" s="146"/>
      <c r="ACK43" s="146"/>
      <c r="ACL43" s="146"/>
      <c r="ACM43" s="146"/>
      <c r="ACN43" s="146"/>
      <c r="ACO43" s="146"/>
      <c r="ACP43" s="146"/>
      <c r="ACQ43" s="146"/>
      <c r="ACR43" s="146"/>
      <c r="ACS43" s="146"/>
      <c r="ACT43" s="146"/>
      <c r="ACU43" s="146"/>
      <c r="ACV43" s="146"/>
      <c r="ACW43" s="146"/>
      <c r="ACX43" s="146"/>
      <c r="ACY43" s="146"/>
      <c r="ACZ43" s="146"/>
      <c r="ADA43" s="146"/>
      <c r="ADB43" s="146"/>
      <c r="ADC43" s="146"/>
      <c r="ADD43" s="146"/>
      <c r="ADE43" s="146"/>
      <c r="ADF43" s="146"/>
      <c r="ADG43" s="146"/>
      <c r="ADH43" s="146"/>
      <c r="ADI43" s="146"/>
      <c r="ADJ43" s="146"/>
      <c r="ADK43" s="146"/>
      <c r="ADL43" s="146"/>
      <c r="ADM43" s="146"/>
      <c r="ADN43" s="146"/>
      <c r="ADO43" s="146"/>
      <c r="ADP43" s="146"/>
      <c r="ADQ43" s="146"/>
      <c r="ADR43" s="146"/>
      <c r="ADS43" s="146"/>
      <c r="ADT43" s="146"/>
      <c r="ADU43" s="146"/>
      <c r="ADV43" s="146"/>
      <c r="ADW43" s="146"/>
      <c r="ADX43" s="146"/>
      <c r="ADY43" s="146"/>
      <c r="ADZ43" s="146"/>
      <c r="AEA43" s="146"/>
      <c r="AEB43" s="146"/>
      <c r="AEC43" s="146"/>
      <c r="AED43" s="146"/>
      <c r="AEE43" s="146"/>
      <c r="AEF43" s="146"/>
      <c r="AEG43" s="146"/>
      <c r="AEH43" s="146"/>
      <c r="AEI43" s="146"/>
      <c r="AEJ43" s="146"/>
      <c r="AEK43" s="146"/>
      <c r="AEL43" s="146"/>
      <c r="AEM43" s="146"/>
      <c r="AEN43" s="146"/>
      <c r="AEO43" s="146"/>
      <c r="AEP43" s="146"/>
      <c r="AEQ43" s="146"/>
      <c r="AER43" s="146"/>
      <c r="AES43" s="146"/>
      <c r="AET43" s="146"/>
      <c r="AEU43" s="146"/>
      <c r="AEV43" s="146"/>
      <c r="AEW43" s="146"/>
      <c r="AEX43" s="146"/>
      <c r="AEY43" s="146"/>
      <c r="AEZ43" s="146"/>
      <c r="AFA43" s="146"/>
      <c r="AFB43" s="146"/>
      <c r="AFC43" s="146"/>
      <c r="AFD43" s="146"/>
      <c r="AFE43" s="146"/>
      <c r="AFF43" s="146"/>
      <c r="AFG43" s="146"/>
      <c r="AFH43" s="146"/>
      <c r="AFI43" s="146"/>
      <c r="AFJ43" s="146"/>
      <c r="AFK43" s="146"/>
      <c r="AFL43" s="146"/>
      <c r="AFM43" s="146"/>
      <c r="AFN43" s="146"/>
      <c r="AFO43" s="146"/>
      <c r="AFP43" s="146"/>
      <c r="AFQ43" s="146"/>
      <c r="AFR43" s="146"/>
      <c r="AFS43" s="146"/>
      <c r="AFT43" s="146"/>
      <c r="AFU43" s="146"/>
      <c r="AFV43" s="146"/>
      <c r="AFW43" s="146"/>
      <c r="AFX43" s="146"/>
      <c r="AFY43" s="146"/>
      <c r="AFZ43" s="146"/>
      <c r="AGA43" s="146"/>
      <c r="AGB43" s="146"/>
      <c r="AGC43" s="146"/>
      <c r="AGD43" s="146"/>
      <c r="AGE43" s="146"/>
      <c r="AGF43" s="146"/>
      <c r="AGG43" s="146"/>
      <c r="AGH43" s="146"/>
      <c r="AGI43" s="146"/>
      <c r="AGJ43" s="146"/>
      <c r="AGK43" s="146"/>
      <c r="AGL43" s="146"/>
      <c r="AGM43" s="146"/>
      <c r="AGN43" s="146"/>
      <c r="AGO43" s="146"/>
      <c r="AGP43" s="146"/>
      <c r="AGQ43" s="146"/>
      <c r="AGR43" s="146"/>
      <c r="AGS43" s="146"/>
      <c r="AGT43" s="146"/>
      <c r="AGU43" s="146"/>
      <c r="AGV43" s="146"/>
      <c r="AGW43" s="146"/>
      <c r="AGX43" s="146"/>
      <c r="AGY43" s="146"/>
      <c r="AGZ43" s="146"/>
      <c r="AHA43" s="146"/>
      <c r="AHB43" s="146"/>
      <c r="AHC43" s="146"/>
      <c r="AHD43" s="146"/>
      <c r="AHE43" s="146"/>
      <c r="AHF43" s="146"/>
      <c r="AHG43" s="146"/>
      <c r="AHH43" s="146"/>
      <c r="AHI43" s="146"/>
      <c r="AHJ43" s="146"/>
      <c r="AHK43" s="146"/>
      <c r="AHL43" s="146"/>
      <c r="AHM43" s="146"/>
      <c r="AHN43" s="146"/>
      <c r="AHO43" s="146"/>
      <c r="AHP43" s="146"/>
      <c r="AHQ43" s="146"/>
      <c r="AHR43" s="146"/>
      <c r="AHS43" s="146"/>
      <c r="AHT43" s="146"/>
      <c r="AHU43" s="146"/>
      <c r="AHV43" s="146"/>
      <c r="AHW43" s="146"/>
      <c r="AHX43" s="146"/>
      <c r="AHY43" s="146"/>
      <c r="AHZ43" s="146"/>
      <c r="AIA43" s="146"/>
      <c r="AIB43" s="146"/>
      <c r="AIC43" s="146"/>
      <c r="AID43" s="146"/>
      <c r="AIE43" s="146"/>
      <c r="AIF43" s="146"/>
      <c r="AIG43" s="146"/>
      <c r="AIH43" s="146"/>
      <c r="AII43" s="146"/>
      <c r="AIJ43" s="146"/>
      <c r="AIK43" s="146"/>
      <c r="AIL43" s="146"/>
      <c r="AIM43" s="146"/>
      <c r="AIN43" s="146"/>
      <c r="AIO43" s="146"/>
      <c r="AIP43" s="146"/>
      <c r="AIQ43" s="146"/>
      <c r="AIR43" s="146"/>
      <c r="AIS43" s="146"/>
      <c r="AIT43" s="146"/>
      <c r="AIU43" s="146"/>
      <c r="AIV43" s="146"/>
      <c r="AIW43" s="146"/>
      <c r="AIX43" s="146"/>
      <c r="AIY43" s="146"/>
      <c r="AIZ43" s="146"/>
      <c r="AJA43" s="146"/>
      <c r="AJB43" s="146"/>
      <c r="AJC43" s="146"/>
      <c r="AJD43" s="146"/>
      <c r="AJE43" s="146"/>
      <c r="AJF43" s="146"/>
      <c r="AJG43" s="146"/>
      <c r="AJH43" s="146"/>
      <c r="AJI43" s="146"/>
      <c r="AJJ43" s="146"/>
      <c r="AJK43" s="146"/>
      <c r="AJL43" s="146"/>
      <c r="AJM43" s="146"/>
      <c r="AJN43" s="146"/>
      <c r="AJO43" s="146"/>
      <c r="AJP43" s="146"/>
      <c r="AJQ43" s="146"/>
      <c r="AJR43" s="146"/>
      <c r="AJS43" s="146"/>
      <c r="AJT43" s="146"/>
      <c r="AJU43" s="146"/>
      <c r="AJV43" s="146"/>
      <c r="AJW43" s="146"/>
      <c r="AJX43" s="146"/>
      <c r="AJY43" s="146"/>
      <c r="AJZ43" s="146"/>
      <c r="AKA43" s="146"/>
      <c r="AKB43" s="146"/>
      <c r="AKC43" s="146"/>
      <c r="AKD43" s="146"/>
      <c r="AKE43" s="146"/>
      <c r="AKF43" s="146"/>
      <c r="AKG43" s="146"/>
      <c r="AKH43" s="146"/>
      <c r="AKI43" s="146"/>
      <c r="AKJ43" s="146"/>
      <c r="AKK43" s="146"/>
      <c r="AKL43" s="146"/>
      <c r="AKM43" s="146"/>
      <c r="AKN43" s="146"/>
      <c r="AKO43" s="146"/>
      <c r="AKP43" s="146"/>
      <c r="AKQ43" s="146"/>
      <c r="AKR43" s="146"/>
      <c r="AKS43" s="146"/>
      <c r="AKT43" s="146"/>
      <c r="AKU43" s="146"/>
      <c r="AKV43" s="146"/>
      <c r="AKW43" s="146"/>
      <c r="AKX43" s="146"/>
      <c r="AKY43" s="146"/>
      <c r="AKZ43" s="146"/>
      <c r="ALA43" s="146"/>
      <c r="ALB43" s="146"/>
      <c r="ALC43" s="146"/>
      <c r="ALD43" s="146"/>
      <c r="ALE43" s="146"/>
      <c r="ALF43" s="146"/>
      <c r="ALG43" s="146"/>
      <c r="ALH43" s="146"/>
      <c r="ALI43" s="146"/>
      <c r="ALJ43" s="146"/>
      <c r="ALK43" s="146"/>
      <c r="ALL43" s="146"/>
      <c r="ALM43" s="146"/>
      <c r="ALN43" s="146"/>
      <c r="ALO43" s="146"/>
      <c r="ALP43" s="146"/>
      <c r="ALQ43" s="146"/>
      <c r="ALR43" s="146"/>
      <c r="ALS43" s="146"/>
      <c r="ALT43" s="146"/>
      <c r="ALU43" s="146"/>
      <c r="ALV43" s="146"/>
      <c r="ALW43" s="146"/>
      <c r="ALX43" s="146"/>
      <c r="ALY43" s="146"/>
      <c r="ALZ43" s="146"/>
      <c r="AMA43" s="146"/>
      <c r="AMB43" s="146"/>
      <c r="AMC43" s="146"/>
      <c r="AMD43" s="146"/>
      <c r="AME43" s="146"/>
      <c r="AMF43" s="146"/>
      <c r="AMG43" s="146"/>
      <c r="AMH43" s="146"/>
      <c r="AMI43" s="146"/>
      <c r="AMJ43" s="146"/>
      <c r="AMK43" s="146"/>
      <c r="AML43" s="146"/>
      <c r="AMM43" s="146"/>
      <c r="AMN43" s="146"/>
      <c r="AMO43" s="146"/>
      <c r="AMP43" s="146"/>
      <c r="AMQ43" s="146"/>
      <c r="AMR43" s="146"/>
      <c r="AMS43" s="146"/>
      <c r="AMT43" s="146"/>
      <c r="AMU43" s="146"/>
      <c r="AMV43" s="146"/>
      <c r="AMW43" s="146"/>
      <c r="AMX43" s="146"/>
      <c r="AMY43" s="146"/>
      <c r="AMZ43" s="146"/>
      <c r="ANA43" s="146"/>
      <c r="ANB43" s="146"/>
      <c r="ANC43" s="146"/>
      <c r="AND43" s="146"/>
      <c r="ANE43" s="146"/>
      <c r="ANF43" s="146"/>
      <c r="ANG43" s="146"/>
      <c r="ANH43" s="146"/>
      <c r="ANI43" s="146"/>
      <c r="ANJ43" s="146"/>
      <c r="ANK43" s="146"/>
      <c r="ANL43" s="146"/>
      <c r="ANM43" s="146"/>
      <c r="ANN43" s="146"/>
      <c r="ANO43" s="146"/>
      <c r="ANP43" s="146"/>
      <c r="ANQ43" s="146"/>
      <c r="ANR43" s="146"/>
      <c r="ANS43" s="146"/>
      <c r="ANT43" s="146"/>
      <c r="ANU43" s="146"/>
      <c r="ANV43" s="146"/>
      <c r="ANW43" s="146"/>
      <c r="ANX43" s="146"/>
      <c r="ANY43" s="146"/>
      <c r="ANZ43" s="146"/>
      <c r="AOA43" s="146"/>
      <c r="AOB43" s="146"/>
      <c r="AOC43" s="146"/>
      <c r="AOD43" s="146"/>
      <c r="AOE43" s="146"/>
      <c r="AOF43" s="146"/>
      <c r="AOG43" s="146"/>
      <c r="AOH43" s="146"/>
      <c r="AOI43" s="146"/>
      <c r="AOJ43" s="146"/>
      <c r="AOK43" s="146"/>
      <c r="AOL43" s="146"/>
      <c r="AOM43" s="146"/>
      <c r="AON43" s="146"/>
      <c r="AOO43" s="146"/>
      <c r="AOP43" s="146"/>
      <c r="AOQ43" s="146"/>
      <c r="AOR43" s="146"/>
      <c r="AOS43" s="146"/>
      <c r="AOT43" s="146"/>
      <c r="AOU43" s="146"/>
      <c r="AOV43" s="146"/>
      <c r="AOW43" s="146"/>
      <c r="AOX43" s="146"/>
      <c r="AOY43" s="146"/>
      <c r="AOZ43" s="146"/>
      <c r="APA43" s="146"/>
      <c r="APB43" s="146"/>
      <c r="APC43" s="146"/>
      <c r="APD43" s="146"/>
      <c r="APE43" s="146"/>
      <c r="APF43" s="146"/>
      <c r="APG43" s="146"/>
      <c r="APH43" s="146"/>
      <c r="API43" s="146"/>
      <c r="APJ43" s="146"/>
      <c r="APK43" s="146"/>
      <c r="APL43" s="146"/>
      <c r="APM43" s="146"/>
      <c r="APN43" s="146"/>
      <c r="APO43" s="146"/>
      <c r="APP43" s="146"/>
      <c r="APQ43" s="146"/>
      <c r="APR43" s="146"/>
      <c r="APS43" s="146"/>
      <c r="APT43" s="146"/>
      <c r="APU43" s="146"/>
      <c r="APV43" s="146"/>
      <c r="APW43" s="146"/>
      <c r="APX43" s="146"/>
      <c r="APY43" s="146"/>
      <c r="APZ43" s="146"/>
      <c r="AQA43" s="146"/>
      <c r="AQB43" s="146"/>
      <c r="AQC43" s="146"/>
      <c r="AQD43" s="146"/>
      <c r="AQE43" s="146"/>
      <c r="AQF43" s="146"/>
      <c r="AQG43" s="146"/>
      <c r="AQH43" s="146"/>
      <c r="AQI43" s="146"/>
      <c r="AQJ43" s="146"/>
      <c r="AQK43" s="146"/>
      <c r="AQL43" s="146"/>
      <c r="AQM43" s="146"/>
      <c r="AQN43" s="146"/>
      <c r="AQO43" s="146"/>
      <c r="AQP43" s="146"/>
      <c r="AQQ43" s="146"/>
      <c r="AQR43" s="146"/>
      <c r="AQS43" s="146"/>
      <c r="AQT43" s="146"/>
      <c r="AQU43" s="146"/>
      <c r="AQV43" s="146"/>
      <c r="AQW43" s="146"/>
      <c r="AQX43" s="146"/>
      <c r="AQY43" s="146"/>
      <c r="AQZ43" s="146"/>
      <c r="ARA43" s="146"/>
      <c r="ARB43" s="146"/>
      <c r="ARC43" s="146"/>
      <c r="ARD43" s="146"/>
      <c r="ARE43" s="146"/>
      <c r="ARF43" s="146"/>
      <c r="ARG43" s="146"/>
      <c r="ARH43" s="146"/>
      <c r="ARI43" s="146"/>
      <c r="ARJ43" s="146"/>
      <c r="ARK43" s="146"/>
      <c r="ARL43" s="146"/>
      <c r="ARM43" s="146"/>
      <c r="ARN43" s="146"/>
      <c r="ARO43" s="146"/>
      <c r="ARP43" s="146"/>
      <c r="ARQ43" s="146"/>
      <c r="ARR43" s="146"/>
      <c r="ARS43" s="146"/>
      <c r="ART43" s="146"/>
      <c r="ARU43" s="146"/>
      <c r="ARV43" s="146"/>
      <c r="ARW43" s="146"/>
      <c r="ARX43" s="146"/>
      <c r="ARY43" s="146"/>
      <c r="ARZ43" s="146"/>
      <c r="ASA43" s="146"/>
      <c r="ASB43" s="146"/>
      <c r="ASC43" s="146"/>
      <c r="ASD43" s="146"/>
      <c r="ASE43" s="146"/>
      <c r="ASF43" s="146"/>
      <c r="ASG43" s="146"/>
      <c r="ASH43" s="146"/>
      <c r="ASI43" s="146"/>
      <c r="ASJ43" s="146"/>
      <c r="ASK43" s="146"/>
      <c r="ASL43" s="146"/>
      <c r="ASM43" s="146"/>
      <c r="ASN43" s="146"/>
      <c r="ASO43" s="146"/>
      <c r="ASP43" s="146"/>
      <c r="ASQ43" s="146"/>
      <c r="ASR43" s="146"/>
      <c r="ASS43" s="146"/>
      <c r="AST43" s="146"/>
      <c r="ASU43" s="146"/>
      <c r="ASV43" s="146"/>
      <c r="ASW43" s="146"/>
      <c r="ASX43" s="146"/>
      <c r="ASY43" s="146"/>
      <c r="ASZ43" s="146"/>
      <c r="ATA43" s="146"/>
      <c r="ATB43" s="146"/>
      <c r="ATC43" s="146"/>
      <c r="ATD43" s="146"/>
      <c r="ATE43" s="146"/>
      <c r="ATF43" s="146"/>
      <c r="ATG43" s="146"/>
      <c r="ATH43" s="146"/>
      <c r="ATI43" s="146"/>
      <c r="ATJ43" s="146"/>
      <c r="ATK43" s="146"/>
      <c r="ATL43" s="146"/>
      <c r="ATM43" s="146"/>
      <c r="ATN43" s="146"/>
      <c r="ATO43" s="146"/>
      <c r="ATP43" s="146"/>
      <c r="ATQ43" s="146"/>
      <c r="ATR43" s="146"/>
      <c r="ATS43" s="146"/>
      <c r="ATT43" s="146"/>
      <c r="ATU43" s="146"/>
      <c r="ATV43" s="146"/>
      <c r="ATW43" s="146"/>
      <c r="ATX43" s="146"/>
      <c r="ATY43" s="146"/>
      <c r="ATZ43" s="146"/>
      <c r="AUA43" s="146"/>
      <c r="AUB43" s="146"/>
      <c r="AUC43" s="146"/>
      <c r="AUD43" s="146"/>
      <c r="AUE43" s="146"/>
      <c r="AUF43" s="146"/>
      <c r="AUG43" s="146"/>
      <c r="AUH43" s="146"/>
      <c r="AUI43" s="146"/>
      <c r="AUJ43" s="146"/>
      <c r="AUK43" s="146"/>
      <c r="AUL43" s="146"/>
      <c r="AUM43" s="146"/>
      <c r="AUN43" s="146"/>
      <c r="AUO43" s="146"/>
      <c r="AUP43" s="146"/>
      <c r="AUQ43" s="146"/>
      <c r="AUR43" s="146"/>
      <c r="AUS43" s="146"/>
      <c r="AUT43" s="146"/>
      <c r="AUU43" s="146"/>
      <c r="AUV43" s="146"/>
      <c r="AUW43" s="146"/>
      <c r="AUX43" s="146"/>
      <c r="AUY43" s="146"/>
      <c r="AUZ43" s="146"/>
      <c r="AVA43" s="146"/>
      <c r="AVB43" s="146"/>
      <c r="AVC43" s="146"/>
      <c r="AVD43" s="146"/>
      <c r="AVE43" s="146"/>
      <c r="AVF43" s="146"/>
      <c r="AVG43" s="146"/>
      <c r="AVH43" s="146"/>
      <c r="AVI43" s="146"/>
      <c r="AVJ43" s="146"/>
      <c r="AVK43" s="146"/>
      <c r="AVL43" s="146"/>
      <c r="AVM43" s="146"/>
      <c r="AVN43" s="146"/>
      <c r="AVO43" s="146"/>
      <c r="AVP43" s="146"/>
      <c r="AVQ43" s="146"/>
      <c r="AVR43" s="146"/>
      <c r="AVS43" s="146"/>
      <c r="AVT43" s="146"/>
      <c r="AVU43" s="146"/>
      <c r="AVV43" s="146"/>
      <c r="AVW43" s="146"/>
      <c r="AVX43" s="146"/>
      <c r="AVY43" s="146"/>
      <c r="AVZ43" s="146"/>
      <c r="AWA43" s="146"/>
      <c r="AWB43" s="146"/>
      <c r="AWC43" s="146"/>
      <c r="AWD43" s="146"/>
      <c r="AWE43" s="146"/>
      <c r="AWF43" s="146"/>
      <c r="AWG43" s="146"/>
      <c r="AWH43" s="146"/>
      <c r="AWI43" s="146"/>
      <c r="AWJ43" s="146"/>
      <c r="AWK43" s="146"/>
      <c r="AWL43" s="146"/>
      <c r="AWM43" s="146"/>
      <c r="AWN43" s="146"/>
      <c r="AWO43" s="146"/>
      <c r="AWP43" s="146"/>
      <c r="AWQ43" s="146"/>
      <c r="AWR43" s="146"/>
      <c r="AWS43" s="146"/>
      <c r="AWT43" s="146"/>
      <c r="AWU43" s="146"/>
      <c r="AWV43" s="146"/>
      <c r="AWW43" s="146"/>
      <c r="AWX43" s="146"/>
      <c r="AWY43" s="146"/>
      <c r="AWZ43" s="146"/>
      <c r="AXA43" s="146"/>
      <c r="AXB43" s="146"/>
      <c r="AXC43" s="146"/>
      <c r="AXD43" s="146"/>
      <c r="AXE43" s="146"/>
      <c r="AXF43" s="146"/>
      <c r="AXG43" s="146"/>
      <c r="AXH43" s="146"/>
      <c r="AXI43" s="146"/>
      <c r="AXJ43" s="146"/>
      <c r="AXK43" s="146"/>
      <c r="AXL43" s="146"/>
      <c r="AXM43" s="146"/>
      <c r="AXN43" s="146"/>
      <c r="AXO43" s="146"/>
      <c r="AXP43" s="146"/>
      <c r="AXQ43" s="146"/>
      <c r="AXR43" s="146"/>
      <c r="AXS43" s="146"/>
      <c r="AXT43" s="146"/>
      <c r="AXU43" s="146"/>
      <c r="AXV43" s="146"/>
      <c r="AXW43" s="146"/>
      <c r="AXX43" s="146"/>
      <c r="AXY43" s="146"/>
      <c r="AXZ43" s="146"/>
      <c r="AYA43" s="146"/>
      <c r="AYB43" s="146"/>
      <c r="AYC43" s="146"/>
      <c r="AYD43" s="146"/>
      <c r="AYE43" s="146"/>
      <c r="AYF43" s="146"/>
      <c r="AYG43" s="146"/>
      <c r="AYH43" s="146"/>
      <c r="AYI43" s="146"/>
      <c r="AYJ43" s="146"/>
      <c r="AYK43" s="146"/>
      <c r="AYL43" s="146"/>
      <c r="AYM43" s="146"/>
      <c r="AYN43" s="146"/>
      <c r="AYO43" s="146"/>
      <c r="AYP43" s="146"/>
      <c r="AYQ43" s="146"/>
      <c r="AYR43" s="146"/>
      <c r="AYS43" s="146"/>
      <c r="AYT43" s="146"/>
      <c r="AYU43" s="146"/>
      <c r="AYV43" s="146"/>
      <c r="AYW43" s="146"/>
      <c r="AYX43" s="146"/>
      <c r="AYY43" s="146"/>
      <c r="AYZ43" s="146"/>
      <c r="AZA43" s="146"/>
      <c r="AZB43" s="146"/>
      <c r="AZC43" s="146"/>
      <c r="AZD43" s="146"/>
      <c r="AZE43" s="146"/>
      <c r="AZF43" s="146"/>
      <c r="AZG43" s="146"/>
      <c r="AZH43" s="146"/>
      <c r="AZI43" s="146"/>
      <c r="AZJ43" s="146"/>
      <c r="AZK43" s="146"/>
      <c r="AZL43" s="146"/>
      <c r="AZM43" s="146"/>
      <c r="AZN43" s="146"/>
      <c r="AZO43" s="146"/>
      <c r="AZP43" s="146"/>
      <c r="AZQ43" s="146"/>
      <c r="AZR43" s="146"/>
      <c r="AZS43" s="146"/>
      <c r="AZT43" s="146"/>
      <c r="AZU43" s="146"/>
      <c r="AZV43" s="146"/>
      <c r="AZW43" s="146"/>
      <c r="AZX43" s="146"/>
      <c r="AZY43" s="146"/>
      <c r="AZZ43" s="146"/>
      <c r="BAA43" s="146"/>
      <c r="BAB43" s="146"/>
      <c r="BAC43" s="146"/>
      <c r="BAD43" s="146"/>
      <c r="BAE43" s="146"/>
      <c r="BAF43" s="146"/>
      <c r="BAG43" s="146"/>
      <c r="BAH43" s="146"/>
      <c r="BAI43" s="146"/>
      <c r="BAJ43" s="146"/>
      <c r="BAK43" s="146"/>
      <c r="BAL43" s="146"/>
      <c r="BAM43" s="146"/>
      <c r="BAN43" s="146"/>
      <c r="BAO43" s="146"/>
      <c r="BAP43" s="146"/>
      <c r="BAQ43" s="146"/>
      <c r="BAR43" s="146"/>
      <c r="BAS43" s="146"/>
      <c r="BAT43" s="146"/>
      <c r="BAU43" s="146"/>
      <c r="BAV43" s="146"/>
      <c r="BAW43" s="146"/>
      <c r="BAX43" s="146"/>
      <c r="BAY43" s="146"/>
      <c r="BAZ43" s="146"/>
      <c r="BBA43" s="146"/>
      <c r="BBB43" s="146"/>
      <c r="BBC43" s="146"/>
      <c r="BBD43" s="146"/>
      <c r="BBE43" s="146"/>
      <c r="BBF43" s="146"/>
      <c r="BBG43" s="146"/>
      <c r="BBH43" s="146"/>
      <c r="BBI43" s="146"/>
      <c r="BBJ43" s="146"/>
      <c r="BBK43" s="146"/>
      <c r="BBL43" s="146"/>
      <c r="BBM43" s="146"/>
      <c r="BBN43" s="146"/>
      <c r="BBO43" s="146"/>
      <c r="BBP43" s="146"/>
      <c r="BBQ43" s="146"/>
      <c r="BBR43" s="146"/>
      <c r="BBS43" s="146"/>
      <c r="BBT43" s="146"/>
      <c r="BBU43" s="146"/>
      <c r="BBV43" s="146"/>
      <c r="BBW43" s="146"/>
      <c r="BBX43" s="146"/>
      <c r="BBY43" s="146"/>
      <c r="BBZ43" s="146"/>
      <c r="BCA43" s="146"/>
      <c r="BCB43" s="146"/>
      <c r="BCC43" s="146"/>
      <c r="BCD43" s="146"/>
      <c r="BCE43" s="146"/>
      <c r="BCF43" s="146"/>
      <c r="BCG43" s="146"/>
      <c r="BCH43" s="146"/>
      <c r="BCI43" s="146"/>
      <c r="BCJ43" s="146"/>
      <c r="BCK43" s="146"/>
      <c r="BCL43" s="146"/>
      <c r="BCM43" s="146"/>
      <c r="BCN43" s="146"/>
      <c r="BCO43" s="146"/>
      <c r="BCP43" s="146"/>
      <c r="BCQ43" s="146"/>
      <c r="BCR43" s="146"/>
      <c r="BCS43" s="146"/>
      <c r="BCT43" s="146"/>
      <c r="BCU43" s="146"/>
      <c r="BCV43" s="146"/>
      <c r="BCW43" s="146"/>
      <c r="BCX43" s="146"/>
      <c r="BCY43" s="146"/>
      <c r="BCZ43" s="146"/>
      <c r="BDA43" s="146"/>
      <c r="BDB43" s="146"/>
      <c r="BDC43" s="146"/>
      <c r="BDD43" s="146"/>
      <c r="BDE43" s="146"/>
      <c r="BDF43" s="146"/>
      <c r="BDG43" s="146"/>
      <c r="BDH43" s="146"/>
      <c r="BDI43" s="146"/>
      <c r="BDJ43" s="146"/>
      <c r="BDK43" s="146"/>
      <c r="BDL43" s="146"/>
      <c r="BDM43" s="146"/>
      <c r="BDN43" s="146"/>
      <c r="BDO43" s="146"/>
      <c r="BDP43" s="146"/>
      <c r="BDQ43" s="146"/>
      <c r="BDR43" s="146"/>
      <c r="BDS43" s="146"/>
      <c r="BDT43" s="146"/>
      <c r="BDU43" s="146"/>
      <c r="BDV43" s="146"/>
      <c r="BDW43" s="146"/>
      <c r="BDX43" s="146"/>
      <c r="BDY43" s="146"/>
      <c r="BDZ43" s="146"/>
      <c r="BEA43" s="146"/>
      <c r="BEB43" s="146"/>
      <c r="BEC43" s="146"/>
      <c r="BED43" s="146"/>
      <c r="BEE43" s="146"/>
      <c r="BEF43" s="146"/>
      <c r="BEG43" s="146"/>
      <c r="BEH43" s="146"/>
      <c r="BEI43" s="146"/>
      <c r="BEJ43" s="146"/>
      <c r="BEK43" s="146"/>
      <c r="BEL43" s="146"/>
      <c r="BEM43" s="146"/>
      <c r="BEN43" s="146"/>
      <c r="BEO43" s="146"/>
      <c r="BEP43" s="146"/>
      <c r="BEQ43" s="146"/>
      <c r="BER43" s="146"/>
      <c r="BES43" s="146"/>
      <c r="BET43" s="146"/>
      <c r="BEU43" s="146"/>
      <c r="BEV43" s="146"/>
      <c r="BEW43" s="146"/>
      <c r="BEX43" s="146"/>
      <c r="BEY43" s="146"/>
      <c r="BEZ43" s="146"/>
      <c r="BFA43" s="146"/>
      <c r="BFB43" s="146"/>
      <c r="BFC43" s="146"/>
      <c r="BFD43" s="146"/>
      <c r="BFE43" s="146"/>
      <c r="BFF43" s="146"/>
      <c r="BFG43" s="146"/>
      <c r="BFH43" s="146"/>
      <c r="BFI43" s="146"/>
      <c r="BFJ43" s="146"/>
      <c r="BFK43" s="146"/>
      <c r="BFL43" s="146"/>
      <c r="BFM43" s="146"/>
      <c r="BFN43" s="146"/>
      <c r="BFO43" s="146"/>
      <c r="BFP43" s="146"/>
      <c r="BFQ43" s="146"/>
      <c r="BFR43" s="146"/>
      <c r="BFS43" s="146"/>
      <c r="BFT43" s="146"/>
      <c r="BFU43" s="146"/>
      <c r="BFV43" s="146"/>
      <c r="BFW43" s="146"/>
      <c r="BFX43" s="146"/>
      <c r="BFY43" s="146"/>
      <c r="BFZ43" s="146"/>
      <c r="BGA43" s="146"/>
      <c r="BGB43" s="146"/>
      <c r="BGC43" s="146"/>
      <c r="BGD43" s="146"/>
      <c r="BGE43" s="146"/>
      <c r="BGF43" s="146"/>
      <c r="BGG43" s="146"/>
      <c r="BGH43" s="146"/>
      <c r="BGI43" s="146"/>
      <c r="BGJ43" s="146"/>
      <c r="BGK43" s="146"/>
      <c r="BGL43" s="146"/>
      <c r="BGM43" s="146"/>
      <c r="BGN43" s="146"/>
      <c r="BGO43" s="146"/>
      <c r="BGP43" s="146"/>
      <c r="BGQ43" s="146"/>
      <c r="BGR43" s="146"/>
      <c r="BGS43" s="146"/>
      <c r="BGT43" s="146"/>
      <c r="BGU43" s="146"/>
      <c r="BGV43" s="146"/>
      <c r="BGW43" s="146"/>
      <c r="BGX43" s="146"/>
      <c r="BGY43" s="146"/>
      <c r="BGZ43" s="146"/>
      <c r="BHA43" s="146"/>
      <c r="BHB43" s="146"/>
      <c r="BHC43" s="146"/>
      <c r="BHD43" s="146"/>
      <c r="BHE43" s="146"/>
      <c r="BHF43" s="146"/>
      <c r="BHG43" s="146"/>
      <c r="BHH43" s="146"/>
      <c r="BHI43" s="146"/>
      <c r="BHJ43" s="146"/>
      <c r="BHK43" s="146"/>
      <c r="BHL43" s="146"/>
      <c r="BHM43" s="146"/>
      <c r="BHN43" s="146"/>
      <c r="BHO43" s="146"/>
      <c r="BHP43" s="146"/>
      <c r="BHQ43" s="146"/>
      <c r="BHR43" s="146"/>
      <c r="BHS43" s="146"/>
      <c r="BHT43" s="146"/>
      <c r="BHU43" s="146"/>
      <c r="BHV43" s="146"/>
      <c r="BHW43" s="146"/>
      <c r="BHX43" s="146"/>
      <c r="BHY43" s="146"/>
      <c r="BHZ43" s="146"/>
      <c r="BIA43" s="146"/>
      <c r="BIB43" s="146"/>
      <c r="BIC43" s="146"/>
      <c r="BID43" s="146"/>
      <c r="BIE43" s="146"/>
      <c r="BIF43" s="146"/>
      <c r="BIG43" s="146"/>
      <c r="BIH43" s="146"/>
      <c r="BII43" s="146"/>
      <c r="BIJ43" s="146"/>
      <c r="BIK43" s="146"/>
      <c r="BIL43" s="146"/>
      <c r="BIM43" s="146"/>
      <c r="BIN43" s="146"/>
      <c r="BIO43" s="146"/>
      <c r="BIP43" s="146"/>
      <c r="BIQ43" s="146"/>
      <c r="BIR43" s="146"/>
      <c r="BIS43" s="146"/>
      <c r="BIT43" s="146"/>
      <c r="BIU43" s="146"/>
      <c r="BIV43" s="146"/>
      <c r="BIW43" s="146"/>
      <c r="BIX43" s="146"/>
      <c r="BIY43" s="146"/>
      <c r="BIZ43" s="146"/>
      <c r="BJA43" s="146"/>
      <c r="BJB43" s="146"/>
      <c r="BJC43" s="146"/>
      <c r="BJD43" s="146"/>
      <c r="BJE43" s="146"/>
      <c r="BJF43" s="146"/>
      <c r="BJG43" s="146"/>
      <c r="BJH43" s="146"/>
      <c r="BJI43" s="146"/>
      <c r="BJJ43" s="146"/>
      <c r="BJK43" s="146"/>
      <c r="BJL43" s="146"/>
      <c r="BJM43" s="146"/>
      <c r="BJN43" s="146"/>
      <c r="BJO43" s="146"/>
      <c r="BJP43" s="146"/>
      <c r="BJQ43" s="146"/>
      <c r="BJR43" s="146"/>
      <c r="BJS43" s="146"/>
      <c r="BJT43" s="146"/>
      <c r="BJU43" s="146"/>
      <c r="BJV43" s="146"/>
      <c r="BJW43" s="146"/>
      <c r="BJX43" s="146"/>
      <c r="BJY43" s="146"/>
      <c r="BJZ43" s="146"/>
      <c r="BKA43" s="146"/>
      <c r="BKB43" s="146"/>
      <c r="BKC43" s="146"/>
      <c r="BKD43" s="146"/>
      <c r="BKE43" s="146"/>
      <c r="BKF43" s="146"/>
      <c r="BKG43" s="146"/>
      <c r="BKH43" s="146"/>
      <c r="BKI43" s="146"/>
      <c r="BKJ43" s="146"/>
      <c r="BKK43" s="146"/>
      <c r="BKL43" s="146"/>
      <c r="BKM43" s="146"/>
      <c r="BKN43" s="146"/>
      <c r="BKO43" s="146"/>
      <c r="BKP43" s="146"/>
      <c r="BKQ43" s="146"/>
      <c r="BKR43" s="146"/>
      <c r="BKS43" s="146"/>
      <c r="BKT43" s="146"/>
      <c r="BKU43" s="146"/>
      <c r="BKV43" s="146"/>
      <c r="BKW43" s="146"/>
      <c r="BKX43" s="146"/>
      <c r="BKY43" s="146"/>
      <c r="BKZ43" s="146"/>
      <c r="BLA43" s="146"/>
      <c r="BLB43" s="146"/>
      <c r="BLC43" s="146"/>
      <c r="BLD43" s="146"/>
      <c r="BLE43" s="146"/>
      <c r="BLF43" s="146"/>
      <c r="BLG43" s="146"/>
      <c r="BLH43" s="146"/>
      <c r="BLI43" s="146"/>
      <c r="BLJ43" s="146"/>
      <c r="BLK43" s="146"/>
      <c r="BLL43" s="146"/>
      <c r="BLM43" s="146"/>
      <c r="BLN43" s="146"/>
      <c r="BLO43" s="146"/>
      <c r="BLP43" s="146"/>
      <c r="BLQ43" s="146"/>
      <c r="BLR43" s="146"/>
      <c r="BLS43" s="146"/>
      <c r="BLT43" s="146"/>
      <c r="BLU43" s="146"/>
      <c r="BLV43" s="146"/>
      <c r="BLW43" s="146"/>
      <c r="BLX43" s="146"/>
      <c r="BLY43" s="146"/>
      <c r="BLZ43" s="146"/>
      <c r="BMA43" s="146"/>
      <c r="BMB43" s="146"/>
      <c r="BMC43" s="146"/>
      <c r="BMD43" s="146"/>
      <c r="BME43" s="146"/>
      <c r="BMF43" s="146"/>
      <c r="BMG43" s="146"/>
      <c r="BMH43" s="146"/>
      <c r="BMI43" s="146"/>
      <c r="BMJ43" s="146"/>
      <c r="BMK43" s="146"/>
      <c r="BML43" s="146"/>
      <c r="BMM43" s="146"/>
      <c r="BMN43" s="146"/>
      <c r="BMO43" s="146"/>
      <c r="BMP43" s="146"/>
      <c r="BMQ43" s="146"/>
      <c r="BMR43" s="146"/>
      <c r="BMS43" s="146"/>
      <c r="BMT43" s="146"/>
      <c r="BMU43" s="146"/>
      <c r="BMV43" s="146"/>
      <c r="BMW43" s="146"/>
      <c r="BMX43" s="146"/>
      <c r="BMY43" s="146"/>
      <c r="BMZ43" s="146"/>
      <c r="BNA43" s="146"/>
      <c r="BNB43" s="146"/>
      <c r="BNC43" s="146"/>
      <c r="BND43" s="146"/>
      <c r="BNE43" s="146"/>
      <c r="BNF43" s="146"/>
      <c r="BNG43" s="146"/>
      <c r="BNH43" s="146"/>
      <c r="BNI43" s="146"/>
      <c r="BNJ43" s="146"/>
      <c r="BNK43" s="146"/>
      <c r="BNL43" s="146"/>
      <c r="BNM43" s="146"/>
      <c r="BNN43" s="146"/>
      <c r="BNO43" s="146"/>
      <c r="BNP43" s="146"/>
      <c r="BNQ43" s="146"/>
      <c r="BNR43" s="146"/>
      <c r="BNS43" s="146"/>
      <c r="BNT43" s="146"/>
      <c r="BNU43" s="146"/>
      <c r="BNV43" s="146"/>
      <c r="BNW43" s="146"/>
      <c r="BNX43" s="146"/>
      <c r="BNY43" s="146"/>
      <c r="BNZ43" s="146"/>
      <c r="BOA43" s="146"/>
      <c r="BOB43" s="146"/>
      <c r="BOC43" s="146"/>
      <c r="BOD43" s="146"/>
      <c r="BOE43" s="146"/>
      <c r="BOF43" s="146"/>
      <c r="BOG43" s="146"/>
      <c r="BOH43" s="146"/>
      <c r="BOI43" s="146"/>
      <c r="BOJ43" s="146"/>
      <c r="BOK43" s="146"/>
      <c r="BOL43" s="146"/>
      <c r="BOM43" s="146"/>
      <c r="BON43" s="146"/>
      <c r="BOO43" s="146"/>
      <c r="BOP43" s="146"/>
      <c r="BOQ43" s="146"/>
      <c r="BOR43" s="146"/>
      <c r="BOS43" s="146"/>
      <c r="BOT43" s="146"/>
      <c r="BOU43" s="146"/>
      <c r="BOV43" s="146"/>
      <c r="BOW43" s="146"/>
      <c r="BOX43" s="146"/>
      <c r="BOY43" s="146"/>
      <c r="BOZ43" s="146"/>
      <c r="BPA43" s="146"/>
      <c r="BPB43" s="146"/>
      <c r="BPC43" s="146"/>
      <c r="BPD43" s="146"/>
      <c r="BPE43" s="146"/>
      <c r="BPF43" s="146"/>
      <c r="BPG43" s="146"/>
      <c r="BPH43" s="146"/>
      <c r="BPI43" s="146"/>
      <c r="BPJ43" s="146"/>
      <c r="BPK43" s="146"/>
      <c r="BPL43" s="146"/>
      <c r="BPM43" s="146"/>
      <c r="BPN43" s="146"/>
      <c r="BPO43" s="146"/>
      <c r="BPP43" s="146"/>
      <c r="BPQ43" s="146"/>
      <c r="BPR43" s="146"/>
      <c r="BPS43" s="146"/>
      <c r="BPT43" s="146"/>
      <c r="BPU43" s="146"/>
      <c r="BPV43" s="146"/>
      <c r="BPW43" s="146"/>
      <c r="BPX43" s="146"/>
      <c r="BPY43" s="146"/>
      <c r="BPZ43" s="146"/>
      <c r="BQA43" s="146"/>
      <c r="BQB43" s="146"/>
      <c r="BQC43" s="146"/>
      <c r="BQD43" s="146"/>
      <c r="BQE43" s="146"/>
      <c r="BQF43" s="146"/>
      <c r="BQG43" s="146"/>
      <c r="BQH43" s="146"/>
      <c r="BQI43" s="146"/>
      <c r="BQJ43" s="146"/>
      <c r="BQK43" s="146"/>
      <c r="BQL43" s="146"/>
      <c r="BQM43" s="146"/>
      <c r="BQN43" s="146"/>
      <c r="BQO43" s="146"/>
      <c r="BQP43" s="146"/>
      <c r="BQQ43" s="146"/>
      <c r="BQR43" s="146"/>
      <c r="BQS43" s="146"/>
      <c r="BQT43" s="146"/>
      <c r="BQU43" s="146"/>
      <c r="BQV43" s="146"/>
      <c r="BQW43" s="146"/>
      <c r="BQX43" s="146"/>
      <c r="BQY43" s="146"/>
      <c r="BQZ43" s="146"/>
      <c r="BRA43" s="146"/>
      <c r="BRB43" s="146"/>
      <c r="BRC43" s="146"/>
      <c r="BRD43" s="146"/>
      <c r="BRE43" s="146"/>
      <c r="BRF43" s="146"/>
      <c r="BRG43" s="146"/>
      <c r="BRH43" s="146"/>
      <c r="BRI43" s="146"/>
      <c r="BRJ43" s="146"/>
      <c r="BRK43" s="146"/>
      <c r="BRL43" s="146"/>
      <c r="BRM43" s="146"/>
      <c r="BRN43" s="146"/>
      <c r="BRO43" s="146"/>
      <c r="BRP43" s="146"/>
      <c r="BRQ43" s="146"/>
      <c r="BRR43" s="146"/>
      <c r="BRS43" s="146"/>
      <c r="BRT43" s="146"/>
      <c r="BRU43" s="146"/>
      <c r="BRV43" s="146"/>
      <c r="BRW43" s="146"/>
      <c r="BRX43" s="146"/>
      <c r="BRY43" s="146"/>
      <c r="BRZ43" s="146"/>
      <c r="BSA43" s="146"/>
      <c r="BSB43" s="146"/>
      <c r="BSC43" s="146"/>
      <c r="BSD43" s="146"/>
      <c r="BSE43" s="146"/>
      <c r="BSF43" s="146"/>
      <c r="BSG43" s="146"/>
      <c r="BSH43" s="146"/>
      <c r="BSI43" s="146"/>
      <c r="BSJ43" s="146"/>
      <c r="BSK43" s="146"/>
      <c r="BSL43" s="146"/>
      <c r="BSM43" s="146"/>
      <c r="BSN43" s="146"/>
      <c r="BSO43" s="146"/>
      <c r="BSP43" s="146"/>
      <c r="BSQ43" s="146"/>
      <c r="BSR43" s="146"/>
      <c r="BSS43" s="146"/>
      <c r="BST43" s="146"/>
      <c r="BSU43" s="146"/>
      <c r="BSV43" s="146"/>
      <c r="BSW43" s="146"/>
      <c r="BSX43" s="146"/>
      <c r="BSY43" s="146"/>
      <c r="BSZ43" s="146"/>
      <c r="BTA43" s="146"/>
      <c r="BTB43" s="146"/>
      <c r="BTC43" s="146"/>
      <c r="BTD43" s="146"/>
      <c r="BTE43" s="146"/>
      <c r="BTF43" s="146"/>
      <c r="BTG43" s="146"/>
      <c r="BTH43" s="146"/>
      <c r="BTI43" s="146"/>
      <c r="BTJ43" s="146"/>
      <c r="BTK43" s="146"/>
      <c r="BTL43" s="146"/>
      <c r="BTM43" s="146"/>
      <c r="BTN43" s="146"/>
      <c r="BTO43" s="146"/>
      <c r="BTP43" s="146"/>
      <c r="BTQ43" s="146"/>
      <c r="BTR43" s="146"/>
      <c r="BTS43" s="146"/>
      <c r="BTT43" s="146"/>
      <c r="BTU43" s="146"/>
      <c r="BTV43" s="146"/>
      <c r="BTW43" s="146"/>
      <c r="BTX43" s="146"/>
      <c r="BTY43" s="146"/>
      <c r="BTZ43" s="146"/>
      <c r="BUA43" s="146"/>
      <c r="BUB43" s="146"/>
      <c r="BUC43" s="146"/>
      <c r="BUD43" s="146"/>
      <c r="BUE43" s="146"/>
      <c r="BUF43" s="146"/>
      <c r="BUG43" s="146"/>
      <c r="BUH43" s="146"/>
      <c r="BUI43" s="146"/>
      <c r="BUJ43" s="146"/>
      <c r="BUK43" s="146"/>
      <c r="BUL43" s="146"/>
      <c r="BUM43" s="146"/>
      <c r="BUN43" s="146"/>
      <c r="BUO43" s="146"/>
      <c r="BUP43" s="146"/>
      <c r="BUQ43" s="146"/>
      <c r="BUR43" s="146"/>
      <c r="BUS43" s="146"/>
      <c r="BUT43" s="146"/>
      <c r="BUU43" s="146"/>
      <c r="BUV43" s="146"/>
      <c r="BUW43" s="146"/>
      <c r="BUX43" s="146"/>
      <c r="BUY43" s="146"/>
      <c r="BUZ43" s="146"/>
      <c r="BVA43" s="146"/>
      <c r="BVB43" s="146"/>
      <c r="BVC43" s="146"/>
      <c r="BVD43" s="146"/>
      <c r="BVE43" s="146"/>
      <c r="BVF43" s="146"/>
      <c r="BVG43" s="146"/>
      <c r="BVH43" s="146"/>
      <c r="BVI43" s="146"/>
      <c r="BVJ43" s="146"/>
      <c r="BVK43" s="146"/>
      <c r="BVL43" s="146"/>
      <c r="BVM43" s="146"/>
      <c r="BVN43" s="146"/>
      <c r="BVO43" s="146"/>
      <c r="BVP43" s="146"/>
      <c r="BVQ43" s="146"/>
      <c r="BVR43" s="146"/>
      <c r="BVS43" s="146"/>
      <c r="BVT43" s="146"/>
      <c r="BVU43" s="146"/>
      <c r="BVV43" s="146"/>
      <c r="BVW43" s="146"/>
      <c r="BVX43" s="146"/>
      <c r="BVY43" s="146"/>
      <c r="BVZ43" s="146"/>
      <c r="BWA43" s="146"/>
      <c r="BWB43" s="146"/>
      <c r="BWC43" s="146"/>
      <c r="BWD43" s="146"/>
      <c r="BWE43" s="146"/>
      <c r="BWF43" s="146"/>
      <c r="BWG43" s="146"/>
      <c r="BWH43" s="146"/>
      <c r="BWI43" s="146"/>
      <c r="BWJ43" s="146"/>
      <c r="BWK43" s="146"/>
      <c r="BWL43" s="146"/>
      <c r="BWM43" s="146"/>
      <c r="BWN43" s="146"/>
      <c r="BWO43" s="146"/>
      <c r="BWP43" s="146"/>
      <c r="BWQ43" s="146"/>
      <c r="BWR43" s="146"/>
      <c r="BWS43" s="146"/>
      <c r="BWT43" s="146"/>
      <c r="BWU43" s="146"/>
      <c r="BWV43" s="146"/>
      <c r="BWW43" s="146"/>
      <c r="BWX43" s="146"/>
      <c r="BWY43" s="146"/>
      <c r="BWZ43" s="146"/>
      <c r="BXA43" s="146"/>
      <c r="BXB43" s="146"/>
      <c r="BXC43" s="146"/>
      <c r="BXD43" s="146"/>
      <c r="BXE43" s="146"/>
      <c r="BXF43" s="146"/>
      <c r="BXG43" s="146"/>
      <c r="BXH43" s="146"/>
      <c r="BXI43" s="146"/>
      <c r="BXJ43" s="146"/>
      <c r="BXK43" s="146"/>
      <c r="BXL43" s="146"/>
      <c r="BXM43" s="146"/>
      <c r="BXN43" s="146"/>
      <c r="BXO43" s="146"/>
      <c r="BXP43" s="146"/>
      <c r="BXQ43" s="146"/>
      <c r="BXR43" s="146"/>
      <c r="BXS43" s="146"/>
      <c r="BXT43" s="146"/>
      <c r="BXU43" s="146"/>
      <c r="BXV43" s="146"/>
      <c r="BXW43" s="146"/>
      <c r="BXX43" s="146"/>
      <c r="BXY43" s="146"/>
      <c r="BXZ43" s="146"/>
      <c r="BYA43" s="146"/>
      <c r="BYB43" s="146"/>
      <c r="BYC43" s="146"/>
      <c r="BYD43" s="146"/>
      <c r="BYE43" s="146"/>
      <c r="BYF43" s="146"/>
      <c r="BYG43" s="146"/>
      <c r="BYH43" s="146"/>
      <c r="BYI43" s="146"/>
      <c r="BYJ43" s="146"/>
      <c r="BYK43" s="146"/>
      <c r="BYL43" s="146"/>
      <c r="BYM43" s="146"/>
      <c r="BYN43" s="146"/>
      <c r="BYO43" s="146"/>
      <c r="BYP43" s="146"/>
      <c r="BYQ43" s="146"/>
      <c r="BYR43" s="146"/>
      <c r="BYS43" s="146"/>
      <c r="BYT43" s="146"/>
      <c r="BYU43" s="146"/>
      <c r="BYV43" s="146"/>
      <c r="BYW43" s="146"/>
      <c r="BYX43" s="146"/>
      <c r="BYY43" s="146"/>
      <c r="BYZ43" s="146"/>
      <c r="BZA43" s="146"/>
      <c r="BZB43" s="146"/>
      <c r="BZC43" s="146"/>
      <c r="BZD43" s="146"/>
      <c r="BZE43" s="146"/>
      <c r="BZF43" s="146"/>
      <c r="BZG43" s="146"/>
      <c r="BZH43" s="146"/>
      <c r="BZI43" s="146"/>
      <c r="BZJ43" s="146"/>
      <c r="BZK43" s="146"/>
      <c r="BZL43" s="146"/>
      <c r="BZM43" s="146"/>
      <c r="BZN43" s="146"/>
      <c r="BZO43" s="146"/>
      <c r="BZP43" s="146"/>
      <c r="BZQ43" s="146"/>
      <c r="BZR43" s="146"/>
      <c r="BZS43" s="146"/>
      <c r="BZT43" s="146"/>
      <c r="BZU43" s="146"/>
      <c r="BZV43" s="146"/>
      <c r="BZW43" s="146"/>
      <c r="BZX43" s="146"/>
      <c r="BZY43" s="146"/>
      <c r="BZZ43" s="146"/>
      <c r="CAA43" s="146"/>
      <c r="CAB43" s="146"/>
      <c r="CAC43" s="146"/>
      <c r="CAD43" s="146"/>
      <c r="CAE43" s="146"/>
      <c r="CAF43" s="146"/>
      <c r="CAG43" s="146"/>
      <c r="CAH43" s="146"/>
      <c r="CAI43" s="146"/>
      <c r="CAJ43" s="146"/>
      <c r="CAK43" s="146"/>
      <c r="CAL43" s="146"/>
      <c r="CAM43" s="146"/>
      <c r="CAN43" s="146"/>
      <c r="CAO43" s="146"/>
      <c r="CAP43" s="146"/>
      <c r="CAQ43" s="146"/>
      <c r="CAR43" s="146"/>
      <c r="CAS43" s="146"/>
      <c r="CAT43" s="146"/>
      <c r="CAU43" s="146"/>
      <c r="CAV43" s="146"/>
      <c r="CAW43" s="146"/>
      <c r="CAX43" s="146"/>
      <c r="CAY43" s="146"/>
      <c r="CAZ43" s="146"/>
      <c r="CBA43" s="146"/>
      <c r="CBB43" s="146"/>
      <c r="CBC43" s="146"/>
      <c r="CBD43" s="146"/>
      <c r="CBE43" s="146"/>
      <c r="CBF43" s="146"/>
      <c r="CBG43" s="146"/>
      <c r="CBH43" s="146"/>
      <c r="CBI43" s="146"/>
      <c r="CBJ43" s="146"/>
      <c r="CBK43" s="146"/>
      <c r="CBL43" s="146"/>
      <c r="CBM43" s="146"/>
      <c r="CBN43" s="146"/>
      <c r="CBO43" s="146"/>
      <c r="CBP43" s="146"/>
      <c r="CBQ43" s="146"/>
      <c r="CBR43" s="146"/>
      <c r="CBS43" s="146"/>
      <c r="CBT43" s="146"/>
      <c r="CBU43" s="146"/>
      <c r="CBV43" s="146"/>
      <c r="CBW43" s="146"/>
      <c r="CBX43" s="146"/>
      <c r="CBY43" s="146"/>
      <c r="CBZ43" s="146"/>
      <c r="CCA43" s="146"/>
      <c r="CCB43" s="146"/>
      <c r="CCC43" s="146"/>
      <c r="CCD43" s="146"/>
      <c r="CCE43" s="146"/>
      <c r="CCF43" s="146"/>
      <c r="CCG43" s="146"/>
      <c r="CCH43" s="146"/>
      <c r="CCI43" s="146"/>
      <c r="CCJ43" s="146"/>
      <c r="CCK43" s="146"/>
      <c r="CCL43" s="146"/>
      <c r="CCM43" s="146"/>
      <c r="CCN43" s="146"/>
      <c r="CCO43" s="146"/>
      <c r="CCP43" s="146"/>
      <c r="CCQ43" s="146"/>
      <c r="CCR43" s="146"/>
      <c r="CCS43" s="146"/>
      <c r="CCT43" s="146"/>
      <c r="CCU43" s="146"/>
      <c r="CCV43" s="146"/>
      <c r="CCW43" s="146"/>
      <c r="CCX43" s="146"/>
      <c r="CCY43" s="146"/>
      <c r="CCZ43" s="146"/>
      <c r="CDA43" s="146"/>
      <c r="CDB43" s="146"/>
      <c r="CDC43" s="146"/>
      <c r="CDD43" s="146"/>
      <c r="CDE43" s="146"/>
      <c r="CDF43" s="146"/>
      <c r="CDG43" s="146"/>
      <c r="CDH43" s="146"/>
      <c r="CDI43" s="146"/>
      <c r="CDJ43" s="146"/>
      <c r="CDK43" s="146"/>
      <c r="CDL43" s="146"/>
      <c r="CDM43" s="146"/>
      <c r="CDN43" s="146"/>
      <c r="CDO43" s="146"/>
      <c r="CDP43" s="146"/>
      <c r="CDQ43" s="146"/>
      <c r="CDR43" s="146"/>
      <c r="CDS43" s="146"/>
      <c r="CDT43" s="146"/>
      <c r="CDU43" s="146"/>
      <c r="CDV43" s="146"/>
      <c r="CDW43" s="146"/>
      <c r="CDX43" s="146"/>
      <c r="CDY43" s="146"/>
      <c r="CDZ43" s="146"/>
      <c r="CEA43" s="146"/>
      <c r="CEB43" s="146"/>
      <c r="CEC43" s="146"/>
      <c r="CED43" s="146"/>
      <c r="CEE43" s="146"/>
      <c r="CEF43" s="146"/>
      <c r="CEG43" s="146"/>
      <c r="CEH43" s="146"/>
      <c r="CEI43" s="146"/>
      <c r="CEJ43" s="146"/>
      <c r="CEK43" s="146"/>
      <c r="CEL43" s="146"/>
      <c r="CEM43" s="146"/>
      <c r="CEN43" s="146"/>
      <c r="CEO43" s="146"/>
      <c r="CEP43" s="146"/>
      <c r="CEQ43" s="146"/>
      <c r="CER43" s="146"/>
      <c r="CES43" s="146"/>
      <c r="CET43" s="146"/>
      <c r="CEU43" s="146"/>
      <c r="CEV43" s="146"/>
      <c r="CEW43" s="146"/>
      <c r="CEX43" s="146"/>
      <c r="CEY43" s="146"/>
      <c r="CEZ43" s="146"/>
      <c r="CFA43" s="146"/>
      <c r="CFB43" s="146"/>
      <c r="CFC43" s="146"/>
      <c r="CFD43" s="146"/>
      <c r="CFE43" s="146"/>
      <c r="CFF43" s="146"/>
      <c r="CFG43" s="146"/>
      <c r="CFH43" s="146"/>
      <c r="CFI43" s="146"/>
      <c r="CFJ43" s="146"/>
      <c r="CFK43" s="146"/>
      <c r="CFL43" s="146"/>
      <c r="CFM43" s="146"/>
      <c r="CFN43" s="146"/>
      <c r="CFO43" s="146"/>
      <c r="CFP43" s="146"/>
      <c r="CFQ43" s="146"/>
      <c r="CFR43" s="146"/>
      <c r="CFS43" s="146"/>
      <c r="CFT43" s="146"/>
      <c r="CFU43" s="146"/>
      <c r="CFV43" s="146"/>
      <c r="CFW43" s="146"/>
      <c r="CFX43" s="146"/>
      <c r="CFY43" s="146"/>
      <c r="CFZ43" s="146"/>
      <c r="CGA43" s="146"/>
      <c r="CGB43" s="146"/>
      <c r="CGC43" s="146"/>
      <c r="CGD43" s="146"/>
      <c r="CGE43" s="146"/>
      <c r="CGF43" s="146"/>
      <c r="CGG43" s="146"/>
      <c r="CGH43" s="146"/>
      <c r="CGI43" s="146"/>
      <c r="CGJ43" s="146"/>
      <c r="CGK43" s="146"/>
      <c r="CGL43" s="146"/>
      <c r="CGM43" s="146"/>
      <c r="CGN43" s="146"/>
      <c r="CGO43" s="146"/>
      <c r="CGP43" s="146"/>
      <c r="CGQ43" s="146"/>
      <c r="CGR43" s="146"/>
      <c r="CGS43" s="146"/>
      <c r="CGT43" s="146"/>
      <c r="CGU43" s="146"/>
      <c r="CGV43" s="146"/>
      <c r="CGW43" s="146"/>
      <c r="CGX43" s="146"/>
      <c r="CGY43" s="146"/>
      <c r="CGZ43" s="146"/>
      <c r="CHA43" s="146"/>
      <c r="CHB43" s="146"/>
      <c r="CHC43" s="146"/>
      <c r="CHD43" s="146"/>
      <c r="CHE43" s="146"/>
      <c r="CHF43" s="146"/>
      <c r="CHG43" s="146"/>
      <c r="CHH43" s="146"/>
      <c r="CHI43" s="146"/>
      <c r="CHJ43" s="146"/>
      <c r="CHK43" s="146"/>
      <c r="CHL43" s="146"/>
      <c r="CHM43" s="146"/>
      <c r="CHN43" s="146"/>
      <c r="CHO43" s="146"/>
      <c r="CHP43" s="146"/>
      <c r="CHQ43" s="146"/>
      <c r="CHR43" s="146"/>
      <c r="CHS43" s="146"/>
      <c r="CHT43" s="146"/>
      <c r="CHU43" s="146"/>
      <c r="CHV43" s="146"/>
      <c r="CHW43" s="146"/>
      <c r="CHX43" s="146"/>
      <c r="CHY43" s="146"/>
      <c r="CHZ43" s="146"/>
      <c r="CIA43" s="146"/>
      <c r="CIB43" s="146"/>
      <c r="CIC43" s="146"/>
      <c r="CID43" s="146"/>
      <c r="CIE43" s="146"/>
      <c r="CIF43" s="146"/>
      <c r="CIG43" s="146"/>
      <c r="CIH43" s="146"/>
      <c r="CII43" s="146"/>
      <c r="CIJ43" s="146"/>
      <c r="CIK43" s="146"/>
      <c r="CIL43" s="146"/>
      <c r="CIM43" s="146"/>
      <c r="CIN43" s="146"/>
      <c r="CIO43" s="146"/>
      <c r="CIP43" s="146"/>
      <c r="CIQ43" s="146"/>
      <c r="CIR43" s="146"/>
      <c r="CIS43" s="146"/>
      <c r="CIT43" s="146"/>
      <c r="CIU43" s="146"/>
      <c r="CIV43" s="146"/>
      <c r="CIW43" s="146"/>
      <c r="CIX43" s="146"/>
      <c r="CIY43" s="146"/>
      <c r="CIZ43" s="146"/>
      <c r="CJA43" s="146"/>
      <c r="CJB43" s="146"/>
      <c r="CJC43" s="146"/>
      <c r="CJD43" s="146"/>
      <c r="CJE43" s="146"/>
      <c r="CJF43" s="146"/>
      <c r="CJG43" s="146"/>
      <c r="CJH43" s="146"/>
      <c r="CJI43" s="146"/>
      <c r="CJJ43" s="146"/>
      <c r="CJK43" s="146"/>
      <c r="CJL43" s="146"/>
      <c r="CJM43" s="146"/>
      <c r="CJN43" s="146"/>
      <c r="CJO43" s="146"/>
      <c r="CJP43" s="146"/>
      <c r="CJQ43" s="146"/>
      <c r="CJR43" s="146"/>
      <c r="CJS43" s="146"/>
      <c r="CJT43" s="146"/>
      <c r="CJU43" s="146"/>
      <c r="CJV43" s="146"/>
      <c r="CJW43" s="146"/>
      <c r="CJX43" s="146"/>
      <c r="CJY43" s="146"/>
      <c r="CJZ43" s="146"/>
      <c r="CKA43" s="146"/>
      <c r="CKB43" s="146"/>
      <c r="CKC43" s="146"/>
      <c r="CKD43" s="146"/>
      <c r="CKE43" s="146"/>
      <c r="CKF43" s="146"/>
      <c r="CKG43" s="146"/>
      <c r="CKH43" s="146"/>
      <c r="CKI43" s="146"/>
      <c r="CKJ43" s="146"/>
      <c r="CKK43" s="146"/>
      <c r="CKL43" s="146"/>
      <c r="CKM43" s="146"/>
      <c r="CKN43" s="146"/>
      <c r="CKO43" s="146"/>
      <c r="CKP43" s="146"/>
      <c r="CKQ43" s="146"/>
      <c r="CKR43" s="146"/>
      <c r="CKS43" s="146"/>
      <c r="CKT43" s="146"/>
      <c r="CKU43" s="146"/>
      <c r="CKV43" s="146"/>
      <c r="CKW43" s="146"/>
      <c r="CKX43" s="146"/>
      <c r="CKY43" s="146"/>
      <c r="CKZ43" s="146"/>
      <c r="CLA43" s="146"/>
      <c r="CLB43" s="146"/>
      <c r="CLC43" s="146"/>
      <c r="CLD43" s="146"/>
      <c r="CLE43" s="146"/>
      <c r="CLF43" s="146"/>
      <c r="CLG43" s="146"/>
      <c r="CLH43" s="146"/>
      <c r="CLI43" s="146"/>
      <c r="CLJ43" s="146"/>
      <c r="CLK43" s="146"/>
      <c r="CLL43" s="146"/>
      <c r="CLM43" s="146"/>
      <c r="CLN43" s="146"/>
      <c r="CLO43" s="146"/>
      <c r="CLP43" s="146"/>
      <c r="CLQ43" s="146"/>
      <c r="CLR43" s="146"/>
      <c r="CLS43" s="146"/>
      <c r="CLT43" s="146"/>
      <c r="CLU43" s="146"/>
      <c r="CLV43" s="146"/>
      <c r="CLW43" s="146"/>
      <c r="CLX43" s="146"/>
      <c r="CLY43" s="146"/>
      <c r="CLZ43" s="146"/>
      <c r="CMA43" s="146"/>
      <c r="CMB43" s="146"/>
      <c r="CMC43" s="146"/>
      <c r="CMD43" s="146"/>
      <c r="CME43" s="146"/>
      <c r="CMF43" s="146"/>
      <c r="CMG43" s="146"/>
      <c r="CMH43" s="146"/>
      <c r="CMI43" s="146"/>
      <c r="CMJ43" s="146"/>
      <c r="CMK43" s="146"/>
      <c r="CML43" s="146"/>
      <c r="CMM43" s="146"/>
      <c r="CMN43" s="146"/>
      <c r="CMO43" s="146"/>
      <c r="CMP43" s="146"/>
      <c r="CMQ43" s="146"/>
      <c r="CMR43" s="146"/>
      <c r="CMS43" s="146"/>
      <c r="CMT43" s="146"/>
      <c r="CMU43" s="146"/>
      <c r="CMV43" s="146"/>
      <c r="CMW43" s="146"/>
      <c r="CMX43" s="146"/>
      <c r="CMY43" s="146"/>
      <c r="CMZ43" s="146"/>
      <c r="CNA43" s="146"/>
      <c r="CNB43" s="146"/>
      <c r="CNC43" s="146"/>
      <c r="CND43" s="146"/>
      <c r="CNE43" s="146"/>
      <c r="CNF43" s="146"/>
      <c r="CNG43" s="146"/>
      <c r="CNH43" s="146"/>
      <c r="CNI43" s="146"/>
      <c r="CNJ43" s="146"/>
      <c r="CNK43" s="146"/>
      <c r="CNL43" s="146"/>
      <c r="CNM43" s="146"/>
      <c r="CNN43" s="146"/>
      <c r="CNO43" s="146"/>
      <c r="CNP43" s="146"/>
      <c r="CNQ43" s="146"/>
      <c r="CNR43" s="146"/>
      <c r="CNS43" s="146"/>
      <c r="CNT43" s="146"/>
      <c r="CNU43" s="146"/>
      <c r="CNV43" s="146"/>
      <c r="CNW43" s="146"/>
      <c r="CNX43" s="146"/>
      <c r="CNY43" s="146"/>
      <c r="CNZ43" s="146"/>
      <c r="COA43" s="146"/>
      <c r="COB43" s="146"/>
      <c r="COC43" s="146"/>
      <c r="COD43" s="146"/>
      <c r="COE43" s="146"/>
      <c r="COF43" s="146"/>
      <c r="COG43" s="146"/>
      <c r="COH43" s="146"/>
      <c r="COI43" s="146"/>
      <c r="COJ43" s="146"/>
      <c r="COK43" s="146"/>
      <c r="COL43" s="146"/>
      <c r="COM43" s="146"/>
      <c r="CON43" s="146"/>
      <c r="COO43" s="146"/>
      <c r="COP43" s="146"/>
      <c r="COQ43" s="146"/>
      <c r="COR43" s="146"/>
      <c r="COS43" s="146"/>
      <c r="COT43" s="146"/>
      <c r="COU43" s="146"/>
      <c r="COV43" s="146"/>
      <c r="COW43" s="146"/>
      <c r="COX43" s="146"/>
      <c r="COY43" s="146"/>
      <c r="COZ43" s="146"/>
      <c r="CPA43" s="146"/>
      <c r="CPB43" s="146"/>
      <c r="CPC43" s="146"/>
      <c r="CPD43" s="146"/>
      <c r="CPE43" s="146"/>
      <c r="CPF43" s="146"/>
      <c r="CPG43" s="146"/>
      <c r="CPH43" s="146"/>
      <c r="CPI43" s="146"/>
      <c r="CPJ43" s="146"/>
      <c r="CPK43" s="146"/>
      <c r="CPL43" s="146"/>
      <c r="CPM43" s="146"/>
      <c r="CPN43" s="146"/>
      <c r="CPO43" s="146"/>
      <c r="CPP43" s="146"/>
      <c r="CPQ43" s="146"/>
      <c r="CPR43" s="146"/>
      <c r="CPS43" s="146"/>
      <c r="CPT43" s="146"/>
      <c r="CPU43" s="146"/>
      <c r="CPV43" s="146"/>
      <c r="CPW43" s="146"/>
      <c r="CPX43" s="146"/>
      <c r="CPY43" s="146"/>
      <c r="CPZ43" s="146"/>
      <c r="CQA43" s="146"/>
      <c r="CQB43" s="146"/>
      <c r="CQC43" s="146"/>
      <c r="CQD43" s="146"/>
      <c r="CQE43" s="146"/>
      <c r="CQF43" s="146"/>
      <c r="CQG43" s="146"/>
      <c r="CQH43" s="146"/>
      <c r="CQI43" s="146"/>
      <c r="CQJ43" s="146"/>
      <c r="CQK43" s="146"/>
      <c r="CQL43" s="146"/>
      <c r="CQM43" s="146"/>
      <c r="CQN43" s="146"/>
      <c r="CQO43" s="146"/>
      <c r="CQP43" s="146"/>
      <c r="CQQ43" s="146"/>
      <c r="CQR43" s="146"/>
      <c r="CQS43" s="146"/>
      <c r="CQT43" s="146"/>
      <c r="CQU43" s="146"/>
      <c r="CQV43" s="146"/>
      <c r="CQW43" s="146"/>
      <c r="CQX43" s="146"/>
      <c r="CQY43" s="146"/>
      <c r="CQZ43" s="146"/>
      <c r="CRA43" s="146"/>
      <c r="CRB43" s="146"/>
      <c r="CRC43" s="146"/>
      <c r="CRD43" s="146"/>
      <c r="CRE43" s="146"/>
      <c r="CRF43" s="146"/>
      <c r="CRG43" s="146"/>
      <c r="CRH43" s="146"/>
      <c r="CRI43" s="146"/>
      <c r="CRJ43" s="146"/>
      <c r="CRK43" s="146"/>
      <c r="CRL43" s="146"/>
      <c r="CRM43" s="146"/>
      <c r="CRN43" s="146"/>
      <c r="CRO43" s="146"/>
      <c r="CRP43" s="146"/>
      <c r="CRQ43" s="146"/>
      <c r="CRR43" s="146"/>
      <c r="CRS43" s="146"/>
      <c r="CRT43" s="146"/>
      <c r="CRU43" s="146"/>
      <c r="CRV43" s="146"/>
      <c r="CRW43" s="146"/>
      <c r="CRX43" s="146"/>
      <c r="CRY43" s="146"/>
      <c r="CRZ43" s="146"/>
      <c r="CSA43" s="146"/>
      <c r="CSB43" s="146"/>
      <c r="CSC43" s="146"/>
      <c r="CSD43" s="146"/>
      <c r="CSE43" s="146"/>
      <c r="CSF43" s="146"/>
      <c r="CSG43" s="146"/>
      <c r="CSH43" s="146"/>
      <c r="CSI43" s="146"/>
      <c r="CSJ43" s="146"/>
      <c r="CSK43" s="146"/>
      <c r="CSL43" s="146"/>
      <c r="CSM43" s="146"/>
      <c r="CSN43" s="146"/>
      <c r="CSO43" s="146"/>
      <c r="CSP43" s="146"/>
      <c r="CSQ43" s="146"/>
      <c r="CSR43" s="146"/>
      <c r="CSS43" s="146"/>
      <c r="CST43" s="146"/>
      <c r="CSU43" s="146"/>
      <c r="CSV43" s="146"/>
      <c r="CSW43" s="146"/>
      <c r="CSX43" s="146"/>
      <c r="CSY43" s="146"/>
      <c r="CSZ43" s="146"/>
      <c r="CTA43" s="146"/>
      <c r="CTB43" s="146"/>
      <c r="CTC43" s="146"/>
      <c r="CTD43" s="146"/>
      <c r="CTE43" s="146"/>
      <c r="CTF43" s="146"/>
      <c r="CTG43" s="146"/>
      <c r="CTH43" s="146"/>
      <c r="CTI43" s="146"/>
      <c r="CTJ43" s="146"/>
      <c r="CTK43" s="146"/>
      <c r="CTL43" s="146"/>
      <c r="CTM43" s="146"/>
      <c r="CTN43" s="146"/>
      <c r="CTO43" s="146"/>
      <c r="CTP43" s="146"/>
      <c r="CTQ43" s="146"/>
      <c r="CTR43" s="146"/>
      <c r="CTS43" s="146"/>
      <c r="CTT43" s="146"/>
      <c r="CTU43" s="146"/>
      <c r="CTV43" s="146"/>
      <c r="CTW43" s="146"/>
      <c r="CTX43" s="146"/>
      <c r="CTY43" s="146"/>
      <c r="CTZ43" s="146"/>
      <c r="CUA43" s="146"/>
      <c r="CUB43" s="146"/>
      <c r="CUC43" s="146"/>
      <c r="CUD43" s="146"/>
      <c r="CUE43" s="146"/>
      <c r="CUF43" s="146"/>
      <c r="CUG43" s="146"/>
      <c r="CUH43" s="146"/>
      <c r="CUI43" s="146"/>
      <c r="CUJ43" s="146"/>
      <c r="CUK43" s="146"/>
      <c r="CUL43" s="146"/>
      <c r="CUM43" s="146"/>
      <c r="CUN43" s="146"/>
      <c r="CUO43" s="146"/>
      <c r="CUP43" s="146"/>
      <c r="CUQ43" s="146"/>
      <c r="CUR43" s="146"/>
      <c r="CUS43" s="146"/>
      <c r="CUT43" s="146"/>
      <c r="CUU43" s="146"/>
      <c r="CUV43" s="146"/>
      <c r="CUW43" s="146"/>
      <c r="CUX43" s="146"/>
      <c r="CUY43" s="146"/>
      <c r="CUZ43" s="146"/>
      <c r="CVA43" s="146"/>
      <c r="CVB43" s="146"/>
      <c r="CVC43" s="146"/>
      <c r="CVD43" s="146"/>
      <c r="CVE43" s="146"/>
      <c r="CVF43" s="146"/>
      <c r="CVG43" s="146"/>
      <c r="CVH43" s="146"/>
      <c r="CVI43" s="146"/>
      <c r="CVJ43" s="146"/>
      <c r="CVK43" s="146"/>
      <c r="CVL43" s="146"/>
      <c r="CVM43" s="146"/>
      <c r="CVN43" s="146"/>
      <c r="CVO43" s="146"/>
      <c r="CVP43" s="146"/>
      <c r="CVQ43" s="146"/>
      <c r="CVR43" s="146"/>
      <c r="CVS43" s="146"/>
      <c r="CVT43" s="146"/>
      <c r="CVU43" s="146"/>
      <c r="CVV43" s="146"/>
      <c r="CVW43" s="146"/>
      <c r="CVX43" s="146"/>
      <c r="CVY43" s="146"/>
      <c r="CVZ43" s="146"/>
      <c r="CWA43" s="146"/>
      <c r="CWB43" s="146"/>
      <c r="CWC43" s="146"/>
      <c r="CWD43" s="146"/>
      <c r="CWE43" s="146"/>
      <c r="CWF43" s="146"/>
      <c r="CWG43" s="146"/>
      <c r="CWH43" s="146"/>
      <c r="CWI43" s="146"/>
      <c r="CWJ43" s="146"/>
      <c r="CWK43" s="146"/>
      <c r="CWL43" s="146"/>
      <c r="CWM43" s="146"/>
      <c r="CWN43" s="146"/>
      <c r="CWO43" s="146"/>
      <c r="CWP43" s="146"/>
      <c r="CWQ43" s="146"/>
      <c r="CWR43" s="146"/>
      <c r="CWS43" s="146"/>
      <c r="CWT43" s="146"/>
      <c r="CWU43" s="146"/>
      <c r="CWV43" s="146"/>
      <c r="CWW43" s="146"/>
      <c r="CWX43" s="146"/>
      <c r="CWY43" s="146"/>
      <c r="CWZ43" s="146"/>
      <c r="CXA43" s="146"/>
      <c r="CXB43" s="146"/>
      <c r="CXC43" s="146"/>
      <c r="CXD43" s="146"/>
      <c r="CXE43" s="146"/>
      <c r="CXF43" s="146"/>
      <c r="CXG43" s="146"/>
      <c r="CXH43" s="146"/>
      <c r="CXI43" s="146"/>
      <c r="CXJ43" s="146"/>
      <c r="CXK43" s="146"/>
      <c r="CXL43" s="146"/>
      <c r="CXM43" s="146"/>
      <c r="CXN43" s="146"/>
      <c r="CXO43" s="146"/>
      <c r="CXP43" s="146"/>
      <c r="CXQ43" s="146"/>
      <c r="CXR43" s="146"/>
      <c r="CXS43" s="146"/>
      <c r="CXT43" s="146"/>
      <c r="CXU43" s="146"/>
      <c r="CXV43" s="146"/>
      <c r="CXW43" s="146"/>
      <c r="CXX43" s="146"/>
      <c r="CXY43" s="146"/>
      <c r="CXZ43" s="146"/>
      <c r="CYA43" s="146"/>
      <c r="CYB43" s="146"/>
      <c r="CYC43" s="146"/>
      <c r="CYD43" s="146"/>
      <c r="CYE43" s="146"/>
      <c r="CYF43" s="146"/>
      <c r="CYG43" s="146"/>
      <c r="CYH43" s="146"/>
      <c r="CYI43" s="146"/>
      <c r="CYJ43" s="146"/>
      <c r="CYK43" s="146"/>
      <c r="CYL43" s="146"/>
      <c r="CYM43" s="146"/>
      <c r="CYN43" s="146"/>
      <c r="CYO43" s="146"/>
      <c r="CYP43" s="146"/>
      <c r="CYQ43" s="146"/>
      <c r="CYR43" s="146"/>
      <c r="CYS43" s="146"/>
      <c r="CYT43" s="146"/>
      <c r="CYU43" s="146"/>
      <c r="CYV43" s="146"/>
      <c r="CYW43" s="146"/>
      <c r="CYX43" s="146"/>
      <c r="CYY43" s="146"/>
      <c r="CYZ43" s="146"/>
      <c r="CZA43" s="146"/>
      <c r="CZB43" s="146"/>
      <c r="CZC43" s="146"/>
      <c r="CZD43" s="146"/>
      <c r="CZE43" s="146"/>
      <c r="CZF43" s="146"/>
      <c r="CZG43" s="146"/>
      <c r="CZH43" s="146"/>
      <c r="CZI43" s="146"/>
      <c r="CZJ43" s="146"/>
      <c r="CZK43" s="146"/>
      <c r="CZL43" s="146"/>
      <c r="CZM43" s="146"/>
      <c r="CZN43" s="146"/>
      <c r="CZO43" s="146"/>
      <c r="CZP43" s="146"/>
      <c r="CZQ43" s="146"/>
      <c r="CZR43" s="146"/>
      <c r="CZS43" s="146"/>
      <c r="CZT43" s="146"/>
      <c r="CZU43" s="146"/>
      <c r="CZV43" s="146"/>
      <c r="CZW43" s="146"/>
      <c r="CZX43" s="146"/>
      <c r="CZY43" s="146"/>
      <c r="CZZ43" s="146"/>
      <c r="DAA43" s="146"/>
      <c r="DAB43" s="146"/>
      <c r="DAC43" s="146"/>
      <c r="DAD43" s="146"/>
      <c r="DAE43" s="146"/>
      <c r="DAF43" s="146"/>
      <c r="DAG43" s="146"/>
      <c r="DAH43" s="146"/>
      <c r="DAI43" s="146"/>
      <c r="DAJ43" s="146"/>
      <c r="DAK43" s="146"/>
      <c r="DAL43" s="146"/>
      <c r="DAM43" s="146"/>
      <c r="DAN43" s="146"/>
      <c r="DAO43" s="146"/>
      <c r="DAP43" s="146"/>
      <c r="DAQ43" s="146"/>
      <c r="DAR43" s="146"/>
      <c r="DAS43" s="146"/>
      <c r="DAT43" s="146"/>
      <c r="DAU43" s="146"/>
      <c r="DAV43" s="146"/>
      <c r="DAW43" s="146"/>
      <c r="DAX43" s="146"/>
      <c r="DAY43" s="146"/>
      <c r="DAZ43" s="146"/>
      <c r="DBA43" s="146"/>
      <c r="DBB43" s="146"/>
      <c r="DBC43" s="146"/>
      <c r="DBD43" s="146"/>
      <c r="DBE43" s="146"/>
      <c r="DBF43" s="146"/>
      <c r="DBG43" s="146"/>
      <c r="DBH43" s="146"/>
      <c r="DBI43" s="146"/>
      <c r="DBJ43" s="146"/>
      <c r="DBK43" s="146"/>
      <c r="DBL43" s="146"/>
      <c r="DBM43" s="146"/>
      <c r="DBN43" s="146"/>
      <c r="DBO43" s="146"/>
      <c r="DBP43" s="146"/>
      <c r="DBQ43" s="146"/>
      <c r="DBR43" s="146"/>
      <c r="DBS43" s="146"/>
      <c r="DBT43" s="146"/>
      <c r="DBU43" s="146"/>
      <c r="DBV43" s="146"/>
      <c r="DBW43" s="146"/>
      <c r="DBX43" s="146"/>
      <c r="DBY43" s="146"/>
      <c r="DBZ43" s="146"/>
      <c r="DCA43" s="146"/>
      <c r="DCB43" s="146"/>
      <c r="DCC43" s="146"/>
      <c r="DCD43" s="146"/>
      <c r="DCE43" s="146"/>
      <c r="DCF43" s="146"/>
      <c r="DCG43" s="146"/>
      <c r="DCH43" s="146"/>
      <c r="DCI43" s="146"/>
      <c r="DCJ43" s="146"/>
      <c r="DCK43" s="146"/>
      <c r="DCL43" s="146"/>
      <c r="DCM43" s="146"/>
      <c r="DCN43" s="146"/>
      <c r="DCO43" s="146"/>
      <c r="DCP43" s="146"/>
      <c r="DCQ43" s="146"/>
      <c r="DCR43" s="146"/>
      <c r="DCS43" s="146"/>
      <c r="DCT43" s="146"/>
      <c r="DCU43" s="146"/>
      <c r="DCV43" s="146"/>
      <c r="DCW43" s="146"/>
      <c r="DCX43" s="146"/>
      <c r="DCY43" s="146"/>
      <c r="DCZ43" s="146"/>
      <c r="DDA43" s="146"/>
      <c r="DDB43" s="146"/>
      <c r="DDC43" s="146"/>
      <c r="DDD43" s="146"/>
      <c r="DDE43" s="146"/>
      <c r="DDF43" s="146"/>
      <c r="DDG43" s="146"/>
      <c r="DDH43" s="146"/>
      <c r="DDI43" s="146"/>
      <c r="DDJ43" s="146"/>
      <c r="DDK43" s="146"/>
      <c r="DDL43" s="146"/>
      <c r="DDM43" s="146"/>
      <c r="DDN43" s="146"/>
      <c r="DDO43" s="146"/>
      <c r="DDP43" s="146"/>
      <c r="DDQ43" s="146"/>
      <c r="DDR43" s="146"/>
      <c r="DDS43" s="146"/>
      <c r="DDT43" s="146"/>
      <c r="DDU43" s="146"/>
      <c r="DDV43" s="146"/>
      <c r="DDW43" s="146"/>
      <c r="DDX43" s="146"/>
      <c r="DDY43" s="146"/>
      <c r="DDZ43" s="146"/>
      <c r="DEA43" s="146"/>
      <c r="DEB43" s="146"/>
      <c r="DEC43" s="146"/>
      <c r="DED43" s="146"/>
      <c r="DEE43" s="146"/>
      <c r="DEF43" s="146"/>
      <c r="DEG43" s="146"/>
      <c r="DEH43" s="146"/>
      <c r="DEI43" s="146"/>
      <c r="DEJ43" s="146"/>
      <c r="DEK43" s="146"/>
      <c r="DEL43" s="146"/>
      <c r="DEM43" s="146"/>
      <c r="DEN43" s="146"/>
      <c r="DEO43" s="146"/>
      <c r="DEP43" s="146"/>
      <c r="DEQ43" s="146"/>
      <c r="DER43" s="146"/>
      <c r="DES43" s="146"/>
      <c r="DET43" s="146"/>
      <c r="DEU43" s="146"/>
      <c r="DEV43" s="146"/>
      <c r="DEW43" s="146"/>
      <c r="DEX43" s="146"/>
      <c r="DEY43" s="146"/>
      <c r="DEZ43" s="146"/>
      <c r="DFA43" s="146"/>
      <c r="DFB43" s="146"/>
      <c r="DFC43" s="146"/>
      <c r="DFD43" s="146"/>
      <c r="DFE43" s="146"/>
      <c r="DFF43" s="146"/>
      <c r="DFG43" s="146"/>
      <c r="DFH43" s="146"/>
      <c r="DFI43" s="146"/>
      <c r="DFJ43" s="146"/>
      <c r="DFK43" s="146"/>
      <c r="DFL43" s="146"/>
      <c r="DFM43" s="146"/>
      <c r="DFN43" s="146"/>
      <c r="DFO43" s="146"/>
      <c r="DFP43" s="146"/>
      <c r="DFQ43" s="146"/>
      <c r="DFR43" s="146"/>
      <c r="DFS43" s="146"/>
      <c r="DFT43" s="146"/>
      <c r="DFU43" s="146"/>
      <c r="DFV43" s="146"/>
      <c r="DFW43" s="146"/>
      <c r="DFX43" s="146"/>
      <c r="DFY43" s="146"/>
      <c r="DFZ43" s="146"/>
      <c r="DGA43" s="146"/>
      <c r="DGB43" s="146"/>
      <c r="DGC43" s="146"/>
      <c r="DGD43" s="146"/>
      <c r="DGE43" s="146"/>
      <c r="DGF43" s="146"/>
      <c r="DGG43" s="146"/>
      <c r="DGH43" s="146"/>
      <c r="DGI43" s="146"/>
      <c r="DGJ43" s="146"/>
      <c r="DGK43" s="146"/>
      <c r="DGL43" s="146"/>
      <c r="DGM43" s="146"/>
      <c r="DGN43" s="146"/>
      <c r="DGO43" s="146"/>
      <c r="DGP43" s="146"/>
      <c r="DGQ43" s="146"/>
      <c r="DGR43" s="146"/>
      <c r="DGS43" s="146"/>
      <c r="DGT43" s="146"/>
      <c r="DGU43" s="146"/>
      <c r="DGV43" s="146"/>
      <c r="DGW43" s="146"/>
      <c r="DGX43" s="146"/>
      <c r="DGY43" s="146"/>
      <c r="DGZ43" s="146"/>
      <c r="DHA43" s="146"/>
      <c r="DHB43" s="146"/>
      <c r="DHC43" s="146"/>
      <c r="DHD43" s="146"/>
      <c r="DHE43" s="146"/>
      <c r="DHF43" s="146"/>
      <c r="DHG43" s="146"/>
      <c r="DHH43" s="146"/>
      <c r="DHI43" s="146"/>
      <c r="DHJ43" s="146"/>
      <c r="DHK43" s="146"/>
      <c r="DHL43" s="146"/>
      <c r="DHM43" s="146"/>
      <c r="DHN43" s="146"/>
      <c r="DHO43" s="146"/>
      <c r="DHP43" s="146"/>
      <c r="DHQ43" s="146"/>
      <c r="DHR43" s="146"/>
      <c r="DHS43" s="146"/>
      <c r="DHT43" s="146"/>
      <c r="DHU43" s="146"/>
      <c r="DHV43" s="146"/>
      <c r="DHW43" s="146"/>
      <c r="DHX43" s="146"/>
      <c r="DHY43" s="146"/>
      <c r="DHZ43" s="146"/>
      <c r="DIA43" s="146"/>
      <c r="DIB43" s="146"/>
      <c r="DIC43" s="146"/>
      <c r="DID43" s="146"/>
      <c r="DIE43" s="146"/>
      <c r="DIF43" s="146"/>
      <c r="DIG43" s="146"/>
      <c r="DIH43" s="146"/>
      <c r="DII43" s="146"/>
      <c r="DIJ43" s="146"/>
      <c r="DIK43" s="146"/>
      <c r="DIL43" s="146"/>
      <c r="DIM43" s="146"/>
      <c r="DIN43" s="146"/>
      <c r="DIO43" s="146"/>
      <c r="DIP43" s="146"/>
      <c r="DIQ43" s="146"/>
      <c r="DIR43" s="146"/>
      <c r="DIS43" s="146"/>
      <c r="DIT43" s="146"/>
      <c r="DIU43" s="146"/>
      <c r="DIV43" s="146"/>
      <c r="DIW43" s="146"/>
      <c r="DIX43" s="146"/>
      <c r="DIY43" s="146"/>
      <c r="DIZ43" s="146"/>
      <c r="DJA43" s="146"/>
      <c r="DJB43" s="146"/>
      <c r="DJC43" s="146"/>
      <c r="DJD43" s="146"/>
      <c r="DJE43" s="146"/>
      <c r="DJF43" s="146"/>
      <c r="DJG43" s="146"/>
      <c r="DJH43" s="146"/>
      <c r="DJI43" s="146"/>
      <c r="DJJ43" s="146"/>
      <c r="DJK43" s="146"/>
      <c r="DJL43" s="146"/>
      <c r="DJM43" s="146"/>
      <c r="DJN43" s="146"/>
      <c r="DJO43" s="146"/>
      <c r="DJP43" s="146"/>
      <c r="DJQ43" s="146"/>
      <c r="DJR43" s="146"/>
      <c r="DJS43" s="146"/>
      <c r="DJT43" s="146"/>
      <c r="DJU43" s="146"/>
      <c r="DJV43" s="146"/>
      <c r="DJW43" s="146"/>
      <c r="DJX43" s="146"/>
      <c r="DJY43" s="146"/>
      <c r="DJZ43" s="146"/>
      <c r="DKA43" s="146"/>
      <c r="DKB43" s="146"/>
      <c r="DKC43" s="146"/>
      <c r="DKD43" s="146"/>
      <c r="DKE43" s="146"/>
      <c r="DKF43" s="146"/>
      <c r="DKG43" s="146"/>
      <c r="DKH43" s="146"/>
      <c r="DKI43" s="146"/>
      <c r="DKJ43" s="146"/>
      <c r="DKK43" s="146"/>
      <c r="DKL43" s="146"/>
      <c r="DKM43" s="146"/>
      <c r="DKN43" s="146"/>
      <c r="DKO43" s="146"/>
      <c r="DKP43" s="146"/>
      <c r="DKQ43" s="146"/>
      <c r="DKR43" s="146"/>
      <c r="DKS43" s="146"/>
      <c r="DKT43" s="146"/>
      <c r="DKU43" s="146"/>
      <c r="DKV43" s="146"/>
      <c r="DKW43" s="146"/>
      <c r="DKX43" s="146"/>
      <c r="DKY43" s="146"/>
      <c r="DKZ43" s="146"/>
      <c r="DLA43" s="146"/>
      <c r="DLB43" s="146"/>
      <c r="DLC43" s="146"/>
      <c r="DLD43" s="146"/>
      <c r="DLE43" s="146"/>
      <c r="DLF43" s="146"/>
      <c r="DLG43" s="146"/>
      <c r="DLH43" s="146"/>
      <c r="DLI43" s="146"/>
      <c r="DLJ43" s="146"/>
      <c r="DLK43" s="146"/>
      <c r="DLL43" s="146"/>
      <c r="DLM43" s="146"/>
      <c r="DLN43" s="146"/>
      <c r="DLO43" s="146"/>
      <c r="DLP43" s="146"/>
      <c r="DLQ43" s="146"/>
      <c r="DLR43" s="146"/>
      <c r="DLS43" s="146"/>
      <c r="DLT43" s="146"/>
      <c r="DLU43" s="146"/>
      <c r="DLV43" s="146"/>
      <c r="DLW43" s="146"/>
      <c r="DLX43" s="146"/>
      <c r="DLY43" s="146"/>
      <c r="DLZ43" s="146"/>
      <c r="DMA43" s="146"/>
      <c r="DMB43" s="146"/>
      <c r="DMC43" s="146"/>
      <c r="DMD43" s="146"/>
      <c r="DME43" s="146"/>
      <c r="DMF43" s="146"/>
      <c r="DMG43" s="146"/>
      <c r="DMH43" s="146"/>
      <c r="DMI43" s="146"/>
      <c r="DMJ43" s="146"/>
      <c r="DMK43" s="146"/>
      <c r="DML43" s="146"/>
      <c r="DMM43" s="146"/>
      <c r="DMN43" s="146"/>
      <c r="DMO43" s="146"/>
      <c r="DMP43" s="146"/>
      <c r="DMQ43" s="146"/>
      <c r="DMR43" s="146"/>
      <c r="DMS43" s="146"/>
      <c r="DMT43" s="146"/>
      <c r="DMU43" s="146"/>
      <c r="DMV43" s="146"/>
      <c r="DMW43" s="146"/>
      <c r="DMX43" s="146"/>
      <c r="DMY43" s="146"/>
      <c r="DMZ43" s="146"/>
      <c r="DNA43" s="146"/>
      <c r="DNB43" s="146"/>
      <c r="DNC43" s="146"/>
      <c r="DND43" s="146"/>
      <c r="DNE43" s="146"/>
      <c r="DNF43" s="146"/>
      <c r="DNG43" s="146"/>
      <c r="DNH43" s="146"/>
      <c r="DNI43" s="146"/>
      <c r="DNJ43" s="146"/>
      <c r="DNK43" s="146"/>
      <c r="DNL43" s="146"/>
      <c r="DNM43" s="146"/>
      <c r="DNN43" s="146"/>
      <c r="DNO43" s="146"/>
      <c r="DNP43" s="146"/>
      <c r="DNQ43" s="146"/>
      <c r="DNR43" s="146"/>
      <c r="DNS43" s="146"/>
      <c r="DNT43" s="146"/>
      <c r="DNU43" s="146"/>
      <c r="DNV43" s="146"/>
      <c r="DNW43" s="146"/>
      <c r="DNX43" s="146"/>
      <c r="DNY43" s="146"/>
      <c r="DNZ43" s="146"/>
      <c r="DOA43" s="146"/>
      <c r="DOB43" s="146"/>
      <c r="DOC43" s="146"/>
      <c r="DOD43" s="146"/>
      <c r="DOE43" s="146"/>
      <c r="DOF43" s="146"/>
      <c r="DOG43" s="146"/>
      <c r="DOH43" s="146"/>
      <c r="DOI43" s="146"/>
      <c r="DOJ43" s="146"/>
      <c r="DOK43" s="146"/>
      <c r="DOL43" s="146"/>
      <c r="DOM43" s="146"/>
      <c r="DON43" s="146"/>
      <c r="DOO43" s="146"/>
      <c r="DOP43" s="146"/>
      <c r="DOQ43" s="146"/>
      <c r="DOR43" s="146"/>
      <c r="DOS43" s="146"/>
      <c r="DOT43" s="146"/>
      <c r="DOU43" s="146"/>
      <c r="DOV43" s="146"/>
      <c r="DOW43" s="146"/>
      <c r="DOX43" s="146"/>
      <c r="DOY43" s="146"/>
      <c r="DOZ43" s="146"/>
      <c r="DPA43" s="146"/>
      <c r="DPB43" s="146"/>
      <c r="DPC43" s="146"/>
      <c r="DPD43" s="146"/>
      <c r="DPE43" s="146"/>
      <c r="DPF43" s="146"/>
      <c r="DPG43" s="146"/>
      <c r="DPH43" s="146"/>
      <c r="DPI43" s="146"/>
      <c r="DPJ43" s="146"/>
      <c r="DPK43" s="146"/>
      <c r="DPL43" s="146"/>
      <c r="DPM43" s="146"/>
      <c r="DPN43" s="146"/>
      <c r="DPO43" s="146"/>
      <c r="DPP43" s="146"/>
      <c r="DPQ43" s="146"/>
      <c r="DPR43" s="146"/>
      <c r="DPS43" s="146"/>
      <c r="DPT43" s="146"/>
      <c r="DPU43" s="146"/>
      <c r="DPV43" s="146"/>
      <c r="DPW43" s="146"/>
      <c r="DPX43" s="146"/>
      <c r="DPY43" s="146"/>
      <c r="DPZ43" s="146"/>
      <c r="DQA43" s="146"/>
      <c r="DQB43" s="146"/>
      <c r="DQC43" s="146"/>
      <c r="DQD43" s="146"/>
      <c r="DQE43" s="146"/>
      <c r="DQF43" s="146"/>
      <c r="DQG43" s="146"/>
      <c r="DQH43" s="146"/>
      <c r="DQI43" s="146"/>
      <c r="DQJ43" s="146"/>
      <c r="DQK43" s="146"/>
      <c r="DQL43" s="146"/>
      <c r="DQM43" s="146"/>
      <c r="DQN43" s="146"/>
      <c r="DQO43" s="146"/>
      <c r="DQP43" s="146"/>
      <c r="DQQ43" s="146"/>
      <c r="DQR43" s="146"/>
      <c r="DQS43" s="146"/>
      <c r="DQT43" s="146"/>
      <c r="DQU43" s="146"/>
      <c r="DQV43" s="146"/>
      <c r="DQW43" s="146"/>
      <c r="DQX43" s="146"/>
      <c r="DQY43" s="146"/>
      <c r="DQZ43" s="146"/>
      <c r="DRA43" s="146"/>
      <c r="DRB43" s="146"/>
      <c r="DRC43" s="146"/>
      <c r="DRD43" s="146"/>
      <c r="DRE43" s="146"/>
      <c r="DRF43" s="146"/>
      <c r="DRG43" s="146"/>
      <c r="DRH43" s="146"/>
      <c r="DRI43" s="146"/>
      <c r="DRJ43" s="146"/>
      <c r="DRK43" s="146"/>
      <c r="DRL43" s="146"/>
      <c r="DRM43" s="146"/>
      <c r="DRN43" s="146"/>
      <c r="DRO43" s="146"/>
      <c r="DRP43" s="146"/>
      <c r="DRQ43" s="146"/>
      <c r="DRR43" s="146"/>
      <c r="DRS43" s="146"/>
      <c r="DRT43" s="146"/>
      <c r="DRU43" s="146"/>
      <c r="DRV43" s="146"/>
      <c r="DRW43" s="146"/>
      <c r="DRX43" s="146"/>
      <c r="DRY43" s="146"/>
      <c r="DRZ43" s="146"/>
      <c r="DSA43" s="146"/>
      <c r="DSB43" s="146"/>
      <c r="DSC43" s="146"/>
      <c r="DSD43" s="146"/>
      <c r="DSE43" s="146"/>
      <c r="DSF43" s="146"/>
      <c r="DSG43" s="146"/>
      <c r="DSH43" s="146"/>
      <c r="DSI43" s="146"/>
      <c r="DSJ43" s="146"/>
      <c r="DSK43" s="146"/>
      <c r="DSL43" s="146"/>
      <c r="DSM43" s="146"/>
      <c r="DSN43" s="146"/>
      <c r="DSO43" s="146"/>
      <c r="DSP43" s="146"/>
      <c r="DSQ43" s="146"/>
      <c r="DSR43" s="146"/>
      <c r="DSS43" s="146"/>
      <c r="DST43" s="146"/>
      <c r="DSU43" s="146"/>
      <c r="DSV43" s="146"/>
      <c r="DSW43" s="146"/>
      <c r="DSX43" s="146"/>
      <c r="DSY43" s="146"/>
      <c r="DSZ43" s="146"/>
      <c r="DTA43" s="146"/>
      <c r="DTB43" s="146"/>
      <c r="DTC43" s="146"/>
      <c r="DTD43" s="146"/>
      <c r="DTE43" s="146"/>
      <c r="DTF43" s="146"/>
      <c r="DTG43" s="146"/>
      <c r="DTH43" s="146"/>
      <c r="DTI43" s="146"/>
      <c r="DTJ43" s="146"/>
      <c r="DTK43" s="146"/>
      <c r="DTL43" s="146"/>
      <c r="DTM43" s="146"/>
      <c r="DTN43" s="146"/>
      <c r="DTO43" s="146"/>
      <c r="DTP43" s="146"/>
      <c r="DTQ43" s="146"/>
      <c r="DTR43" s="146"/>
      <c r="DTS43" s="146"/>
      <c r="DTT43" s="146"/>
      <c r="DTU43" s="146"/>
      <c r="DTV43" s="146"/>
      <c r="DTW43" s="146"/>
      <c r="DTX43" s="146"/>
      <c r="DTY43" s="146"/>
      <c r="DTZ43" s="146"/>
      <c r="DUA43" s="146"/>
      <c r="DUB43" s="146"/>
      <c r="DUC43" s="146"/>
      <c r="DUD43" s="146"/>
      <c r="DUE43" s="146"/>
      <c r="DUF43" s="146"/>
      <c r="DUG43" s="146"/>
      <c r="DUH43" s="146"/>
      <c r="DUI43" s="146"/>
      <c r="DUJ43" s="146"/>
      <c r="DUK43" s="146"/>
      <c r="DUL43" s="146"/>
      <c r="DUM43" s="146"/>
      <c r="DUN43" s="146"/>
      <c r="DUO43" s="146"/>
      <c r="DUP43" s="146"/>
      <c r="DUQ43" s="146"/>
      <c r="DUR43" s="146"/>
      <c r="DUS43" s="146"/>
      <c r="DUT43" s="146"/>
      <c r="DUU43" s="146"/>
      <c r="DUV43" s="146"/>
      <c r="DUW43" s="146"/>
      <c r="DUX43" s="146"/>
      <c r="DUY43" s="146"/>
      <c r="DUZ43" s="146"/>
      <c r="DVA43" s="146"/>
      <c r="DVB43" s="146"/>
      <c r="DVC43" s="146"/>
      <c r="DVD43" s="146"/>
      <c r="DVE43" s="146"/>
      <c r="DVF43" s="146"/>
      <c r="DVG43" s="146"/>
      <c r="DVH43" s="146"/>
      <c r="DVI43" s="146"/>
      <c r="DVJ43" s="146"/>
      <c r="DVK43" s="146"/>
      <c r="DVL43" s="146"/>
      <c r="DVM43" s="146"/>
      <c r="DVN43" s="146"/>
      <c r="DVO43" s="146"/>
      <c r="DVP43" s="146"/>
      <c r="DVQ43" s="146"/>
      <c r="DVR43" s="146"/>
      <c r="DVS43" s="146"/>
      <c r="DVT43" s="146"/>
      <c r="DVU43" s="146"/>
      <c r="DVV43" s="146"/>
      <c r="DVW43" s="146"/>
      <c r="DVX43" s="146"/>
      <c r="DVY43" s="146"/>
      <c r="DVZ43" s="146"/>
      <c r="DWA43" s="146"/>
      <c r="DWB43" s="146"/>
      <c r="DWC43" s="146"/>
      <c r="DWD43" s="146"/>
      <c r="DWE43" s="146"/>
      <c r="DWF43" s="146"/>
      <c r="DWG43" s="146"/>
      <c r="DWH43" s="146"/>
      <c r="DWI43" s="146"/>
      <c r="DWJ43" s="146"/>
      <c r="DWK43" s="146"/>
      <c r="DWL43" s="146"/>
      <c r="DWM43" s="146"/>
      <c r="DWN43" s="146"/>
      <c r="DWO43" s="146"/>
      <c r="DWP43" s="146"/>
      <c r="DWQ43" s="146"/>
      <c r="DWR43" s="146"/>
      <c r="DWS43" s="146"/>
      <c r="DWT43" s="146"/>
      <c r="DWU43" s="146"/>
      <c r="DWV43" s="146"/>
      <c r="DWW43" s="146"/>
      <c r="DWX43" s="146"/>
      <c r="DWY43" s="146"/>
      <c r="DWZ43" s="146"/>
      <c r="DXA43" s="146"/>
      <c r="DXB43" s="146"/>
      <c r="DXC43" s="146"/>
      <c r="DXD43" s="146"/>
      <c r="DXE43" s="146"/>
      <c r="DXF43" s="146"/>
      <c r="DXG43" s="146"/>
      <c r="DXH43" s="146"/>
      <c r="DXI43" s="146"/>
      <c r="DXJ43" s="146"/>
      <c r="DXK43" s="146"/>
      <c r="DXL43" s="146"/>
      <c r="DXM43" s="146"/>
      <c r="DXN43" s="146"/>
      <c r="DXO43" s="146"/>
      <c r="DXP43" s="146"/>
      <c r="DXQ43" s="146"/>
      <c r="DXR43" s="146"/>
      <c r="DXS43" s="146"/>
      <c r="DXT43" s="146"/>
      <c r="DXU43" s="146"/>
      <c r="DXV43" s="146"/>
      <c r="DXW43" s="146"/>
      <c r="DXX43" s="146"/>
      <c r="DXY43" s="146"/>
      <c r="DXZ43" s="146"/>
      <c r="DYA43" s="146"/>
      <c r="DYB43" s="146"/>
      <c r="DYC43" s="146"/>
      <c r="DYD43" s="146"/>
      <c r="DYE43" s="146"/>
      <c r="DYF43" s="146"/>
      <c r="DYG43" s="146"/>
      <c r="DYH43" s="146"/>
      <c r="DYI43" s="146"/>
      <c r="DYJ43" s="146"/>
      <c r="DYK43" s="146"/>
      <c r="DYL43" s="146"/>
      <c r="DYM43" s="146"/>
      <c r="DYN43" s="146"/>
      <c r="DYO43" s="146"/>
      <c r="DYP43" s="146"/>
      <c r="DYQ43" s="146"/>
      <c r="DYR43" s="146"/>
      <c r="DYS43" s="146"/>
      <c r="DYT43" s="146"/>
      <c r="DYU43" s="146"/>
      <c r="DYV43" s="146"/>
      <c r="DYW43" s="146"/>
      <c r="DYX43" s="146"/>
      <c r="DYY43" s="146"/>
      <c r="DYZ43" s="146"/>
      <c r="DZA43" s="146"/>
      <c r="DZB43" s="146"/>
      <c r="DZC43" s="146"/>
      <c r="DZD43" s="146"/>
      <c r="DZE43" s="146"/>
      <c r="DZF43" s="146"/>
      <c r="DZG43" s="146"/>
      <c r="DZH43" s="146"/>
      <c r="DZI43" s="146"/>
      <c r="DZJ43" s="146"/>
      <c r="DZK43" s="146"/>
      <c r="DZL43" s="146"/>
      <c r="DZM43" s="146"/>
      <c r="DZN43" s="146"/>
      <c r="DZO43" s="146"/>
      <c r="DZP43" s="146"/>
      <c r="DZQ43" s="146"/>
      <c r="DZR43" s="146"/>
      <c r="DZS43" s="146"/>
      <c r="DZT43" s="146"/>
      <c r="DZU43" s="146"/>
      <c r="DZV43" s="146"/>
      <c r="DZW43" s="146"/>
      <c r="DZX43" s="146"/>
      <c r="DZY43" s="146"/>
      <c r="DZZ43" s="146"/>
      <c r="EAA43" s="146"/>
      <c r="EAB43" s="146"/>
      <c r="EAC43" s="146"/>
      <c r="EAD43" s="146"/>
      <c r="EAE43" s="146"/>
      <c r="EAF43" s="146"/>
      <c r="EAG43" s="146"/>
      <c r="EAH43" s="146"/>
      <c r="EAI43" s="146"/>
      <c r="EAJ43" s="146"/>
      <c r="EAK43" s="146"/>
      <c r="EAL43" s="146"/>
      <c r="EAM43" s="146"/>
      <c r="EAN43" s="146"/>
      <c r="EAO43" s="146"/>
      <c r="EAP43" s="146"/>
      <c r="EAQ43" s="146"/>
      <c r="EAR43" s="146"/>
      <c r="EAS43" s="146"/>
      <c r="EAT43" s="146"/>
      <c r="EAU43" s="146"/>
      <c r="EAV43" s="146"/>
      <c r="EAW43" s="146"/>
      <c r="EAX43" s="146"/>
      <c r="EAY43" s="146"/>
      <c r="EAZ43" s="146"/>
      <c r="EBA43" s="146"/>
      <c r="EBB43" s="146"/>
      <c r="EBC43" s="146"/>
      <c r="EBD43" s="146"/>
      <c r="EBE43" s="146"/>
      <c r="EBF43" s="146"/>
      <c r="EBG43" s="146"/>
      <c r="EBH43" s="146"/>
      <c r="EBI43" s="146"/>
      <c r="EBJ43" s="146"/>
      <c r="EBK43" s="146"/>
      <c r="EBL43" s="146"/>
      <c r="EBM43" s="146"/>
      <c r="EBN43" s="146"/>
      <c r="EBO43" s="146"/>
      <c r="EBP43" s="146"/>
      <c r="EBQ43" s="146"/>
      <c r="EBR43" s="146"/>
      <c r="EBS43" s="146"/>
      <c r="EBT43" s="146"/>
      <c r="EBU43" s="146"/>
      <c r="EBV43" s="146"/>
      <c r="EBW43" s="146"/>
      <c r="EBX43" s="146"/>
      <c r="EBY43" s="146"/>
      <c r="EBZ43" s="146"/>
      <c r="ECA43" s="146"/>
      <c r="ECB43" s="146"/>
      <c r="ECC43" s="146"/>
      <c r="ECD43" s="146"/>
      <c r="ECE43" s="146"/>
      <c r="ECF43" s="146"/>
      <c r="ECG43" s="146"/>
      <c r="ECH43" s="146"/>
      <c r="ECI43" s="146"/>
      <c r="ECJ43" s="146"/>
      <c r="ECK43" s="146"/>
      <c r="ECL43" s="146"/>
      <c r="ECM43" s="146"/>
      <c r="ECN43" s="146"/>
      <c r="ECO43" s="146"/>
      <c r="ECP43" s="146"/>
      <c r="ECQ43" s="146"/>
      <c r="ECR43" s="146"/>
      <c r="ECS43" s="146"/>
      <c r="ECT43" s="146"/>
      <c r="ECU43" s="146"/>
      <c r="ECV43" s="146"/>
      <c r="ECW43" s="146"/>
      <c r="ECX43" s="146"/>
      <c r="ECY43" s="146"/>
      <c r="ECZ43" s="146"/>
      <c r="EDA43" s="146"/>
      <c r="EDB43" s="146"/>
      <c r="EDC43" s="146"/>
      <c r="EDD43" s="146"/>
      <c r="EDE43" s="146"/>
      <c r="EDF43" s="146"/>
      <c r="EDG43" s="146"/>
      <c r="EDH43" s="146"/>
      <c r="EDI43" s="146"/>
      <c r="EDJ43" s="146"/>
      <c r="EDK43" s="146"/>
      <c r="EDL43" s="146"/>
      <c r="EDM43" s="146"/>
      <c r="EDN43" s="146"/>
      <c r="EDO43" s="146"/>
      <c r="EDP43" s="146"/>
      <c r="EDQ43" s="146"/>
      <c r="EDR43" s="146"/>
      <c r="EDS43" s="146"/>
      <c r="EDT43" s="146"/>
      <c r="EDU43" s="146"/>
      <c r="EDV43" s="146"/>
      <c r="EDW43" s="146"/>
      <c r="EDX43" s="146"/>
      <c r="EDY43" s="146"/>
      <c r="EDZ43" s="146"/>
      <c r="EEA43" s="146"/>
      <c r="EEB43" s="146"/>
      <c r="EEC43" s="146"/>
      <c r="EED43" s="146"/>
      <c r="EEE43" s="146"/>
      <c r="EEF43" s="146"/>
      <c r="EEG43" s="146"/>
      <c r="EEH43" s="146"/>
      <c r="EEI43" s="146"/>
      <c r="EEJ43" s="146"/>
      <c r="EEK43" s="146"/>
      <c r="EEL43" s="146"/>
      <c r="EEM43" s="146"/>
      <c r="EEN43" s="146"/>
      <c r="EEO43" s="146"/>
      <c r="EEP43" s="146"/>
      <c r="EEQ43" s="146"/>
      <c r="EER43" s="146"/>
      <c r="EES43" s="146"/>
      <c r="EET43" s="146"/>
      <c r="EEU43" s="146"/>
      <c r="EEV43" s="146"/>
      <c r="EEW43" s="146"/>
      <c r="EEX43" s="146"/>
      <c r="EEY43" s="146"/>
      <c r="EEZ43" s="146"/>
      <c r="EFA43" s="146"/>
      <c r="EFB43" s="146"/>
      <c r="EFC43" s="146"/>
      <c r="EFD43" s="146"/>
      <c r="EFE43" s="146"/>
      <c r="EFF43" s="146"/>
      <c r="EFG43" s="146"/>
      <c r="EFH43" s="146"/>
      <c r="EFI43" s="146"/>
      <c r="EFJ43" s="146"/>
      <c r="EFK43" s="146"/>
      <c r="EFL43" s="146"/>
      <c r="EFM43" s="146"/>
      <c r="EFN43" s="146"/>
      <c r="EFO43" s="146"/>
      <c r="EFP43" s="146"/>
      <c r="EFQ43" s="146"/>
      <c r="EFR43" s="146"/>
      <c r="EFS43" s="146"/>
      <c r="EFT43" s="146"/>
      <c r="EFU43" s="146"/>
      <c r="EFV43" s="146"/>
      <c r="EFW43" s="146"/>
      <c r="EFX43" s="146"/>
      <c r="EFY43" s="146"/>
      <c r="EFZ43" s="146"/>
      <c r="EGA43" s="146"/>
      <c r="EGB43" s="146"/>
      <c r="EGC43" s="146"/>
      <c r="EGD43" s="146"/>
      <c r="EGE43" s="146"/>
      <c r="EGF43" s="146"/>
      <c r="EGG43" s="146"/>
      <c r="EGH43" s="146"/>
      <c r="EGI43" s="146"/>
      <c r="EGJ43" s="146"/>
      <c r="EGK43" s="146"/>
      <c r="EGL43" s="146"/>
      <c r="EGM43" s="146"/>
      <c r="EGN43" s="146"/>
      <c r="EGO43" s="146"/>
      <c r="EGP43" s="146"/>
      <c r="EGQ43" s="146"/>
      <c r="EGR43" s="146"/>
      <c r="EGS43" s="146"/>
      <c r="EGT43" s="146"/>
      <c r="EGU43" s="146"/>
      <c r="EGV43" s="146"/>
      <c r="EGW43" s="146"/>
      <c r="EGX43" s="146"/>
      <c r="EGY43" s="146"/>
      <c r="EGZ43" s="146"/>
      <c r="EHA43" s="146"/>
      <c r="EHB43" s="146"/>
      <c r="EHC43" s="146"/>
      <c r="EHD43" s="146"/>
      <c r="EHE43" s="146"/>
      <c r="EHF43" s="146"/>
      <c r="EHG43" s="146"/>
      <c r="EHH43" s="146"/>
      <c r="EHI43" s="146"/>
      <c r="EHJ43" s="146"/>
      <c r="EHK43" s="146"/>
      <c r="EHL43" s="146"/>
      <c r="EHM43" s="146"/>
      <c r="EHN43" s="146"/>
      <c r="EHO43" s="146"/>
      <c r="EHP43" s="146"/>
      <c r="EHQ43" s="146"/>
      <c r="EHR43" s="146"/>
      <c r="EHS43" s="146"/>
      <c r="EHT43" s="146"/>
      <c r="EHU43" s="146"/>
      <c r="EHV43" s="146"/>
      <c r="EHW43" s="146"/>
      <c r="EHX43" s="146"/>
      <c r="EHY43" s="146"/>
      <c r="EHZ43" s="146"/>
      <c r="EIA43" s="146"/>
      <c r="EIB43" s="146"/>
      <c r="EIC43" s="146"/>
      <c r="EID43" s="146"/>
      <c r="EIE43" s="146"/>
      <c r="EIF43" s="146"/>
      <c r="EIG43" s="146"/>
      <c r="EIH43" s="146"/>
      <c r="EII43" s="146"/>
      <c r="EIJ43" s="146"/>
      <c r="EIK43" s="146"/>
      <c r="EIL43" s="146"/>
      <c r="EIM43" s="146"/>
      <c r="EIN43" s="146"/>
      <c r="EIO43" s="146"/>
      <c r="EIP43" s="146"/>
      <c r="EIQ43" s="146"/>
      <c r="EIR43" s="146"/>
      <c r="EIS43" s="146"/>
      <c r="EIT43" s="146"/>
      <c r="EIU43" s="146"/>
      <c r="EIV43" s="146"/>
      <c r="EIW43" s="146"/>
      <c r="EIX43" s="146"/>
      <c r="EIY43" s="146"/>
      <c r="EIZ43" s="146"/>
      <c r="EJA43" s="146"/>
      <c r="EJB43" s="146"/>
      <c r="EJC43" s="146"/>
      <c r="EJD43" s="146"/>
      <c r="EJE43" s="146"/>
      <c r="EJF43" s="146"/>
      <c r="EJG43" s="146"/>
      <c r="EJH43" s="146"/>
      <c r="EJI43" s="146"/>
      <c r="EJJ43" s="146"/>
      <c r="EJK43" s="146"/>
      <c r="EJL43" s="146"/>
      <c r="EJM43" s="146"/>
      <c r="EJN43" s="146"/>
      <c r="EJO43" s="146"/>
      <c r="EJP43" s="146"/>
      <c r="EJQ43" s="146"/>
      <c r="EJR43" s="146"/>
      <c r="EJS43" s="146"/>
      <c r="EJT43" s="146"/>
      <c r="EJU43" s="146"/>
      <c r="EJV43" s="146"/>
      <c r="EJW43" s="146"/>
      <c r="EJX43" s="146"/>
      <c r="EJY43" s="146"/>
      <c r="EJZ43" s="146"/>
      <c r="EKA43" s="146"/>
      <c r="EKB43" s="146"/>
      <c r="EKC43" s="146"/>
      <c r="EKD43" s="146"/>
      <c r="EKE43" s="146"/>
      <c r="EKF43" s="146"/>
      <c r="EKG43" s="146"/>
      <c r="EKH43" s="146"/>
      <c r="EKI43" s="146"/>
      <c r="EKJ43" s="146"/>
      <c r="EKK43" s="146"/>
      <c r="EKL43" s="146"/>
      <c r="EKM43" s="146"/>
      <c r="EKN43" s="146"/>
      <c r="EKO43" s="146"/>
      <c r="EKP43" s="146"/>
      <c r="EKQ43" s="146"/>
      <c r="EKR43" s="146"/>
      <c r="EKS43" s="146"/>
      <c r="EKT43" s="146"/>
      <c r="EKU43" s="146"/>
      <c r="EKV43" s="146"/>
      <c r="EKW43" s="146"/>
      <c r="EKX43" s="146"/>
      <c r="EKY43" s="146"/>
      <c r="EKZ43" s="146"/>
      <c r="ELA43" s="146"/>
      <c r="ELB43" s="146"/>
      <c r="ELC43" s="146"/>
      <c r="ELD43" s="146"/>
      <c r="ELE43" s="146"/>
      <c r="ELF43" s="146"/>
      <c r="ELG43" s="146"/>
      <c r="ELH43" s="146"/>
      <c r="ELI43" s="146"/>
      <c r="ELJ43" s="146"/>
      <c r="ELK43" s="146"/>
      <c r="ELL43" s="146"/>
      <c r="ELM43" s="146"/>
      <c r="ELN43" s="146"/>
      <c r="ELO43" s="146"/>
      <c r="ELP43" s="146"/>
      <c r="ELQ43" s="146"/>
      <c r="ELR43" s="146"/>
      <c r="ELS43" s="146"/>
      <c r="ELT43" s="146"/>
      <c r="ELU43" s="146"/>
      <c r="ELV43" s="146"/>
      <c r="ELW43" s="146"/>
      <c r="ELX43" s="146"/>
      <c r="ELY43" s="146"/>
      <c r="ELZ43" s="146"/>
      <c r="EMA43" s="146"/>
      <c r="EMB43" s="146"/>
      <c r="EMC43" s="146"/>
      <c r="EMD43" s="146"/>
      <c r="EME43" s="146"/>
      <c r="EMF43" s="146"/>
      <c r="EMG43" s="146"/>
      <c r="EMH43" s="146"/>
      <c r="EMI43" s="146"/>
      <c r="EMJ43" s="146"/>
      <c r="EMK43" s="146"/>
      <c r="EML43" s="146"/>
      <c r="EMM43" s="146"/>
      <c r="EMN43" s="146"/>
      <c r="EMO43" s="146"/>
      <c r="EMP43" s="146"/>
      <c r="EMQ43" s="146"/>
      <c r="EMR43" s="146"/>
      <c r="EMS43" s="146"/>
      <c r="EMT43" s="146"/>
      <c r="EMU43" s="146"/>
      <c r="EMV43" s="146"/>
      <c r="EMW43" s="146"/>
      <c r="EMX43" s="146"/>
      <c r="EMY43" s="146"/>
      <c r="EMZ43" s="146"/>
      <c r="ENA43" s="146"/>
      <c r="ENB43" s="146"/>
      <c r="ENC43" s="146"/>
      <c r="END43" s="146"/>
      <c r="ENE43" s="146"/>
      <c r="ENF43" s="146"/>
      <c r="ENG43" s="146"/>
      <c r="ENH43" s="146"/>
      <c r="ENI43" s="146"/>
      <c r="ENJ43" s="146"/>
      <c r="ENK43" s="146"/>
      <c r="ENL43" s="146"/>
      <c r="ENM43" s="146"/>
      <c r="ENN43" s="146"/>
      <c r="ENO43" s="146"/>
      <c r="ENP43" s="146"/>
      <c r="ENQ43" s="146"/>
      <c r="ENR43" s="146"/>
      <c r="ENS43" s="146"/>
      <c r="ENT43" s="146"/>
      <c r="ENU43" s="146"/>
      <c r="ENV43" s="146"/>
      <c r="ENW43" s="146"/>
      <c r="ENX43" s="146"/>
      <c r="ENY43" s="146"/>
      <c r="ENZ43" s="146"/>
      <c r="EOA43" s="146"/>
      <c r="EOB43" s="146"/>
      <c r="EOC43" s="146"/>
      <c r="EOD43" s="146"/>
      <c r="EOE43" s="146"/>
      <c r="EOF43" s="146"/>
      <c r="EOG43" s="146"/>
      <c r="EOH43" s="146"/>
      <c r="EOI43" s="146"/>
      <c r="EOJ43" s="146"/>
      <c r="EOK43" s="146"/>
      <c r="EOL43" s="146"/>
      <c r="EOM43" s="146"/>
      <c r="EON43" s="146"/>
      <c r="EOO43" s="146"/>
      <c r="EOP43" s="146"/>
      <c r="EOQ43" s="146"/>
      <c r="EOR43" s="146"/>
      <c r="EOS43" s="146"/>
      <c r="EOT43" s="146"/>
      <c r="EOU43" s="146"/>
      <c r="EOV43" s="146"/>
      <c r="EOW43" s="146"/>
      <c r="EOX43" s="146"/>
      <c r="EOY43" s="146"/>
      <c r="EOZ43" s="146"/>
      <c r="EPA43" s="146"/>
      <c r="EPB43" s="146"/>
      <c r="EPC43" s="146"/>
      <c r="EPD43" s="146"/>
      <c r="EPE43" s="146"/>
      <c r="EPF43" s="146"/>
      <c r="EPG43" s="146"/>
      <c r="EPH43" s="146"/>
      <c r="EPI43" s="146"/>
      <c r="EPJ43" s="146"/>
      <c r="EPK43" s="146"/>
      <c r="EPL43" s="146"/>
      <c r="EPM43" s="146"/>
      <c r="EPN43" s="146"/>
      <c r="EPO43" s="146"/>
      <c r="EPP43" s="146"/>
      <c r="EPQ43" s="146"/>
      <c r="EPR43" s="146"/>
      <c r="EPS43" s="146"/>
      <c r="EPT43" s="146"/>
      <c r="EPU43" s="146"/>
      <c r="EPV43" s="146"/>
      <c r="EPW43" s="146"/>
      <c r="EPX43" s="146"/>
      <c r="EPY43" s="146"/>
      <c r="EPZ43" s="146"/>
      <c r="EQA43" s="146"/>
      <c r="EQB43" s="146"/>
      <c r="EQC43" s="146"/>
      <c r="EQD43" s="146"/>
      <c r="EQE43" s="146"/>
      <c r="EQF43" s="146"/>
      <c r="EQG43" s="146"/>
      <c r="EQH43" s="146"/>
      <c r="EQI43" s="146"/>
      <c r="EQJ43" s="146"/>
      <c r="EQK43" s="146"/>
      <c r="EQL43" s="146"/>
      <c r="EQM43" s="146"/>
      <c r="EQN43" s="146"/>
      <c r="EQO43" s="146"/>
      <c r="EQP43" s="146"/>
      <c r="EQQ43" s="146"/>
      <c r="EQR43" s="146"/>
      <c r="EQS43" s="146"/>
      <c r="EQT43" s="146"/>
      <c r="EQU43" s="146"/>
      <c r="EQV43" s="146"/>
      <c r="EQW43" s="146"/>
      <c r="EQX43" s="146"/>
      <c r="EQY43" s="146"/>
      <c r="EQZ43" s="146"/>
      <c r="ERA43" s="146"/>
      <c r="ERB43" s="146"/>
      <c r="ERC43" s="146"/>
      <c r="ERD43" s="146"/>
      <c r="ERE43" s="146"/>
      <c r="ERF43" s="146"/>
      <c r="ERG43" s="146"/>
      <c r="ERH43" s="146"/>
      <c r="ERI43" s="146"/>
      <c r="ERJ43" s="146"/>
      <c r="ERK43" s="146"/>
      <c r="ERL43" s="146"/>
      <c r="ERM43" s="146"/>
      <c r="ERN43" s="146"/>
      <c r="ERO43" s="146"/>
      <c r="ERP43" s="146"/>
      <c r="ERQ43" s="146"/>
      <c r="ERR43" s="146"/>
      <c r="ERS43" s="146"/>
      <c r="ERT43" s="146"/>
      <c r="ERU43" s="146"/>
      <c r="ERV43" s="146"/>
      <c r="ERW43" s="146"/>
      <c r="ERX43" s="146"/>
      <c r="ERY43" s="146"/>
      <c r="ERZ43" s="146"/>
      <c r="ESA43" s="146"/>
      <c r="ESB43" s="146"/>
      <c r="ESC43" s="146"/>
      <c r="ESD43" s="146"/>
      <c r="ESE43" s="146"/>
      <c r="ESF43" s="146"/>
      <c r="ESG43" s="146"/>
      <c r="ESH43" s="146"/>
      <c r="ESI43" s="146"/>
      <c r="ESJ43" s="146"/>
      <c r="ESK43" s="146"/>
      <c r="ESL43" s="146"/>
      <c r="ESM43" s="146"/>
      <c r="ESN43" s="146"/>
      <c r="ESO43" s="146"/>
      <c r="ESP43" s="146"/>
      <c r="ESQ43" s="146"/>
      <c r="ESR43" s="146"/>
      <c r="ESS43" s="146"/>
      <c r="EST43" s="146"/>
      <c r="ESU43" s="146"/>
      <c r="ESV43" s="146"/>
      <c r="ESW43" s="146"/>
      <c r="ESX43" s="146"/>
      <c r="ESY43" s="146"/>
      <c r="ESZ43" s="146"/>
      <c r="ETA43" s="146"/>
      <c r="ETB43" s="146"/>
      <c r="ETC43" s="146"/>
      <c r="ETD43" s="146"/>
      <c r="ETE43" s="146"/>
      <c r="ETF43" s="146"/>
      <c r="ETG43" s="146"/>
      <c r="ETH43" s="146"/>
      <c r="ETI43" s="146"/>
      <c r="ETJ43" s="146"/>
      <c r="ETK43" s="146"/>
      <c r="ETL43" s="146"/>
      <c r="ETM43" s="146"/>
      <c r="ETN43" s="146"/>
      <c r="ETO43" s="146"/>
      <c r="ETP43" s="146"/>
      <c r="ETQ43" s="146"/>
      <c r="ETR43" s="146"/>
      <c r="ETS43" s="146"/>
      <c r="ETT43" s="146"/>
      <c r="ETU43" s="146"/>
      <c r="ETV43" s="146"/>
      <c r="ETW43" s="146"/>
      <c r="ETX43" s="146"/>
      <c r="ETY43" s="146"/>
      <c r="ETZ43" s="146"/>
      <c r="EUA43" s="146"/>
      <c r="EUB43" s="146"/>
      <c r="EUC43" s="146"/>
      <c r="EUD43" s="146"/>
      <c r="EUE43" s="146"/>
      <c r="EUF43" s="146"/>
      <c r="EUG43" s="146"/>
      <c r="EUH43" s="146"/>
      <c r="EUI43" s="146"/>
      <c r="EUJ43" s="146"/>
      <c r="EUK43" s="146"/>
      <c r="EUL43" s="146"/>
      <c r="EUM43" s="146"/>
      <c r="EUN43" s="146"/>
      <c r="EUO43" s="146"/>
      <c r="EUP43" s="146"/>
      <c r="EUQ43" s="146"/>
      <c r="EUR43" s="146"/>
      <c r="EUS43" s="146"/>
      <c r="EUT43" s="146"/>
      <c r="EUU43" s="146"/>
      <c r="EUV43" s="146"/>
      <c r="EUW43" s="146"/>
      <c r="EUX43" s="146"/>
      <c r="EUY43" s="146"/>
      <c r="EUZ43" s="146"/>
      <c r="EVA43" s="146"/>
      <c r="EVB43" s="146"/>
      <c r="EVC43" s="146"/>
      <c r="EVD43" s="146"/>
      <c r="EVE43" s="146"/>
      <c r="EVF43" s="146"/>
      <c r="EVG43" s="146"/>
      <c r="EVH43" s="146"/>
      <c r="EVI43" s="146"/>
      <c r="EVJ43" s="146"/>
      <c r="EVK43" s="146"/>
      <c r="EVL43" s="146"/>
      <c r="EVM43" s="146"/>
      <c r="EVN43" s="146"/>
      <c r="EVO43" s="146"/>
      <c r="EVP43" s="146"/>
      <c r="EVQ43" s="146"/>
      <c r="EVR43" s="146"/>
      <c r="EVS43" s="146"/>
      <c r="EVT43" s="146"/>
      <c r="EVU43" s="146"/>
      <c r="EVV43" s="146"/>
      <c r="EVW43" s="146"/>
      <c r="EVX43" s="146"/>
      <c r="EVY43" s="146"/>
      <c r="EVZ43" s="146"/>
      <c r="EWA43" s="146"/>
      <c r="EWB43" s="146"/>
      <c r="EWC43" s="146"/>
      <c r="EWD43" s="146"/>
      <c r="EWE43" s="146"/>
      <c r="EWF43" s="146"/>
      <c r="EWG43" s="146"/>
      <c r="EWH43" s="146"/>
      <c r="EWI43" s="146"/>
      <c r="EWJ43" s="146"/>
      <c r="EWK43" s="146"/>
      <c r="EWL43" s="146"/>
      <c r="EWM43" s="146"/>
      <c r="EWN43" s="146"/>
      <c r="EWO43" s="146"/>
      <c r="EWP43" s="146"/>
      <c r="EWQ43" s="146"/>
      <c r="EWR43" s="146"/>
      <c r="EWS43" s="146"/>
      <c r="EWT43" s="146"/>
      <c r="EWU43" s="146"/>
      <c r="EWV43" s="146"/>
      <c r="EWW43" s="146"/>
      <c r="EWX43" s="146"/>
      <c r="EWY43" s="146"/>
      <c r="EWZ43" s="146"/>
      <c r="EXA43" s="146"/>
      <c r="EXB43" s="146"/>
      <c r="EXC43" s="146"/>
      <c r="EXD43" s="146"/>
      <c r="EXE43" s="146"/>
      <c r="EXF43" s="146"/>
      <c r="EXG43" s="146"/>
      <c r="EXH43" s="146"/>
      <c r="EXI43" s="146"/>
      <c r="EXJ43" s="146"/>
      <c r="EXK43" s="146"/>
      <c r="EXL43" s="146"/>
      <c r="EXM43" s="146"/>
      <c r="EXN43" s="146"/>
      <c r="EXO43" s="146"/>
      <c r="EXP43" s="146"/>
      <c r="EXQ43" s="146"/>
      <c r="EXR43" s="146"/>
      <c r="EXS43" s="146"/>
      <c r="EXT43" s="146"/>
      <c r="EXU43" s="146"/>
      <c r="EXV43" s="146"/>
      <c r="EXW43" s="146"/>
      <c r="EXX43" s="146"/>
      <c r="EXY43" s="146"/>
      <c r="EXZ43" s="146"/>
      <c r="EYA43" s="146"/>
      <c r="EYB43" s="146"/>
      <c r="EYC43" s="146"/>
      <c r="EYD43" s="146"/>
      <c r="EYE43" s="146"/>
      <c r="EYF43" s="146"/>
      <c r="EYG43" s="146"/>
      <c r="EYH43" s="146"/>
      <c r="EYI43" s="146"/>
      <c r="EYJ43" s="146"/>
      <c r="EYK43" s="146"/>
      <c r="EYL43" s="146"/>
      <c r="EYM43" s="146"/>
      <c r="EYN43" s="146"/>
      <c r="EYO43" s="146"/>
      <c r="EYP43" s="146"/>
      <c r="EYQ43" s="146"/>
      <c r="EYR43" s="146"/>
      <c r="EYS43" s="146"/>
      <c r="EYT43" s="146"/>
      <c r="EYU43" s="146"/>
      <c r="EYV43" s="146"/>
      <c r="EYW43" s="146"/>
      <c r="EYX43" s="146"/>
      <c r="EYY43" s="146"/>
      <c r="EYZ43" s="146"/>
      <c r="EZA43" s="146"/>
      <c r="EZB43" s="146"/>
      <c r="EZC43" s="146"/>
      <c r="EZD43" s="146"/>
      <c r="EZE43" s="146"/>
      <c r="EZF43" s="146"/>
      <c r="EZG43" s="146"/>
      <c r="EZH43" s="146"/>
      <c r="EZI43" s="146"/>
      <c r="EZJ43" s="146"/>
      <c r="EZK43" s="146"/>
      <c r="EZL43" s="146"/>
      <c r="EZM43" s="146"/>
      <c r="EZN43" s="146"/>
      <c r="EZO43" s="146"/>
      <c r="EZP43" s="146"/>
      <c r="EZQ43" s="146"/>
      <c r="EZR43" s="146"/>
      <c r="EZS43" s="146"/>
      <c r="EZT43" s="146"/>
      <c r="EZU43" s="146"/>
      <c r="EZV43" s="146"/>
      <c r="EZW43" s="146"/>
      <c r="EZX43" s="146"/>
      <c r="EZY43" s="146"/>
      <c r="EZZ43" s="146"/>
      <c r="FAA43" s="146"/>
      <c r="FAB43" s="146"/>
      <c r="FAC43" s="146"/>
      <c r="FAD43" s="146"/>
      <c r="FAE43" s="146"/>
      <c r="FAF43" s="146"/>
      <c r="FAG43" s="146"/>
      <c r="FAH43" s="146"/>
      <c r="FAI43" s="146"/>
      <c r="FAJ43" s="146"/>
      <c r="FAK43" s="146"/>
      <c r="FAL43" s="146"/>
      <c r="FAM43" s="146"/>
      <c r="FAN43" s="146"/>
      <c r="FAO43" s="146"/>
      <c r="FAP43" s="146"/>
      <c r="FAQ43" s="146"/>
      <c r="FAR43" s="146"/>
      <c r="FAS43" s="146"/>
      <c r="FAT43" s="146"/>
      <c r="FAU43" s="146"/>
      <c r="FAV43" s="146"/>
      <c r="FAW43" s="146"/>
      <c r="FAX43" s="146"/>
      <c r="FAY43" s="146"/>
      <c r="FAZ43" s="146"/>
      <c r="FBA43" s="146"/>
      <c r="FBB43" s="146"/>
      <c r="FBC43" s="146"/>
      <c r="FBD43" s="146"/>
      <c r="FBE43" s="146"/>
      <c r="FBF43" s="146"/>
      <c r="FBG43" s="146"/>
      <c r="FBH43" s="146"/>
      <c r="FBI43" s="146"/>
      <c r="FBJ43" s="146"/>
      <c r="FBK43" s="146"/>
      <c r="FBL43" s="146"/>
      <c r="FBM43" s="146"/>
      <c r="FBN43" s="146"/>
      <c r="FBO43" s="146"/>
      <c r="FBP43" s="146"/>
      <c r="FBQ43" s="146"/>
      <c r="FBR43" s="146"/>
      <c r="FBS43" s="146"/>
      <c r="FBT43" s="146"/>
      <c r="FBU43" s="146"/>
      <c r="FBV43" s="146"/>
      <c r="FBW43" s="146"/>
      <c r="FBX43" s="146"/>
      <c r="FBY43" s="146"/>
      <c r="FBZ43" s="146"/>
      <c r="FCA43" s="146"/>
      <c r="FCB43" s="146"/>
      <c r="FCC43" s="146"/>
      <c r="FCD43" s="146"/>
      <c r="FCE43" s="146"/>
      <c r="FCF43" s="146"/>
      <c r="FCG43" s="146"/>
      <c r="FCH43" s="146"/>
      <c r="FCI43" s="146"/>
      <c r="FCJ43" s="146"/>
      <c r="FCK43" s="146"/>
      <c r="FCL43" s="146"/>
      <c r="FCM43" s="146"/>
      <c r="FCN43" s="146"/>
      <c r="FCO43" s="146"/>
      <c r="FCP43" s="146"/>
      <c r="FCQ43" s="146"/>
      <c r="FCR43" s="146"/>
      <c r="FCS43" s="146"/>
      <c r="FCT43" s="146"/>
      <c r="FCU43" s="146"/>
      <c r="FCV43" s="146"/>
      <c r="FCW43" s="146"/>
      <c r="FCX43" s="146"/>
      <c r="FCY43" s="146"/>
      <c r="FCZ43" s="146"/>
      <c r="FDA43" s="146"/>
      <c r="FDB43" s="146"/>
      <c r="FDC43" s="146"/>
      <c r="FDD43" s="146"/>
      <c r="FDE43" s="146"/>
      <c r="FDF43" s="146"/>
      <c r="FDG43" s="146"/>
      <c r="FDH43" s="146"/>
      <c r="FDI43" s="146"/>
      <c r="FDJ43" s="146"/>
      <c r="FDK43" s="146"/>
      <c r="FDL43" s="146"/>
      <c r="FDM43" s="146"/>
      <c r="FDN43" s="146"/>
      <c r="FDO43" s="146"/>
      <c r="FDP43" s="146"/>
      <c r="FDQ43" s="146"/>
      <c r="FDR43" s="146"/>
      <c r="FDS43" s="146"/>
      <c r="FDT43" s="146"/>
      <c r="FDU43" s="146"/>
      <c r="FDV43" s="146"/>
      <c r="FDW43" s="146"/>
      <c r="FDX43" s="146"/>
      <c r="FDY43" s="146"/>
      <c r="FDZ43" s="146"/>
      <c r="FEA43" s="146"/>
      <c r="FEB43" s="146"/>
      <c r="FEC43" s="146"/>
      <c r="FED43" s="146"/>
      <c r="FEE43" s="146"/>
      <c r="FEF43" s="146"/>
      <c r="FEG43" s="146"/>
      <c r="FEH43" s="146"/>
      <c r="FEI43" s="146"/>
      <c r="FEJ43" s="146"/>
      <c r="FEK43" s="146"/>
      <c r="FEL43" s="146"/>
      <c r="FEM43" s="146"/>
      <c r="FEN43" s="146"/>
      <c r="FEO43" s="146"/>
      <c r="FEP43" s="146"/>
      <c r="FEQ43" s="146"/>
      <c r="FER43" s="146"/>
      <c r="FES43" s="146"/>
      <c r="FET43" s="146"/>
      <c r="FEU43" s="146"/>
      <c r="FEV43" s="146"/>
      <c r="FEW43" s="146"/>
      <c r="FEX43" s="146"/>
      <c r="FEY43" s="146"/>
      <c r="FEZ43" s="146"/>
      <c r="FFA43" s="146"/>
      <c r="FFB43" s="146"/>
      <c r="FFC43" s="146"/>
      <c r="FFD43" s="146"/>
      <c r="FFE43" s="146"/>
      <c r="FFF43" s="146"/>
      <c r="FFG43" s="146"/>
      <c r="FFH43" s="146"/>
      <c r="FFI43" s="146"/>
      <c r="FFJ43" s="146"/>
      <c r="FFK43" s="146"/>
      <c r="FFL43" s="146"/>
      <c r="FFM43" s="146"/>
      <c r="FFN43" s="146"/>
      <c r="FFO43" s="146"/>
      <c r="FFP43" s="146"/>
      <c r="FFQ43" s="146"/>
      <c r="FFR43" s="146"/>
      <c r="FFS43" s="146"/>
      <c r="FFT43" s="146"/>
      <c r="FFU43" s="146"/>
      <c r="FFV43" s="146"/>
      <c r="FFW43" s="146"/>
      <c r="FFX43" s="146"/>
      <c r="FFY43" s="146"/>
      <c r="FFZ43" s="146"/>
      <c r="FGA43" s="146"/>
      <c r="FGB43" s="146"/>
      <c r="FGC43" s="146"/>
      <c r="FGD43" s="146"/>
      <c r="FGE43" s="146"/>
      <c r="FGF43" s="146"/>
      <c r="FGG43" s="146"/>
      <c r="FGH43" s="146"/>
      <c r="FGI43" s="146"/>
      <c r="FGJ43" s="146"/>
      <c r="FGK43" s="146"/>
      <c r="FGL43" s="146"/>
      <c r="FGM43" s="146"/>
      <c r="FGN43" s="146"/>
      <c r="FGO43" s="146"/>
      <c r="FGP43" s="146"/>
      <c r="FGQ43" s="146"/>
      <c r="FGR43" s="146"/>
      <c r="FGS43" s="146"/>
      <c r="FGT43" s="146"/>
      <c r="FGU43" s="146"/>
      <c r="FGV43" s="146"/>
      <c r="FGW43" s="146"/>
      <c r="FGX43" s="146"/>
      <c r="FGY43" s="146"/>
      <c r="FGZ43" s="146"/>
      <c r="FHA43" s="146"/>
      <c r="FHB43" s="146"/>
      <c r="FHC43" s="146"/>
      <c r="FHD43" s="146"/>
      <c r="FHE43" s="146"/>
      <c r="FHF43" s="146"/>
      <c r="FHG43" s="146"/>
      <c r="FHH43" s="146"/>
      <c r="FHI43" s="146"/>
      <c r="FHJ43" s="146"/>
      <c r="FHK43" s="146"/>
      <c r="FHL43" s="146"/>
      <c r="FHM43" s="146"/>
      <c r="FHN43" s="146"/>
      <c r="FHO43" s="146"/>
      <c r="FHP43" s="146"/>
      <c r="FHQ43" s="146"/>
      <c r="FHR43" s="146"/>
      <c r="FHS43" s="146"/>
      <c r="FHT43" s="146"/>
      <c r="FHU43" s="146"/>
      <c r="FHV43" s="146"/>
      <c r="FHW43" s="146"/>
      <c r="FHX43" s="146"/>
      <c r="FHY43" s="146"/>
      <c r="FHZ43" s="146"/>
      <c r="FIA43" s="146"/>
      <c r="FIB43" s="146"/>
      <c r="FIC43" s="146"/>
      <c r="FID43" s="146"/>
      <c r="FIE43" s="146"/>
      <c r="FIF43" s="146"/>
      <c r="FIG43" s="146"/>
      <c r="FIH43" s="146"/>
      <c r="FII43" s="146"/>
      <c r="FIJ43" s="146"/>
      <c r="FIK43" s="146"/>
      <c r="FIL43" s="146"/>
      <c r="FIM43" s="146"/>
      <c r="FIN43" s="146"/>
      <c r="FIO43" s="146"/>
      <c r="FIP43" s="146"/>
      <c r="FIQ43" s="146"/>
      <c r="FIR43" s="146"/>
      <c r="FIS43" s="146"/>
      <c r="FIT43" s="146"/>
      <c r="FIU43" s="146"/>
      <c r="FIV43" s="146"/>
      <c r="FIW43" s="146"/>
      <c r="FIX43" s="146"/>
      <c r="FIY43" s="146"/>
      <c r="FIZ43" s="146"/>
      <c r="FJA43" s="146"/>
      <c r="FJB43" s="146"/>
      <c r="FJC43" s="146"/>
      <c r="FJD43" s="146"/>
      <c r="FJE43" s="146"/>
      <c r="FJF43" s="146"/>
      <c r="FJG43" s="146"/>
      <c r="FJH43" s="146"/>
      <c r="FJI43" s="146"/>
      <c r="FJJ43" s="146"/>
      <c r="FJK43" s="146"/>
      <c r="FJL43" s="146"/>
      <c r="FJM43" s="146"/>
      <c r="FJN43" s="146"/>
      <c r="FJO43" s="146"/>
      <c r="FJP43" s="146"/>
      <c r="FJQ43" s="146"/>
      <c r="FJR43" s="146"/>
      <c r="FJS43" s="146"/>
      <c r="FJT43" s="146"/>
      <c r="FJU43" s="146"/>
      <c r="FJV43" s="146"/>
      <c r="FJW43" s="146"/>
      <c r="FJX43" s="146"/>
      <c r="FJY43" s="146"/>
      <c r="FJZ43" s="146"/>
      <c r="FKA43" s="146"/>
      <c r="FKB43" s="146"/>
      <c r="FKC43" s="146"/>
      <c r="FKD43" s="146"/>
      <c r="FKE43" s="146"/>
      <c r="FKF43" s="146"/>
      <c r="FKG43" s="146"/>
      <c r="FKH43" s="146"/>
      <c r="FKI43" s="146"/>
      <c r="FKJ43" s="146"/>
      <c r="FKK43" s="146"/>
      <c r="FKL43" s="146"/>
      <c r="FKM43" s="146"/>
      <c r="FKN43" s="146"/>
      <c r="FKO43" s="146"/>
      <c r="FKP43" s="146"/>
      <c r="FKQ43" s="146"/>
      <c r="FKR43" s="146"/>
      <c r="FKS43" s="146"/>
      <c r="FKT43" s="146"/>
      <c r="FKU43" s="146"/>
      <c r="FKV43" s="146"/>
      <c r="FKW43" s="146"/>
      <c r="FKX43" s="146"/>
      <c r="FKY43" s="146"/>
      <c r="FKZ43" s="146"/>
      <c r="FLA43" s="146"/>
      <c r="FLB43" s="146"/>
      <c r="FLC43" s="146"/>
      <c r="FLD43" s="146"/>
      <c r="FLE43" s="146"/>
      <c r="FLF43" s="146"/>
      <c r="FLG43" s="146"/>
      <c r="FLH43" s="146"/>
      <c r="FLI43" s="146"/>
      <c r="FLJ43" s="146"/>
      <c r="FLK43" s="146"/>
      <c r="FLL43" s="146"/>
      <c r="FLM43" s="146"/>
      <c r="FLN43" s="146"/>
      <c r="FLO43" s="146"/>
      <c r="FLP43" s="146"/>
      <c r="FLQ43" s="146"/>
      <c r="FLR43" s="146"/>
      <c r="FLS43" s="146"/>
      <c r="FLT43" s="146"/>
      <c r="FLU43" s="146"/>
      <c r="FLV43" s="146"/>
      <c r="FLW43" s="146"/>
      <c r="FLX43" s="146"/>
      <c r="FLY43" s="146"/>
      <c r="FLZ43" s="146"/>
      <c r="FMA43" s="146"/>
      <c r="FMB43" s="146"/>
      <c r="FMC43" s="146"/>
      <c r="FMD43" s="146"/>
      <c r="FME43" s="146"/>
      <c r="FMF43" s="146"/>
      <c r="FMG43" s="146"/>
      <c r="FMH43" s="146"/>
      <c r="FMI43" s="146"/>
      <c r="FMJ43" s="146"/>
      <c r="FMK43" s="146"/>
      <c r="FML43" s="146"/>
      <c r="FMM43" s="146"/>
      <c r="FMN43" s="146"/>
      <c r="FMO43" s="146"/>
      <c r="FMP43" s="146"/>
      <c r="FMQ43" s="146"/>
      <c r="FMR43" s="146"/>
      <c r="FMS43" s="146"/>
      <c r="FMT43" s="146"/>
      <c r="FMU43" s="146"/>
      <c r="FMV43" s="146"/>
      <c r="FMW43" s="146"/>
      <c r="FMX43" s="146"/>
      <c r="FMY43" s="146"/>
      <c r="FMZ43" s="146"/>
      <c r="FNA43" s="146"/>
      <c r="FNB43" s="146"/>
      <c r="FNC43" s="146"/>
      <c r="FND43" s="146"/>
      <c r="FNE43" s="146"/>
      <c r="FNF43" s="146"/>
      <c r="FNG43" s="146"/>
      <c r="FNH43" s="146"/>
      <c r="FNI43" s="146"/>
      <c r="FNJ43" s="146"/>
      <c r="FNK43" s="146"/>
      <c r="FNL43" s="146"/>
      <c r="FNM43" s="146"/>
      <c r="FNN43" s="146"/>
      <c r="FNO43" s="146"/>
      <c r="FNP43" s="146"/>
      <c r="FNQ43" s="146"/>
      <c r="FNR43" s="146"/>
      <c r="FNS43" s="146"/>
      <c r="FNT43" s="146"/>
      <c r="FNU43" s="146"/>
      <c r="FNV43" s="146"/>
      <c r="FNW43" s="146"/>
      <c r="FNX43" s="146"/>
      <c r="FNY43" s="146"/>
      <c r="FNZ43" s="146"/>
      <c r="FOA43" s="146"/>
      <c r="FOB43" s="146"/>
      <c r="FOC43" s="146"/>
      <c r="FOD43" s="146"/>
      <c r="FOE43" s="146"/>
      <c r="FOF43" s="146"/>
      <c r="FOG43" s="146"/>
      <c r="FOH43" s="146"/>
      <c r="FOI43" s="146"/>
      <c r="FOJ43" s="146"/>
      <c r="FOK43" s="146"/>
      <c r="FOL43" s="146"/>
      <c r="FOM43" s="146"/>
      <c r="FON43" s="146"/>
      <c r="FOO43" s="146"/>
      <c r="FOP43" s="146"/>
      <c r="FOQ43" s="146"/>
      <c r="FOR43" s="146"/>
      <c r="FOS43" s="146"/>
      <c r="FOT43" s="146"/>
      <c r="FOU43" s="146"/>
      <c r="FOV43" s="146"/>
      <c r="FOW43" s="146"/>
      <c r="FOX43" s="146"/>
      <c r="FOY43" s="146"/>
      <c r="FOZ43" s="146"/>
      <c r="FPA43" s="146"/>
      <c r="FPB43" s="146"/>
      <c r="FPC43" s="146"/>
      <c r="FPD43" s="146"/>
      <c r="FPE43" s="146"/>
      <c r="FPF43" s="146"/>
      <c r="FPG43" s="146"/>
      <c r="FPH43" s="146"/>
      <c r="FPI43" s="146"/>
      <c r="FPJ43" s="146"/>
      <c r="FPK43" s="146"/>
      <c r="FPL43" s="146"/>
      <c r="FPM43" s="146"/>
      <c r="FPN43" s="146"/>
      <c r="FPO43" s="146"/>
      <c r="FPP43" s="146"/>
      <c r="FPQ43" s="146"/>
      <c r="FPR43" s="146"/>
      <c r="FPS43" s="146"/>
      <c r="FPT43" s="146"/>
      <c r="FPU43" s="146"/>
      <c r="FPV43" s="146"/>
      <c r="FPW43" s="146"/>
      <c r="FPX43" s="146"/>
      <c r="FPY43" s="146"/>
      <c r="FPZ43" s="146"/>
      <c r="FQA43" s="146"/>
      <c r="FQB43" s="146"/>
      <c r="FQC43" s="146"/>
      <c r="FQD43" s="146"/>
      <c r="FQE43" s="146"/>
      <c r="FQF43" s="146"/>
      <c r="FQG43" s="146"/>
      <c r="FQH43" s="146"/>
      <c r="FQI43" s="146"/>
      <c r="FQJ43" s="146"/>
      <c r="FQK43" s="146"/>
      <c r="FQL43" s="146"/>
      <c r="FQM43" s="146"/>
      <c r="FQN43" s="146"/>
      <c r="FQO43" s="146"/>
      <c r="FQP43" s="146"/>
      <c r="FQQ43" s="146"/>
      <c r="FQR43" s="146"/>
      <c r="FQS43" s="146"/>
      <c r="FQT43" s="146"/>
      <c r="FQU43" s="146"/>
      <c r="FQV43" s="146"/>
      <c r="FQW43" s="146"/>
      <c r="FQX43" s="146"/>
      <c r="FQY43" s="146"/>
      <c r="FQZ43" s="146"/>
      <c r="FRA43" s="146"/>
      <c r="FRB43" s="146"/>
      <c r="FRC43" s="146"/>
      <c r="FRD43" s="146"/>
      <c r="FRE43" s="146"/>
      <c r="FRF43" s="146"/>
      <c r="FRG43" s="146"/>
      <c r="FRH43" s="146"/>
      <c r="FRI43" s="146"/>
      <c r="FRJ43" s="146"/>
      <c r="FRK43" s="146"/>
      <c r="FRL43" s="146"/>
      <c r="FRM43" s="146"/>
      <c r="FRN43" s="146"/>
      <c r="FRO43" s="146"/>
      <c r="FRP43" s="146"/>
      <c r="FRQ43" s="146"/>
      <c r="FRR43" s="146"/>
      <c r="FRS43" s="146"/>
      <c r="FRT43" s="146"/>
      <c r="FRU43" s="146"/>
      <c r="FRV43" s="146"/>
      <c r="FRW43" s="146"/>
      <c r="FRX43" s="146"/>
      <c r="FRY43" s="146"/>
      <c r="FRZ43" s="146"/>
      <c r="FSA43" s="146"/>
      <c r="FSB43" s="146"/>
      <c r="FSC43" s="146"/>
      <c r="FSD43" s="146"/>
      <c r="FSE43" s="146"/>
      <c r="FSF43" s="146"/>
      <c r="FSG43" s="146"/>
      <c r="FSH43" s="146"/>
      <c r="FSI43" s="146"/>
      <c r="FSJ43" s="146"/>
      <c r="FSK43" s="146"/>
      <c r="FSL43" s="146"/>
      <c r="FSM43" s="146"/>
      <c r="FSN43" s="146"/>
      <c r="FSO43" s="146"/>
      <c r="FSP43" s="146"/>
      <c r="FSQ43" s="146"/>
      <c r="FSR43" s="146"/>
      <c r="FSS43" s="146"/>
      <c r="FST43" s="146"/>
      <c r="FSU43" s="146"/>
      <c r="FSV43" s="146"/>
      <c r="FSW43" s="146"/>
      <c r="FSX43" s="146"/>
      <c r="FSY43" s="146"/>
      <c r="FSZ43" s="146"/>
      <c r="FTA43" s="146"/>
      <c r="FTB43" s="146"/>
      <c r="FTC43" s="146"/>
      <c r="FTD43" s="146"/>
      <c r="FTE43" s="146"/>
      <c r="FTF43" s="146"/>
      <c r="FTG43" s="146"/>
      <c r="FTH43" s="146"/>
      <c r="FTI43" s="146"/>
      <c r="FTJ43" s="146"/>
      <c r="FTK43" s="146"/>
      <c r="FTL43" s="146"/>
      <c r="FTM43" s="146"/>
      <c r="FTN43" s="146"/>
      <c r="FTO43" s="146"/>
      <c r="FTP43" s="146"/>
      <c r="FTQ43" s="146"/>
      <c r="FTR43" s="146"/>
      <c r="FTS43" s="146"/>
      <c r="FTT43" s="146"/>
      <c r="FTU43" s="146"/>
      <c r="FTV43" s="146"/>
      <c r="FTW43" s="146"/>
      <c r="FTX43" s="146"/>
      <c r="FTY43" s="146"/>
      <c r="FTZ43" s="146"/>
      <c r="FUA43" s="146"/>
      <c r="FUB43" s="146"/>
      <c r="FUC43" s="146"/>
      <c r="FUD43" s="146"/>
      <c r="FUE43" s="146"/>
      <c r="FUF43" s="146"/>
      <c r="FUG43" s="146"/>
      <c r="FUH43" s="146"/>
      <c r="FUI43" s="146"/>
      <c r="FUJ43" s="146"/>
      <c r="FUK43" s="146"/>
      <c r="FUL43" s="146"/>
      <c r="FUM43" s="146"/>
      <c r="FUN43" s="146"/>
      <c r="FUO43" s="146"/>
      <c r="FUP43" s="146"/>
      <c r="FUQ43" s="146"/>
      <c r="FUR43" s="146"/>
      <c r="FUS43" s="146"/>
      <c r="FUT43" s="146"/>
      <c r="FUU43" s="146"/>
      <c r="FUV43" s="146"/>
      <c r="FUW43" s="146"/>
      <c r="FUX43" s="146"/>
      <c r="FUY43" s="146"/>
      <c r="FUZ43" s="146"/>
      <c r="FVA43" s="146"/>
      <c r="FVB43" s="146"/>
      <c r="FVC43" s="146"/>
      <c r="FVD43" s="146"/>
      <c r="FVE43" s="146"/>
      <c r="FVF43" s="146"/>
      <c r="FVG43" s="146"/>
      <c r="FVH43" s="146"/>
      <c r="FVI43" s="146"/>
      <c r="FVJ43" s="146"/>
      <c r="FVK43" s="146"/>
      <c r="FVL43" s="146"/>
      <c r="FVM43" s="146"/>
      <c r="FVN43" s="146"/>
      <c r="FVO43" s="146"/>
      <c r="FVP43" s="146"/>
      <c r="FVQ43" s="146"/>
      <c r="FVR43" s="146"/>
      <c r="FVS43" s="146"/>
      <c r="FVT43" s="146"/>
      <c r="FVU43" s="146"/>
      <c r="FVV43" s="146"/>
      <c r="FVW43" s="146"/>
      <c r="FVX43" s="146"/>
      <c r="FVY43" s="146"/>
      <c r="FVZ43" s="146"/>
      <c r="FWA43" s="146"/>
      <c r="FWB43" s="146"/>
      <c r="FWC43" s="146"/>
      <c r="FWD43" s="146"/>
      <c r="FWE43" s="146"/>
      <c r="FWF43" s="146"/>
      <c r="FWG43" s="146"/>
      <c r="FWH43" s="146"/>
      <c r="FWI43" s="146"/>
      <c r="FWJ43" s="146"/>
      <c r="FWK43" s="146"/>
      <c r="FWL43" s="146"/>
      <c r="FWM43" s="146"/>
      <c r="FWN43" s="146"/>
      <c r="FWO43" s="146"/>
      <c r="FWP43" s="146"/>
      <c r="FWQ43" s="146"/>
      <c r="FWR43" s="146"/>
      <c r="FWS43" s="146"/>
      <c r="FWT43" s="146"/>
      <c r="FWU43" s="146"/>
      <c r="FWV43" s="146"/>
      <c r="FWW43" s="146"/>
      <c r="FWX43" s="146"/>
      <c r="FWY43" s="146"/>
      <c r="FWZ43" s="146"/>
      <c r="FXA43" s="146"/>
      <c r="FXB43" s="146"/>
      <c r="FXC43" s="146"/>
      <c r="FXD43" s="146"/>
      <c r="FXE43" s="146"/>
      <c r="FXF43" s="146"/>
      <c r="FXG43" s="146"/>
      <c r="FXH43" s="146"/>
      <c r="FXI43" s="146"/>
      <c r="FXJ43" s="146"/>
      <c r="FXK43" s="146"/>
      <c r="FXL43" s="146"/>
      <c r="FXM43" s="146"/>
      <c r="FXN43" s="146"/>
      <c r="FXO43" s="146"/>
      <c r="FXP43" s="146"/>
      <c r="FXQ43" s="146"/>
      <c r="FXR43" s="146"/>
      <c r="FXS43" s="146"/>
      <c r="FXT43" s="146"/>
      <c r="FXU43" s="146"/>
      <c r="FXV43" s="146"/>
      <c r="FXW43" s="146"/>
      <c r="FXX43" s="146"/>
      <c r="FXY43" s="146"/>
      <c r="FXZ43" s="146"/>
      <c r="FYA43" s="146"/>
      <c r="FYB43" s="146"/>
      <c r="FYC43" s="146"/>
      <c r="FYD43" s="146"/>
      <c r="FYE43" s="146"/>
      <c r="FYF43" s="146"/>
      <c r="FYG43" s="146"/>
      <c r="FYH43" s="146"/>
      <c r="FYI43" s="146"/>
      <c r="FYJ43" s="146"/>
      <c r="FYK43" s="146"/>
      <c r="FYL43" s="146"/>
      <c r="FYM43" s="146"/>
      <c r="FYN43" s="146"/>
      <c r="FYO43" s="146"/>
      <c r="FYP43" s="146"/>
      <c r="FYQ43" s="146"/>
      <c r="FYR43" s="146"/>
      <c r="FYS43" s="146"/>
      <c r="FYT43" s="146"/>
      <c r="FYU43" s="146"/>
      <c r="FYV43" s="146"/>
      <c r="FYW43" s="146"/>
      <c r="FYX43" s="146"/>
      <c r="FYY43" s="146"/>
      <c r="FYZ43" s="146"/>
      <c r="FZA43" s="146"/>
      <c r="FZB43" s="146"/>
      <c r="FZC43" s="146"/>
      <c r="FZD43" s="146"/>
      <c r="FZE43" s="146"/>
      <c r="FZF43" s="146"/>
      <c r="FZG43" s="146"/>
      <c r="FZH43" s="146"/>
      <c r="FZI43" s="146"/>
      <c r="FZJ43" s="146"/>
      <c r="FZK43" s="146"/>
      <c r="FZL43" s="146"/>
      <c r="FZM43" s="146"/>
      <c r="FZN43" s="146"/>
      <c r="FZO43" s="146"/>
      <c r="FZP43" s="146"/>
      <c r="FZQ43" s="146"/>
      <c r="FZR43" s="146"/>
      <c r="FZS43" s="146"/>
      <c r="FZT43" s="146"/>
      <c r="FZU43" s="146"/>
      <c r="FZV43" s="146"/>
      <c r="FZW43" s="146"/>
      <c r="FZX43" s="146"/>
      <c r="FZY43" s="146"/>
      <c r="FZZ43" s="146"/>
      <c r="GAA43" s="146"/>
      <c r="GAB43" s="146"/>
      <c r="GAC43" s="146"/>
      <c r="GAD43" s="146"/>
      <c r="GAE43" s="146"/>
      <c r="GAF43" s="146"/>
      <c r="GAG43" s="146"/>
      <c r="GAH43" s="146"/>
      <c r="GAI43" s="146"/>
      <c r="GAJ43" s="146"/>
      <c r="GAK43" s="146"/>
      <c r="GAL43" s="146"/>
      <c r="GAM43" s="146"/>
      <c r="GAN43" s="146"/>
      <c r="GAO43" s="146"/>
      <c r="GAP43" s="146"/>
      <c r="GAQ43" s="146"/>
      <c r="GAR43" s="146"/>
      <c r="GAS43" s="146"/>
      <c r="GAT43" s="146"/>
      <c r="GAU43" s="146"/>
      <c r="GAV43" s="146"/>
      <c r="GAW43" s="146"/>
      <c r="GAX43" s="146"/>
      <c r="GAY43" s="146"/>
      <c r="GAZ43" s="146"/>
      <c r="GBA43" s="146"/>
      <c r="GBB43" s="146"/>
      <c r="GBC43" s="146"/>
      <c r="GBD43" s="146"/>
      <c r="GBE43" s="146"/>
      <c r="GBF43" s="146"/>
      <c r="GBG43" s="146"/>
      <c r="GBH43" s="146"/>
      <c r="GBI43" s="146"/>
      <c r="GBJ43" s="146"/>
      <c r="GBK43" s="146"/>
      <c r="GBL43" s="146"/>
      <c r="GBM43" s="146"/>
      <c r="GBN43" s="146"/>
      <c r="GBO43" s="146"/>
      <c r="GBP43" s="146"/>
      <c r="GBQ43" s="146"/>
      <c r="GBR43" s="146"/>
      <c r="GBS43" s="146"/>
      <c r="GBT43" s="146"/>
      <c r="GBU43" s="146"/>
      <c r="GBV43" s="146"/>
      <c r="GBW43" s="146"/>
      <c r="GBX43" s="146"/>
      <c r="GBY43" s="146"/>
      <c r="GBZ43" s="146"/>
      <c r="GCA43" s="146"/>
      <c r="GCB43" s="146"/>
      <c r="GCC43" s="146"/>
      <c r="GCD43" s="146"/>
      <c r="GCE43" s="146"/>
      <c r="GCF43" s="146"/>
      <c r="GCG43" s="146"/>
      <c r="GCH43" s="146"/>
      <c r="GCI43" s="146"/>
      <c r="GCJ43" s="146"/>
      <c r="GCK43" s="146"/>
      <c r="GCL43" s="146"/>
      <c r="GCM43" s="146"/>
      <c r="GCN43" s="146"/>
      <c r="GCO43" s="146"/>
      <c r="GCP43" s="146"/>
      <c r="GCQ43" s="146"/>
      <c r="GCR43" s="146"/>
      <c r="GCS43" s="146"/>
      <c r="GCT43" s="146"/>
      <c r="GCU43" s="146"/>
      <c r="GCV43" s="146"/>
      <c r="GCW43" s="146"/>
      <c r="GCX43" s="146"/>
      <c r="GCY43" s="146"/>
      <c r="GCZ43" s="146"/>
      <c r="GDA43" s="146"/>
      <c r="GDB43" s="146"/>
      <c r="GDC43" s="146"/>
      <c r="GDD43" s="146"/>
      <c r="GDE43" s="146"/>
      <c r="GDF43" s="146"/>
      <c r="GDG43" s="146"/>
      <c r="GDH43" s="146"/>
      <c r="GDI43" s="146"/>
      <c r="GDJ43" s="146"/>
      <c r="GDK43" s="146"/>
      <c r="GDL43" s="146"/>
      <c r="GDM43" s="146"/>
      <c r="GDN43" s="146"/>
      <c r="GDO43" s="146"/>
      <c r="GDP43" s="146"/>
      <c r="GDQ43" s="146"/>
      <c r="GDR43" s="146"/>
      <c r="GDS43" s="146"/>
      <c r="GDT43" s="146"/>
      <c r="GDU43" s="146"/>
      <c r="GDV43" s="146"/>
      <c r="GDW43" s="146"/>
      <c r="GDX43" s="146"/>
      <c r="GDY43" s="146"/>
      <c r="GDZ43" s="146"/>
      <c r="GEA43" s="146"/>
      <c r="GEB43" s="146"/>
      <c r="GEC43" s="146"/>
      <c r="GED43" s="146"/>
      <c r="GEE43" s="146"/>
      <c r="GEF43" s="146"/>
      <c r="GEG43" s="146"/>
      <c r="GEH43" s="146"/>
      <c r="GEI43" s="146"/>
      <c r="GEJ43" s="146"/>
      <c r="GEK43" s="146"/>
      <c r="GEL43" s="146"/>
      <c r="GEM43" s="146"/>
      <c r="GEN43" s="146"/>
      <c r="GEO43" s="146"/>
      <c r="GEP43" s="146"/>
      <c r="GEQ43" s="146"/>
      <c r="GER43" s="146"/>
      <c r="GES43" s="146"/>
      <c r="GET43" s="146"/>
      <c r="GEU43" s="146"/>
      <c r="GEV43" s="146"/>
      <c r="GEW43" s="146"/>
      <c r="GEX43" s="146"/>
      <c r="GEY43" s="146"/>
      <c r="GEZ43" s="146"/>
      <c r="GFA43" s="146"/>
      <c r="GFB43" s="146"/>
      <c r="GFC43" s="146"/>
      <c r="GFD43" s="146"/>
      <c r="GFE43" s="146"/>
      <c r="GFF43" s="146"/>
      <c r="GFG43" s="146"/>
      <c r="GFH43" s="146"/>
      <c r="GFI43" s="146"/>
      <c r="GFJ43" s="146"/>
      <c r="GFK43" s="146"/>
      <c r="GFL43" s="146"/>
      <c r="GFM43" s="146"/>
      <c r="GFN43" s="146"/>
      <c r="GFO43" s="146"/>
      <c r="GFP43" s="146"/>
      <c r="GFQ43" s="146"/>
      <c r="GFR43" s="146"/>
      <c r="GFS43" s="146"/>
      <c r="GFT43" s="146"/>
      <c r="GFU43" s="146"/>
      <c r="GFV43" s="146"/>
      <c r="GFW43" s="146"/>
      <c r="GFX43" s="146"/>
      <c r="GFY43" s="146"/>
      <c r="GFZ43" s="146"/>
      <c r="GGA43" s="146"/>
      <c r="GGB43" s="146"/>
      <c r="GGC43" s="146"/>
      <c r="GGD43" s="146"/>
      <c r="GGE43" s="146"/>
      <c r="GGF43" s="146"/>
      <c r="GGG43" s="146"/>
      <c r="GGH43" s="146"/>
      <c r="GGI43" s="146"/>
      <c r="GGJ43" s="146"/>
      <c r="GGK43" s="146"/>
      <c r="GGL43" s="146"/>
      <c r="GGM43" s="146"/>
      <c r="GGN43" s="146"/>
      <c r="GGO43" s="146"/>
      <c r="GGP43" s="146"/>
      <c r="GGQ43" s="146"/>
      <c r="GGR43" s="146"/>
      <c r="GGS43" s="146"/>
      <c r="GGT43" s="146"/>
      <c r="GGU43" s="146"/>
      <c r="GGV43" s="146"/>
      <c r="GGW43" s="146"/>
      <c r="GGX43" s="146"/>
      <c r="GGY43" s="146"/>
      <c r="GGZ43" s="146"/>
      <c r="GHA43" s="146"/>
      <c r="GHB43" s="146"/>
      <c r="GHC43" s="146"/>
      <c r="GHD43" s="146"/>
      <c r="GHE43" s="146"/>
      <c r="GHF43" s="146"/>
      <c r="GHG43" s="146"/>
      <c r="GHH43" s="146"/>
      <c r="GHI43" s="146"/>
      <c r="GHJ43" s="146"/>
      <c r="GHK43" s="146"/>
      <c r="GHL43" s="146"/>
      <c r="GHM43" s="146"/>
      <c r="GHN43" s="146"/>
      <c r="GHO43" s="146"/>
      <c r="GHP43" s="146"/>
      <c r="GHQ43" s="146"/>
      <c r="GHR43" s="146"/>
      <c r="GHS43" s="146"/>
      <c r="GHT43" s="146"/>
      <c r="GHU43" s="146"/>
      <c r="GHV43" s="146"/>
      <c r="GHW43" s="146"/>
      <c r="GHX43" s="146"/>
      <c r="GHY43" s="146"/>
      <c r="GHZ43" s="146"/>
      <c r="GIA43" s="146"/>
      <c r="GIB43" s="146"/>
      <c r="GIC43" s="146"/>
      <c r="GID43" s="146"/>
      <c r="GIE43" s="146"/>
      <c r="GIF43" s="146"/>
      <c r="GIG43" s="146"/>
      <c r="GIH43" s="146"/>
      <c r="GII43" s="146"/>
      <c r="GIJ43" s="146"/>
      <c r="GIK43" s="146"/>
      <c r="GIL43" s="146"/>
      <c r="GIM43" s="146"/>
      <c r="GIN43" s="146"/>
      <c r="GIO43" s="146"/>
      <c r="GIP43" s="146"/>
      <c r="GIQ43" s="146"/>
      <c r="GIR43" s="146"/>
      <c r="GIS43" s="146"/>
      <c r="GIT43" s="146"/>
      <c r="GIU43" s="146"/>
      <c r="GIV43" s="146"/>
      <c r="GIW43" s="146"/>
      <c r="GIX43" s="146"/>
      <c r="GIY43" s="146"/>
      <c r="GIZ43" s="146"/>
      <c r="GJA43" s="146"/>
      <c r="GJB43" s="146"/>
      <c r="GJC43" s="146"/>
      <c r="GJD43" s="146"/>
      <c r="GJE43" s="146"/>
      <c r="GJF43" s="146"/>
      <c r="GJG43" s="146"/>
      <c r="GJH43" s="146"/>
      <c r="GJI43" s="146"/>
      <c r="GJJ43" s="146"/>
      <c r="GJK43" s="146"/>
      <c r="GJL43" s="146"/>
      <c r="GJM43" s="146"/>
      <c r="GJN43" s="146"/>
      <c r="GJO43" s="146"/>
      <c r="GJP43" s="146"/>
      <c r="GJQ43" s="146"/>
      <c r="GJR43" s="146"/>
      <c r="GJS43" s="146"/>
      <c r="GJT43" s="146"/>
      <c r="GJU43" s="146"/>
      <c r="GJV43" s="146"/>
      <c r="GJW43" s="146"/>
      <c r="GJX43" s="146"/>
      <c r="GJY43" s="146"/>
      <c r="GJZ43" s="146"/>
      <c r="GKA43" s="146"/>
      <c r="GKB43" s="146"/>
      <c r="GKC43" s="146"/>
      <c r="GKD43" s="146"/>
      <c r="GKE43" s="146"/>
      <c r="GKF43" s="146"/>
      <c r="GKG43" s="146"/>
      <c r="GKH43" s="146"/>
      <c r="GKI43" s="146"/>
      <c r="GKJ43" s="146"/>
      <c r="GKK43" s="146"/>
      <c r="GKL43" s="146"/>
      <c r="GKM43" s="146"/>
      <c r="GKN43" s="146"/>
      <c r="GKO43" s="146"/>
      <c r="GKP43" s="146"/>
      <c r="GKQ43" s="146"/>
      <c r="GKR43" s="146"/>
      <c r="GKS43" s="146"/>
      <c r="GKT43" s="146"/>
      <c r="GKU43" s="146"/>
      <c r="GKV43" s="146"/>
      <c r="GKW43" s="146"/>
      <c r="GKX43" s="146"/>
      <c r="GKY43" s="146"/>
      <c r="GKZ43" s="146"/>
      <c r="GLA43" s="146"/>
      <c r="GLB43" s="146"/>
      <c r="GLC43" s="146"/>
      <c r="GLD43" s="146"/>
      <c r="GLE43" s="146"/>
      <c r="GLF43" s="146"/>
      <c r="GLG43" s="146"/>
      <c r="GLH43" s="146"/>
      <c r="GLI43" s="146"/>
      <c r="GLJ43" s="146"/>
      <c r="GLK43" s="146"/>
      <c r="GLL43" s="146"/>
      <c r="GLM43" s="146"/>
      <c r="GLN43" s="146"/>
      <c r="GLO43" s="146"/>
      <c r="GLP43" s="146"/>
      <c r="GLQ43" s="146"/>
      <c r="GLR43" s="146"/>
      <c r="GLS43" s="146"/>
      <c r="GLT43" s="146"/>
      <c r="GLU43" s="146"/>
      <c r="GLV43" s="146"/>
      <c r="GLW43" s="146"/>
      <c r="GLX43" s="146"/>
      <c r="GLY43" s="146"/>
      <c r="GLZ43" s="146"/>
      <c r="GMA43" s="146"/>
      <c r="GMB43" s="146"/>
      <c r="GMC43" s="146"/>
      <c r="GMD43" s="146"/>
      <c r="GME43" s="146"/>
      <c r="GMF43" s="146"/>
      <c r="GMG43" s="146"/>
      <c r="GMH43" s="146"/>
      <c r="GMI43" s="146"/>
      <c r="GMJ43" s="146"/>
      <c r="GMK43" s="146"/>
      <c r="GML43" s="146"/>
      <c r="GMM43" s="146"/>
      <c r="GMN43" s="146"/>
      <c r="GMO43" s="146"/>
      <c r="GMP43" s="146"/>
      <c r="GMQ43" s="146"/>
      <c r="GMR43" s="146"/>
      <c r="GMS43" s="146"/>
      <c r="GMT43" s="146"/>
      <c r="GMU43" s="146"/>
      <c r="GMV43" s="146"/>
      <c r="GMW43" s="146"/>
      <c r="GMX43" s="146"/>
      <c r="GMY43" s="146"/>
      <c r="GMZ43" s="146"/>
      <c r="GNA43" s="146"/>
      <c r="GNB43" s="146"/>
      <c r="GNC43" s="146"/>
      <c r="GND43" s="146"/>
      <c r="GNE43" s="146"/>
      <c r="GNF43" s="146"/>
      <c r="GNG43" s="146"/>
      <c r="GNH43" s="146"/>
      <c r="GNI43" s="146"/>
      <c r="GNJ43" s="146"/>
      <c r="GNK43" s="146"/>
      <c r="GNL43" s="146"/>
      <c r="GNM43" s="146"/>
      <c r="GNN43" s="146"/>
      <c r="GNO43" s="146"/>
      <c r="GNP43" s="146"/>
      <c r="GNQ43" s="146"/>
      <c r="GNR43" s="146"/>
      <c r="GNS43" s="146"/>
      <c r="GNT43" s="146"/>
      <c r="GNU43" s="146"/>
      <c r="GNV43" s="146"/>
      <c r="GNW43" s="146"/>
      <c r="GNX43" s="146"/>
      <c r="GNY43" s="146"/>
      <c r="GNZ43" s="146"/>
      <c r="GOA43" s="146"/>
      <c r="GOB43" s="146"/>
      <c r="GOC43" s="146"/>
      <c r="GOD43" s="146"/>
      <c r="GOE43" s="146"/>
      <c r="GOF43" s="146"/>
      <c r="GOG43" s="146"/>
      <c r="GOH43" s="146"/>
      <c r="GOI43" s="146"/>
      <c r="GOJ43" s="146"/>
      <c r="GOK43" s="146"/>
      <c r="GOL43" s="146"/>
      <c r="GOM43" s="146"/>
      <c r="GON43" s="146"/>
      <c r="GOO43" s="146"/>
      <c r="GOP43" s="146"/>
      <c r="GOQ43" s="146"/>
      <c r="GOR43" s="146"/>
      <c r="GOS43" s="146"/>
      <c r="GOT43" s="146"/>
      <c r="GOU43" s="146"/>
      <c r="GOV43" s="146"/>
      <c r="GOW43" s="146"/>
      <c r="GOX43" s="146"/>
      <c r="GOY43" s="146"/>
      <c r="GOZ43" s="146"/>
      <c r="GPA43" s="146"/>
      <c r="GPB43" s="146"/>
      <c r="GPC43" s="146"/>
      <c r="GPD43" s="146"/>
      <c r="GPE43" s="146"/>
      <c r="GPF43" s="146"/>
      <c r="GPG43" s="146"/>
      <c r="GPH43" s="146"/>
      <c r="GPI43" s="146"/>
      <c r="GPJ43" s="146"/>
      <c r="GPK43" s="146"/>
      <c r="GPL43" s="146"/>
      <c r="GPM43" s="146"/>
      <c r="GPN43" s="146"/>
      <c r="GPO43" s="146"/>
      <c r="GPP43" s="146"/>
      <c r="GPQ43" s="146"/>
      <c r="GPR43" s="146"/>
      <c r="GPS43" s="146"/>
      <c r="GPT43" s="146"/>
      <c r="GPU43" s="146"/>
      <c r="GPV43" s="146"/>
      <c r="GPW43" s="146"/>
      <c r="GPX43" s="146"/>
      <c r="GPY43" s="146"/>
      <c r="GPZ43" s="146"/>
      <c r="GQA43" s="146"/>
      <c r="GQB43" s="146"/>
      <c r="GQC43" s="146"/>
      <c r="GQD43" s="146"/>
      <c r="GQE43" s="146"/>
      <c r="GQF43" s="146"/>
      <c r="GQG43" s="146"/>
      <c r="GQH43" s="146"/>
      <c r="GQI43" s="146"/>
      <c r="GQJ43" s="146"/>
      <c r="GQK43" s="146"/>
      <c r="GQL43" s="146"/>
      <c r="GQM43" s="146"/>
      <c r="GQN43" s="146"/>
      <c r="GQO43" s="146"/>
      <c r="GQP43" s="146"/>
      <c r="GQQ43" s="146"/>
      <c r="GQR43" s="146"/>
      <c r="GQS43" s="146"/>
      <c r="GQT43" s="146"/>
      <c r="GQU43" s="146"/>
      <c r="GQV43" s="146"/>
      <c r="GQW43" s="146"/>
      <c r="GQX43" s="146"/>
      <c r="GQY43" s="146"/>
      <c r="GQZ43" s="146"/>
      <c r="GRA43" s="146"/>
      <c r="GRB43" s="146"/>
      <c r="GRC43" s="146"/>
      <c r="GRD43" s="146"/>
      <c r="GRE43" s="146"/>
      <c r="GRF43" s="146"/>
      <c r="GRG43" s="146"/>
      <c r="GRH43" s="146"/>
      <c r="GRI43" s="146"/>
      <c r="GRJ43" s="146"/>
      <c r="GRK43" s="146"/>
      <c r="GRL43" s="146"/>
      <c r="GRM43" s="146"/>
      <c r="GRN43" s="146"/>
      <c r="GRO43" s="146"/>
      <c r="GRP43" s="146"/>
      <c r="GRQ43" s="146"/>
      <c r="GRR43" s="146"/>
      <c r="GRS43" s="146"/>
      <c r="GRT43" s="146"/>
      <c r="GRU43" s="146"/>
      <c r="GRV43" s="146"/>
      <c r="GRW43" s="146"/>
      <c r="GRX43" s="146"/>
      <c r="GRY43" s="146"/>
      <c r="GRZ43" s="146"/>
      <c r="GSA43" s="146"/>
      <c r="GSB43" s="146"/>
      <c r="GSC43" s="146"/>
      <c r="GSD43" s="146"/>
      <c r="GSE43" s="146"/>
      <c r="GSF43" s="146"/>
      <c r="GSG43" s="146"/>
      <c r="GSH43" s="146"/>
      <c r="GSI43" s="146"/>
      <c r="GSJ43" s="146"/>
      <c r="GSK43" s="146"/>
      <c r="GSL43" s="146"/>
      <c r="GSM43" s="146"/>
      <c r="GSN43" s="146"/>
      <c r="GSO43" s="146"/>
      <c r="GSP43" s="146"/>
      <c r="GSQ43" s="146"/>
      <c r="GSR43" s="146"/>
      <c r="GSS43" s="146"/>
      <c r="GST43" s="146"/>
      <c r="GSU43" s="146"/>
      <c r="GSV43" s="146"/>
      <c r="GSW43" s="146"/>
      <c r="GSX43" s="146"/>
      <c r="GSY43" s="146"/>
      <c r="GSZ43" s="146"/>
      <c r="GTA43" s="146"/>
      <c r="GTB43" s="146"/>
      <c r="GTC43" s="146"/>
      <c r="GTD43" s="146"/>
      <c r="GTE43" s="146"/>
      <c r="GTF43" s="146"/>
      <c r="GTG43" s="146"/>
      <c r="GTH43" s="146"/>
      <c r="GTI43" s="146"/>
      <c r="GTJ43" s="146"/>
      <c r="GTK43" s="146"/>
      <c r="GTL43" s="146"/>
      <c r="GTM43" s="146"/>
      <c r="GTN43" s="146"/>
      <c r="GTO43" s="146"/>
      <c r="GTP43" s="146"/>
      <c r="GTQ43" s="146"/>
      <c r="GTR43" s="146"/>
      <c r="GTS43" s="146"/>
      <c r="GTT43" s="146"/>
      <c r="GTU43" s="146"/>
      <c r="GTV43" s="146"/>
      <c r="GTW43" s="146"/>
      <c r="GTX43" s="146"/>
      <c r="GTY43" s="146"/>
      <c r="GTZ43" s="146"/>
      <c r="GUA43" s="146"/>
      <c r="GUB43" s="146"/>
      <c r="GUC43" s="146"/>
      <c r="GUD43" s="146"/>
      <c r="GUE43" s="146"/>
      <c r="GUF43" s="146"/>
      <c r="GUG43" s="146"/>
      <c r="GUH43" s="146"/>
      <c r="GUI43" s="146"/>
      <c r="GUJ43" s="146"/>
      <c r="GUK43" s="146"/>
      <c r="GUL43" s="146"/>
      <c r="GUM43" s="146"/>
      <c r="GUN43" s="146"/>
      <c r="GUO43" s="146"/>
      <c r="GUP43" s="146"/>
      <c r="GUQ43" s="146"/>
      <c r="GUR43" s="146"/>
      <c r="GUS43" s="146"/>
      <c r="GUT43" s="146"/>
      <c r="GUU43" s="146"/>
      <c r="GUV43" s="146"/>
      <c r="GUW43" s="146"/>
      <c r="GUX43" s="146"/>
      <c r="GUY43" s="146"/>
      <c r="GUZ43" s="146"/>
      <c r="GVA43" s="146"/>
      <c r="GVB43" s="146"/>
      <c r="GVC43" s="146"/>
      <c r="GVD43" s="146"/>
      <c r="GVE43" s="146"/>
      <c r="GVF43" s="146"/>
      <c r="GVG43" s="146"/>
      <c r="GVH43" s="146"/>
      <c r="GVI43" s="146"/>
      <c r="GVJ43" s="146"/>
      <c r="GVK43" s="146"/>
      <c r="GVL43" s="146"/>
      <c r="GVM43" s="146"/>
      <c r="GVN43" s="146"/>
      <c r="GVO43" s="146"/>
      <c r="GVP43" s="146"/>
      <c r="GVQ43" s="146"/>
      <c r="GVR43" s="146"/>
      <c r="GVS43" s="146"/>
      <c r="GVT43" s="146"/>
      <c r="GVU43" s="146"/>
      <c r="GVV43" s="146"/>
      <c r="GVW43" s="146"/>
      <c r="GVX43" s="146"/>
      <c r="GVY43" s="146"/>
      <c r="GVZ43" s="146"/>
      <c r="GWA43" s="146"/>
      <c r="GWB43" s="146"/>
      <c r="GWC43" s="146"/>
      <c r="GWD43" s="146"/>
      <c r="GWE43" s="146"/>
      <c r="GWF43" s="146"/>
      <c r="GWG43" s="146"/>
      <c r="GWH43" s="146"/>
      <c r="GWI43" s="146"/>
      <c r="GWJ43" s="146"/>
      <c r="GWK43" s="146"/>
      <c r="GWL43" s="146"/>
      <c r="GWM43" s="146"/>
      <c r="GWN43" s="146"/>
      <c r="GWO43" s="146"/>
      <c r="GWP43" s="146"/>
      <c r="GWQ43" s="146"/>
      <c r="GWR43" s="146"/>
      <c r="GWS43" s="146"/>
      <c r="GWT43" s="146"/>
      <c r="GWU43" s="146"/>
      <c r="GWV43" s="146"/>
      <c r="GWW43" s="146"/>
      <c r="GWX43" s="146"/>
      <c r="GWY43" s="146"/>
      <c r="GWZ43" s="146"/>
      <c r="GXA43" s="146"/>
      <c r="GXB43" s="146"/>
      <c r="GXC43" s="146"/>
      <c r="GXD43" s="146"/>
      <c r="GXE43" s="146"/>
      <c r="GXF43" s="146"/>
      <c r="GXG43" s="146"/>
      <c r="GXH43" s="146"/>
      <c r="GXI43" s="146"/>
      <c r="GXJ43" s="146"/>
      <c r="GXK43" s="146"/>
      <c r="GXL43" s="146"/>
      <c r="GXM43" s="146"/>
      <c r="GXN43" s="146"/>
      <c r="GXO43" s="146"/>
      <c r="GXP43" s="146"/>
      <c r="GXQ43" s="146"/>
      <c r="GXR43" s="146"/>
      <c r="GXS43" s="146"/>
      <c r="GXT43" s="146"/>
      <c r="GXU43" s="146"/>
      <c r="GXV43" s="146"/>
      <c r="GXW43" s="146"/>
      <c r="GXX43" s="146"/>
      <c r="GXY43" s="146"/>
      <c r="GXZ43" s="146"/>
      <c r="GYA43" s="146"/>
      <c r="GYB43" s="146"/>
      <c r="GYC43" s="146"/>
      <c r="GYD43" s="146"/>
      <c r="GYE43" s="146"/>
      <c r="GYF43" s="146"/>
      <c r="GYG43" s="146"/>
      <c r="GYH43" s="146"/>
      <c r="GYI43" s="146"/>
      <c r="GYJ43" s="146"/>
      <c r="GYK43" s="146"/>
      <c r="GYL43" s="146"/>
      <c r="GYM43" s="146"/>
      <c r="GYN43" s="146"/>
      <c r="GYO43" s="146"/>
      <c r="GYP43" s="146"/>
      <c r="GYQ43" s="146"/>
      <c r="GYR43" s="146"/>
      <c r="GYS43" s="146"/>
      <c r="GYT43" s="146"/>
      <c r="GYU43" s="146"/>
      <c r="GYV43" s="146"/>
      <c r="GYW43" s="146"/>
      <c r="GYX43" s="146"/>
      <c r="GYY43" s="146"/>
      <c r="GYZ43" s="146"/>
      <c r="GZA43" s="146"/>
      <c r="GZB43" s="146"/>
      <c r="GZC43" s="146"/>
      <c r="GZD43" s="146"/>
      <c r="GZE43" s="146"/>
      <c r="GZF43" s="146"/>
      <c r="GZG43" s="146"/>
      <c r="GZH43" s="146"/>
      <c r="GZI43" s="146"/>
      <c r="GZJ43" s="146"/>
      <c r="GZK43" s="146"/>
      <c r="GZL43" s="146"/>
      <c r="GZM43" s="146"/>
      <c r="GZN43" s="146"/>
      <c r="GZO43" s="146"/>
      <c r="GZP43" s="146"/>
      <c r="GZQ43" s="146"/>
      <c r="GZR43" s="146"/>
      <c r="GZS43" s="146"/>
      <c r="GZT43" s="146"/>
      <c r="GZU43" s="146"/>
      <c r="GZV43" s="146"/>
      <c r="GZW43" s="146"/>
      <c r="GZX43" s="146"/>
      <c r="GZY43" s="146"/>
      <c r="GZZ43" s="146"/>
      <c r="HAA43" s="146"/>
      <c r="HAB43" s="146"/>
      <c r="HAC43" s="146"/>
      <c r="HAD43" s="146"/>
      <c r="HAE43" s="146"/>
      <c r="HAF43" s="146"/>
      <c r="HAG43" s="146"/>
      <c r="HAH43" s="146"/>
      <c r="HAI43" s="146"/>
      <c r="HAJ43" s="146"/>
      <c r="HAK43" s="146"/>
      <c r="HAL43" s="146"/>
      <c r="HAM43" s="146"/>
      <c r="HAN43" s="146"/>
      <c r="HAO43" s="146"/>
      <c r="HAP43" s="146"/>
      <c r="HAQ43" s="146"/>
      <c r="HAR43" s="146"/>
      <c r="HAS43" s="146"/>
      <c r="HAT43" s="146"/>
      <c r="HAU43" s="146"/>
      <c r="HAV43" s="146"/>
      <c r="HAW43" s="146"/>
      <c r="HAX43" s="146"/>
      <c r="HAY43" s="146"/>
      <c r="HAZ43" s="146"/>
      <c r="HBA43" s="146"/>
      <c r="HBB43" s="146"/>
      <c r="HBC43" s="146"/>
      <c r="HBD43" s="146"/>
      <c r="HBE43" s="146"/>
      <c r="HBF43" s="146"/>
      <c r="HBG43" s="146"/>
      <c r="HBH43" s="146"/>
      <c r="HBI43" s="146"/>
      <c r="HBJ43" s="146"/>
      <c r="HBK43" s="146"/>
      <c r="HBL43" s="146"/>
      <c r="HBM43" s="146"/>
      <c r="HBN43" s="146"/>
      <c r="HBO43" s="146"/>
      <c r="HBP43" s="146"/>
      <c r="HBQ43" s="146"/>
      <c r="HBR43" s="146"/>
      <c r="HBS43" s="146"/>
      <c r="HBT43" s="146"/>
      <c r="HBU43" s="146"/>
      <c r="HBV43" s="146"/>
      <c r="HBW43" s="146"/>
      <c r="HBX43" s="146"/>
      <c r="HBY43" s="146"/>
      <c r="HBZ43" s="146"/>
      <c r="HCA43" s="146"/>
      <c r="HCB43" s="146"/>
      <c r="HCC43" s="146"/>
      <c r="HCD43" s="146"/>
      <c r="HCE43" s="146"/>
      <c r="HCF43" s="146"/>
      <c r="HCG43" s="146"/>
      <c r="HCH43" s="146"/>
      <c r="HCI43" s="146"/>
      <c r="HCJ43" s="146"/>
      <c r="HCK43" s="146"/>
      <c r="HCL43" s="146"/>
      <c r="HCM43" s="146"/>
      <c r="HCN43" s="146"/>
      <c r="HCO43" s="146"/>
      <c r="HCP43" s="146"/>
      <c r="HCQ43" s="146"/>
      <c r="HCR43" s="146"/>
      <c r="HCS43" s="146"/>
      <c r="HCT43" s="146"/>
      <c r="HCU43" s="146"/>
      <c r="HCV43" s="146"/>
      <c r="HCW43" s="146"/>
      <c r="HCX43" s="146"/>
      <c r="HCY43" s="146"/>
      <c r="HCZ43" s="146"/>
      <c r="HDA43" s="146"/>
      <c r="HDB43" s="146"/>
      <c r="HDC43" s="146"/>
      <c r="HDD43" s="146"/>
      <c r="HDE43" s="146"/>
      <c r="HDF43" s="146"/>
      <c r="HDG43" s="146"/>
      <c r="HDH43" s="146"/>
      <c r="HDI43" s="146"/>
      <c r="HDJ43" s="146"/>
      <c r="HDK43" s="146"/>
      <c r="HDL43" s="146"/>
      <c r="HDM43" s="146"/>
      <c r="HDN43" s="146"/>
      <c r="HDO43" s="146"/>
      <c r="HDP43" s="146"/>
      <c r="HDQ43" s="146"/>
      <c r="HDR43" s="146"/>
      <c r="HDS43" s="146"/>
      <c r="HDT43" s="146"/>
      <c r="HDU43" s="146"/>
      <c r="HDV43" s="146"/>
      <c r="HDW43" s="146"/>
      <c r="HDX43" s="146"/>
      <c r="HDY43" s="146"/>
      <c r="HDZ43" s="146"/>
      <c r="HEA43" s="146"/>
      <c r="HEB43" s="146"/>
      <c r="HEC43" s="146"/>
      <c r="HED43" s="146"/>
      <c r="HEE43" s="146"/>
      <c r="HEF43" s="146"/>
      <c r="HEG43" s="146"/>
      <c r="HEH43" s="146"/>
      <c r="HEI43" s="146"/>
      <c r="HEJ43" s="146"/>
      <c r="HEK43" s="146"/>
      <c r="HEL43" s="146"/>
      <c r="HEM43" s="146"/>
      <c r="HEN43" s="146"/>
      <c r="HEO43" s="146"/>
      <c r="HEP43" s="146"/>
      <c r="HEQ43" s="146"/>
      <c r="HER43" s="146"/>
      <c r="HES43" s="146"/>
      <c r="HET43" s="146"/>
      <c r="HEU43" s="146"/>
      <c r="HEV43" s="146"/>
      <c r="HEW43" s="146"/>
      <c r="HEX43" s="146"/>
      <c r="HEY43" s="146"/>
      <c r="HEZ43" s="146"/>
      <c r="HFA43" s="146"/>
      <c r="HFB43" s="146"/>
      <c r="HFC43" s="146"/>
      <c r="HFD43" s="146"/>
      <c r="HFE43" s="146"/>
      <c r="HFF43" s="146"/>
      <c r="HFG43" s="146"/>
      <c r="HFH43" s="146"/>
      <c r="HFI43" s="146"/>
      <c r="HFJ43" s="146"/>
      <c r="HFK43" s="146"/>
      <c r="HFL43" s="146"/>
      <c r="HFM43" s="146"/>
      <c r="HFN43" s="146"/>
      <c r="HFO43" s="146"/>
      <c r="HFP43" s="146"/>
      <c r="HFQ43" s="146"/>
      <c r="HFR43" s="146"/>
      <c r="HFS43" s="146"/>
      <c r="HFT43" s="146"/>
      <c r="HFU43" s="146"/>
      <c r="HFV43" s="146"/>
      <c r="HFW43" s="146"/>
      <c r="HFX43" s="146"/>
      <c r="HFY43" s="146"/>
      <c r="HFZ43" s="146"/>
      <c r="HGA43" s="146"/>
      <c r="HGB43" s="146"/>
      <c r="HGC43" s="146"/>
      <c r="HGD43" s="146"/>
      <c r="HGE43" s="146"/>
      <c r="HGF43" s="146"/>
      <c r="HGG43" s="146"/>
      <c r="HGH43" s="146"/>
      <c r="HGI43" s="146"/>
      <c r="HGJ43" s="146"/>
      <c r="HGK43" s="146"/>
      <c r="HGL43" s="146"/>
      <c r="HGM43" s="146"/>
      <c r="HGN43" s="146"/>
      <c r="HGO43" s="146"/>
      <c r="HGP43" s="146"/>
      <c r="HGQ43" s="146"/>
      <c r="HGR43" s="146"/>
      <c r="HGS43" s="146"/>
      <c r="HGT43" s="146"/>
      <c r="HGU43" s="146"/>
      <c r="HGV43" s="146"/>
      <c r="HGW43" s="146"/>
      <c r="HGX43" s="146"/>
      <c r="HGY43" s="146"/>
      <c r="HGZ43" s="146"/>
      <c r="HHA43" s="146"/>
      <c r="HHB43" s="146"/>
      <c r="HHC43" s="146"/>
      <c r="HHD43" s="146"/>
      <c r="HHE43" s="146"/>
      <c r="HHF43" s="146"/>
      <c r="HHG43" s="146"/>
      <c r="HHH43" s="146"/>
      <c r="HHI43" s="146"/>
      <c r="HHJ43" s="146"/>
      <c r="HHK43" s="146"/>
      <c r="HHL43" s="146"/>
      <c r="HHM43" s="146"/>
      <c r="HHN43" s="146"/>
      <c r="HHO43" s="146"/>
      <c r="HHP43" s="146"/>
      <c r="HHQ43" s="146"/>
      <c r="HHR43" s="146"/>
      <c r="HHS43" s="146"/>
      <c r="HHT43" s="146"/>
      <c r="HHU43" s="146"/>
      <c r="HHV43" s="146"/>
      <c r="HHW43" s="146"/>
      <c r="HHX43" s="146"/>
      <c r="HHY43" s="146"/>
      <c r="HHZ43" s="146"/>
      <c r="HIA43" s="146"/>
      <c r="HIB43" s="146"/>
      <c r="HIC43" s="146"/>
      <c r="HID43" s="146"/>
      <c r="HIE43" s="146"/>
      <c r="HIF43" s="146"/>
      <c r="HIG43" s="146"/>
      <c r="HIH43" s="146"/>
      <c r="HII43" s="146"/>
      <c r="HIJ43" s="146"/>
      <c r="HIK43" s="146"/>
      <c r="HIL43" s="146"/>
      <c r="HIM43" s="146"/>
      <c r="HIN43" s="146"/>
      <c r="HIO43" s="146"/>
      <c r="HIP43" s="146"/>
      <c r="HIQ43" s="146"/>
      <c r="HIR43" s="146"/>
      <c r="HIS43" s="146"/>
      <c r="HIT43" s="146"/>
      <c r="HIU43" s="146"/>
      <c r="HIV43" s="146"/>
      <c r="HIW43" s="146"/>
      <c r="HIX43" s="146"/>
      <c r="HIY43" s="146"/>
      <c r="HIZ43" s="146"/>
      <c r="HJA43" s="146"/>
      <c r="HJB43" s="146"/>
      <c r="HJC43" s="146"/>
      <c r="HJD43" s="146"/>
      <c r="HJE43" s="146"/>
      <c r="HJF43" s="146"/>
      <c r="HJG43" s="146"/>
      <c r="HJH43" s="146"/>
      <c r="HJI43" s="146"/>
      <c r="HJJ43" s="146"/>
      <c r="HJK43" s="146"/>
      <c r="HJL43" s="146"/>
      <c r="HJM43" s="146"/>
      <c r="HJN43" s="146"/>
      <c r="HJO43" s="146"/>
      <c r="HJP43" s="146"/>
      <c r="HJQ43" s="146"/>
      <c r="HJR43" s="146"/>
      <c r="HJS43" s="146"/>
      <c r="HJT43" s="146"/>
      <c r="HJU43" s="146"/>
      <c r="HJV43" s="146"/>
      <c r="HJW43" s="146"/>
      <c r="HJX43" s="146"/>
      <c r="HJY43" s="146"/>
      <c r="HJZ43" s="146"/>
      <c r="HKA43" s="146"/>
      <c r="HKB43" s="146"/>
      <c r="HKC43" s="146"/>
      <c r="HKD43" s="146"/>
      <c r="HKE43" s="146"/>
      <c r="HKF43" s="146"/>
      <c r="HKG43" s="146"/>
      <c r="HKH43" s="146"/>
      <c r="HKI43" s="146"/>
      <c r="HKJ43" s="146"/>
      <c r="HKK43" s="146"/>
      <c r="HKL43" s="146"/>
      <c r="HKM43" s="146"/>
      <c r="HKN43" s="146"/>
      <c r="HKO43" s="146"/>
      <c r="HKP43" s="146"/>
      <c r="HKQ43" s="146"/>
      <c r="HKR43" s="146"/>
      <c r="HKS43" s="146"/>
      <c r="HKT43" s="146"/>
      <c r="HKU43" s="146"/>
      <c r="HKV43" s="146"/>
      <c r="HKW43" s="146"/>
      <c r="HKX43" s="146"/>
      <c r="HKY43" s="146"/>
      <c r="HKZ43" s="146"/>
      <c r="HLA43" s="146"/>
      <c r="HLB43" s="146"/>
      <c r="HLC43" s="146"/>
      <c r="HLD43" s="146"/>
      <c r="HLE43" s="146"/>
      <c r="HLF43" s="146"/>
      <c r="HLG43" s="146"/>
      <c r="HLH43" s="146"/>
      <c r="HLI43" s="146"/>
      <c r="HLJ43" s="146"/>
      <c r="HLK43" s="146"/>
      <c r="HLL43" s="146"/>
      <c r="HLM43" s="146"/>
      <c r="HLN43" s="146"/>
      <c r="HLO43" s="146"/>
      <c r="HLP43" s="146"/>
      <c r="HLQ43" s="146"/>
      <c r="HLR43" s="146"/>
      <c r="HLS43" s="146"/>
      <c r="HLT43" s="146"/>
      <c r="HLU43" s="146"/>
      <c r="HLV43" s="146"/>
      <c r="HLW43" s="146"/>
      <c r="HLX43" s="146"/>
      <c r="HLY43" s="146"/>
      <c r="HLZ43" s="146"/>
      <c r="HMA43" s="146"/>
      <c r="HMB43" s="146"/>
      <c r="HMC43" s="146"/>
      <c r="HMD43" s="146"/>
      <c r="HME43" s="146"/>
      <c r="HMF43" s="146"/>
      <c r="HMG43" s="146"/>
      <c r="HMH43" s="146"/>
      <c r="HMI43" s="146"/>
      <c r="HMJ43" s="146"/>
      <c r="HMK43" s="146"/>
      <c r="HML43" s="146"/>
      <c r="HMM43" s="146"/>
      <c r="HMN43" s="146"/>
      <c r="HMO43" s="146"/>
      <c r="HMP43" s="146"/>
      <c r="HMQ43" s="146"/>
      <c r="HMR43" s="146"/>
      <c r="HMS43" s="146"/>
      <c r="HMT43" s="146"/>
      <c r="HMU43" s="146"/>
      <c r="HMV43" s="146"/>
      <c r="HMW43" s="146"/>
      <c r="HMX43" s="146"/>
      <c r="HMY43" s="146"/>
      <c r="HMZ43" s="146"/>
      <c r="HNA43" s="146"/>
      <c r="HNB43" s="146"/>
      <c r="HNC43" s="146"/>
      <c r="HND43" s="146"/>
      <c r="HNE43" s="146"/>
      <c r="HNF43" s="146"/>
      <c r="HNG43" s="146"/>
      <c r="HNH43" s="146"/>
      <c r="HNI43" s="146"/>
      <c r="HNJ43" s="146"/>
      <c r="HNK43" s="146"/>
      <c r="HNL43" s="146"/>
      <c r="HNM43" s="146"/>
      <c r="HNN43" s="146"/>
      <c r="HNO43" s="146"/>
      <c r="HNP43" s="146"/>
      <c r="HNQ43" s="146"/>
      <c r="HNR43" s="146"/>
      <c r="HNS43" s="146"/>
      <c r="HNT43" s="146"/>
      <c r="HNU43" s="146"/>
      <c r="HNV43" s="146"/>
      <c r="HNW43" s="146"/>
      <c r="HNX43" s="146"/>
      <c r="HNY43" s="146"/>
      <c r="HNZ43" s="146"/>
      <c r="HOA43" s="146"/>
      <c r="HOB43" s="146"/>
      <c r="HOC43" s="146"/>
      <c r="HOD43" s="146"/>
      <c r="HOE43" s="146"/>
      <c r="HOF43" s="146"/>
      <c r="HOG43" s="146"/>
      <c r="HOH43" s="146"/>
      <c r="HOI43" s="146"/>
      <c r="HOJ43" s="146"/>
      <c r="HOK43" s="146"/>
      <c r="HOL43" s="146"/>
      <c r="HOM43" s="146"/>
      <c r="HON43" s="146"/>
      <c r="HOO43" s="146"/>
      <c r="HOP43" s="146"/>
      <c r="HOQ43" s="146"/>
      <c r="HOR43" s="146"/>
      <c r="HOS43" s="146"/>
      <c r="HOT43" s="146"/>
      <c r="HOU43" s="146"/>
      <c r="HOV43" s="146"/>
      <c r="HOW43" s="146"/>
      <c r="HOX43" s="146"/>
      <c r="HOY43" s="146"/>
      <c r="HOZ43" s="146"/>
      <c r="HPA43" s="146"/>
      <c r="HPB43" s="146"/>
      <c r="HPC43" s="146"/>
      <c r="HPD43" s="146"/>
      <c r="HPE43" s="146"/>
      <c r="HPF43" s="146"/>
      <c r="HPG43" s="146"/>
      <c r="HPH43" s="146"/>
      <c r="HPI43" s="146"/>
      <c r="HPJ43" s="146"/>
      <c r="HPK43" s="146"/>
      <c r="HPL43" s="146"/>
      <c r="HPM43" s="146"/>
      <c r="HPN43" s="146"/>
      <c r="HPO43" s="146"/>
      <c r="HPP43" s="146"/>
      <c r="HPQ43" s="146"/>
      <c r="HPR43" s="146"/>
      <c r="HPS43" s="146"/>
      <c r="HPT43" s="146"/>
      <c r="HPU43" s="146"/>
      <c r="HPV43" s="146"/>
      <c r="HPW43" s="146"/>
      <c r="HPX43" s="146"/>
      <c r="HPY43" s="146"/>
      <c r="HPZ43" s="146"/>
      <c r="HQA43" s="146"/>
      <c r="HQB43" s="146"/>
      <c r="HQC43" s="146"/>
      <c r="HQD43" s="146"/>
      <c r="HQE43" s="146"/>
      <c r="HQF43" s="146"/>
      <c r="HQG43" s="146"/>
      <c r="HQH43" s="146"/>
      <c r="HQI43" s="146"/>
      <c r="HQJ43" s="146"/>
      <c r="HQK43" s="146"/>
      <c r="HQL43" s="146"/>
      <c r="HQM43" s="146"/>
      <c r="HQN43" s="146"/>
      <c r="HQO43" s="146"/>
      <c r="HQP43" s="146"/>
      <c r="HQQ43" s="146"/>
      <c r="HQR43" s="146"/>
      <c r="HQS43" s="146"/>
      <c r="HQT43" s="146"/>
      <c r="HQU43" s="146"/>
      <c r="HQV43" s="146"/>
      <c r="HQW43" s="146"/>
      <c r="HQX43" s="146"/>
      <c r="HQY43" s="146"/>
      <c r="HQZ43" s="146"/>
      <c r="HRA43" s="146"/>
      <c r="HRB43" s="146"/>
      <c r="HRC43" s="146"/>
      <c r="HRD43" s="146"/>
      <c r="HRE43" s="146"/>
      <c r="HRF43" s="146"/>
      <c r="HRG43" s="146"/>
      <c r="HRH43" s="146"/>
      <c r="HRI43" s="146"/>
      <c r="HRJ43" s="146"/>
      <c r="HRK43" s="146"/>
      <c r="HRL43" s="146"/>
      <c r="HRM43" s="146"/>
      <c r="HRN43" s="146"/>
      <c r="HRO43" s="146"/>
      <c r="HRP43" s="146"/>
      <c r="HRQ43" s="146"/>
      <c r="HRR43" s="146"/>
      <c r="HRS43" s="146"/>
      <c r="HRT43" s="146"/>
      <c r="HRU43" s="146"/>
      <c r="HRV43" s="146"/>
      <c r="HRW43" s="146"/>
      <c r="HRX43" s="146"/>
      <c r="HRY43" s="146"/>
      <c r="HRZ43" s="146"/>
      <c r="HSA43" s="146"/>
      <c r="HSB43" s="146"/>
      <c r="HSC43" s="146"/>
      <c r="HSD43" s="146"/>
      <c r="HSE43" s="146"/>
      <c r="HSF43" s="146"/>
      <c r="HSG43" s="146"/>
      <c r="HSH43" s="146"/>
      <c r="HSI43" s="146"/>
      <c r="HSJ43" s="146"/>
      <c r="HSK43" s="146"/>
      <c r="HSL43" s="146"/>
      <c r="HSM43" s="146"/>
      <c r="HSN43" s="146"/>
      <c r="HSO43" s="146"/>
      <c r="HSP43" s="146"/>
      <c r="HSQ43" s="146"/>
      <c r="HSR43" s="146"/>
      <c r="HSS43" s="146"/>
      <c r="HST43" s="146"/>
      <c r="HSU43" s="146"/>
      <c r="HSV43" s="146"/>
      <c r="HSW43" s="146"/>
      <c r="HSX43" s="146"/>
      <c r="HSY43" s="146"/>
      <c r="HSZ43" s="146"/>
      <c r="HTA43" s="146"/>
      <c r="HTB43" s="146"/>
      <c r="HTC43" s="146"/>
      <c r="HTD43" s="146"/>
      <c r="HTE43" s="146"/>
      <c r="HTF43" s="146"/>
      <c r="HTG43" s="146"/>
      <c r="HTH43" s="146"/>
      <c r="HTI43" s="146"/>
      <c r="HTJ43" s="146"/>
      <c r="HTK43" s="146"/>
      <c r="HTL43" s="146"/>
      <c r="HTM43" s="146"/>
      <c r="HTN43" s="146"/>
      <c r="HTO43" s="146"/>
      <c r="HTP43" s="146"/>
      <c r="HTQ43" s="146"/>
      <c r="HTR43" s="146"/>
      <c r="HTS43" s="146"/>
      <c r="HTT43" s="146"/>
      <c r="HTU43" s="146"/>
      <c r="HTV43" s="146"/>
      <c r="HTW43" s="146"/>
      <c r="HTX43" s="146"/>
      <c r="HTY43" s="146"/>
      <c r="HTZ43" s="146"/>
      <c r="HUA43" s="146"/>
      <c r="HUB43" s="146"/>
      <c r="HUC43" s="146"/>
      <c r="HUD43" s="146"/>
      <c r="HUE43" s="146"/>
      <c r="HUF43" s="146"/>
      <c r="HUG43" s="146"/>
      <c r="HUH43" s="146"/>
      <c r="HUI43" s="146"/>
      <c r="HUJ43" s="146"/>
      <c r="HUK43" s="146"/>
      <c r="HUL43" s="146"/>
      <c r="HUM43" s="146"/>
      <c r="HUN43" s="146"/>
      <c r="HUO43" s="146"/>
      <c r="HUP43" s="146"/>
      <c r="HUQ43" s="146"/>
      <c r="HUR43" s="146"/>
      <c r="HUS43" s="146"/>
      <c r="HUT43" s="146"/>
      <c r="HUU43" s="146"/>
      <c r="HUV43" s="146"/>
      <c r="HUW43" s="146"/>
      <c r="HUX43" s="146"/>
      <c r="HUY43" s="146"/>
      <c r="HUZ43" s="146"/>
      <c r="HVA43" s="146"/>
      <c r="HVB43" s="146"/>
      <c r="HVC43" s="146"/>
      <c r="HVD43" s="146"/>
      <c r="HVE43" s="146"/>
      <c r="HVF43" s="146"/>
      <c r="HVG43" s="146"/>
      <c r="HVH43" s="146"/>
      <c r="HVI43" s="146"/>
      <c r="HVJ43" s="146"/>
      <c r="HVK43" s="146"/>
      <c r="HVL43" s="146"/>
      <c r="HVM43" s="146"/>
      <c r="HVN43" s="146"/>
      <c r="HVO43" s="146"/>
      <c r="HVP43" s="146"/>
      <c r="HVQ43" s="146"/>
      <c r="HVR43" s="146"/>
      <c r="HVS43" s="146"/>
      <c r="HVT43" s="146"/>
      <c r="HVU43" s="146"/>
      <c r="HVV43" s="146"/>
      <c r="HVW43" s="146"/>
      <c r="HVX43" s="146"/>
      <c r="HVY43" s="146"/>
      <c r="HVZ43" s="146"/>
      <c r="HWA43" s="146"/>
      <c r="HWB43" s="146"/>
      <c r="HWC43" s="146"/>
      <c r="HWD43" s="146"/>
      <c r="HWE43" s="146"/>
      <c r="HWF43" s="146"/>
      <c r="HWG43" s="146"/>
      <c r="HWH43" s="146"/>
      <c r="HWI43" s="146"/>
      <c r="HWJ43" s="146"/>
      <c r="HWK43" s="146"/>
      <c r="HWL43" s="146"/>
      <c r="HWM43" s="146"/>
      <c r="HWN43" s="146"/>
      <c r="HWO43" s="146"/>
      <c r="HWP43" s="146"/>
      <c r="HWQ43" s="146"/>
      <c r="HWR43" s="146"/>
      <c r="HWS43" s="146"/>
      <c r="HWT43" s="146"/>
      <c r="HWU43" s="146"/>
      <c r="HWV43" s="146"/>
      <c r="HWW43" s="146"/>
      <c r="HWX43" s="146"/>
      <c r="HWY43" s="146"/>
      <c r="HWZ43" s="146"/>
      <c r="HXA43" s="146"/>
      <c r="HXB43" s="146"/>
      <c r="HXC43" s="146"/>
      <c r="HXD43" s="146"/>
      <c r="HXE43" s="146"/>
      <c r="HXF43" s="146"/>
      <c r="HXG43" s="146"/>
      <c r="HXH43" s="146"/>
      <c r="HXI43" s="146"/>
      <c r="HXJ43" s="146"/>
      <c r="HXK43" s="146"/>
      <c r="HXL43" s="146"/>
      <c r="HXM43" s="146"/>
      <c r="HXN43" s="146"/>
      <c r="HXO43" s="146"/>
      <c r="HXP43" s="146"/>
      <c r="HXQ43" s="146"/>
      <c r="HXR43" s="146"/>
      <c r="HXS43" s="146"/>
      <c r="HXT43" s="146"/>
      <c r="HXU43" s="146"/>
      <c r="HXV43" s="146"/>
      <c r="HXW43" s="146"/>
      <c r="HXX43" s="146"/>
      <c r="HXY43" s="146"/>
      <c r="HXZ43" s="146"/>
      <c r="HYA43" s="146"/>
      <c r="HYB43" s="146"/>
      <c r="HYC43" s="146"/>
      <c r="HYD43" s="146"/>
      <c r="HYE43" s="146"/>
      <c r="HYF43" s="146"/>
      <c r="HYG43" s="146"/>
      <c r="HYH43" s="146"/>
      <c r="HYI43" s="146"/>
      <c r="HYJ43" s="146"/>
      <c r="HYK43" s="146"/>
      <c r="HYL43" s="146"/>
      <c r="HYM43" s="146"/>
      <c r="HYN43" s="146"/>
      <c r="HYO43" s="146"/>
      <c r="HYP43" s="146"/>
      <c r="HYQ43" s="146"/>
      <c r="HYR43" s="146"/>
      <c r="HYS43" s="146"/>
      <c r="HYT43" s="146"/>
      <c r="HYU43" s="146"/>
      <c r="HYV43" s="146"/>
      <c r="HYW43" s="146"/>
      <c r="HYX43" s="146"/>
      <c r="HYY43" s="146"/>
      <c r="HYZ43" s="146"/>
      <c r="HZA43" s="146"/>
      <c r="HZB43" s="146"/>
      <c r="HZC43" s="146"/>
      <c r="HZD43" s="146"/>
      <c r="HZE43" s="146"/>
      <c r="HZF43" s="146"/>
      <c r="HZG43" s="146"/>
      <c r="HZH43" s="146"/>
      <c r="HZI43" s="146"/>
      <c r="HZJ43" s="146"/>
      <c r="HZK43" s="146"/>
      <c r="HZL43" s="146"/>
      <c r="HZM43" s="146"/>
      <c r="HZN43" s="146"/>
      <c r="HZO43" s="146"/>
      <c r="HZP43" s="146"/>
      <c r="HZQ43" s="146"/>
      <c r="HZR43" s="146"/>
      <c r="HZS43" s="146"/>
      <c r="HZT43" s="146"/>
      <c r="HZU43" s="146"/>
      <c r="HZV43" s="146"/>
      <c r="HZW43" s="146"/>
      <c r="HZX43" s="146"/>
      <c r="HZY43" s="146"/>
      <c r="HZZ43" s="146"/>
      <c r="IAA43" s="146"/>
      <c r="IAB43" s="146"/>
      <c r="IAC43" s="146"/>
      <c r="IAD43" s="146"/>
      <c r="IAE43" s="146"/>
      <c r="IAF43" s="146"/>
      <c r="IAG43" s="146"/>
      <c r="IAH43" s="146"/>
      <c r="IAI43" s="146"/>
      <c r="IAJ43" s="146"/>
      <c r="IAK43" s="146"/>
      <c r="IAL43" s="146"/>
      <c r="IAM43" s="146"/>
      <c r="IAN43" s="146"/>
      <c r="IAO43" s="146"/>
      <c r="IAP43" s="146"/>
      <c r="IAQ43" s="146"/>
      <c r="IAR43" s="146"/>
      <c r="IAS43" s="146"/>
      <c r="IAT43" s="146"/>
      <c r="IAU43" s="146"/>
      <c r="IAV43" s="146"/>
      <c r="IAW43" s="146"/>
      <c r="IAX43" s="146"/>
      <c r="IAY43" s="146"/>
      <c r="IAZ43" s="146"/>
      <c r="IBA43" s="146"/>
      <c r="IBB43" s="146"/>
      <c r="IBC43" s="146"/>
      <c r="IBD43" s="146"/>
      <c r="IBE43" s="146"/>
      <c r="IBF43" s="146"/>
      <c r="IBG43" s="146"/>
      <c r="IBH43" s="146"/>
      <c r="IBI43" s="146"/>
      <c r="IBJ43" s="146"/>
      <c r="IBK43" s="146"/>
      <c r="IBL43" s="146"/>
      <c r="IBM43" s="146"/>
      <c r="IBN43" s="146"/>
      <c r="IBO43" s="146"/>
      <c r="IBP43" s="146"/>
      <c r="IBQ43" s="146"/>
      <c r="IBR43" s="146"/>
      <c r="IBS43" s="146"/>
      <c r="IBT43" s="146"/>
      <c r="IBU43" s="146"/>
      <c r="IBV43" s="146"/>
      <c r="IBW43" s="146"/>
      <c r="IBX43" s="146"/>
      <c r="IBY43" s="146"/>
      <c r="IBZ43" s="146"/>
      <c r="ICA43" s="146"/>
      <c r="ICB43" s="146"/>
      <c r="ICC43" s="146"/>
      <c r="ICD43" s="146"/>
      <c r="ICE43" s="146"/>
      <c r="ICF43" s="146"/>
      <c r="ICG43" s="146"/>
      <c r="ICH43" s="146"/>
      <c r="ICI43" s="146"/>
      <c r="ICJ43" s="146"/>
      <c r="ICK43" s="146"/>
      <c r="ICL43" s="146"/>
      <c r="ICM43" s="146"/>
      <c r="ICN43" s="146"/>
      <c r="ICO43" s="146"/>
      <c r="ICP43" s="146"/>
      <c r="ICQ43" s="146"/>
      <c r="ICR43" s="146"/>
      <c r="ICS43" s="146"/>
      <c r="ICT43" s="146"/>
      <c r="ICU43" s="146"/>
      <c r="ICV43" s="146"/>
      <c r="ICW43" s="146"/>
      <c r="ICX43" s="146"/>
      <c r="ICY43" s="146"/>
      <c r="ICZ43" s="146"/>
      <c r="IDA43" s="146"/>
      <c r="IDB43" s="146"/>
      <c r="IDC43" s="146"/>
      <c r="IDD43" s="146"/>
      <c r="IDE43" s="146"/>
      <c r="IDF43" s="146"/>
      <c r="IDG43" s="146"/>
      <c r="IDH43" s="146"/>
      <c r="IDI43" s="146"/>
      <c r="IDJ43" s="146"/>
      <c r="IDK43" s="146"/>
      <c r="IDL43" s="146"/>
      <c r="IDM43" s="146"/>
      <c r="IDN43" s="146"/>
      <c r="IDO43" s="146"/>
      <c r="IDP43" s="146"/>
      <c r="IDQ43" s="146"/>
      <c r="IDR43" s="146"/>
      <c r="IDS43" s="146"/>
      <c r="IDT43" s="146"/>
      <c r="IDU43" s="146"/>
      <c r="IDV43" s="146"/>
      <c r="IDW43" s="146"/>
      <c r="IDX43" s="146"/>
      <c r="IDY43" s="146"/>
      <c r="IDZ43" s="146"/>
      <c r="IEA43" s="146"/>
      <c r="IEB43" s="146"/>
      <c r="IEC43" s="146"/>
      <c r="IED43" s="146"/>
      <c r="IEE43" s="146"/>
      <c r="IEF43" s="146"/>
      <c r="IEG43" s="146"/>
      <c r="IEH43" s="146"/>
      <c r="IEI43" s="146"/>
      <c r="IEJ43" s="146"/>
      <c r="IEK43" s="146"/>
      <c r="IEL43" s="146"/>
      <c r="IEM43" s="146"/>
      <c r="IEN43" s="146"/>
      <c r="IEO43" s="146"/>
      <c r="IEP43" s="146"/>
      <c r="IEQ43" s="146"/>
      <c r="IER43" s="146"/>
      <c r="IES43" s="146"/>
      <c r="IET43" s="146"/>
      <c r="IEU43" s="146"/>
      <c r="IEV43" s="146"/>
      <c r="IEW43" s="146"/>
      <c r="IEX43" s="146"/>
      <c r="IEY43" s="146"/>
      <c r="IEZ43" s="146"/>
      <c r="IFA43" s="146"/>
      <c r="IFB43" s="146"/>
      <c r="IFC43" s="146"/>
      <c r="IFD43" s="146"/>
      <c r="IFE43" s="146"/>
      <c r="IFF43" s="146"/>
      <c r="IFG43" s="146"/>
      <c r="IFH43" s="146"/>
      <c r="IFI43" s="146"/>
      <c r="IFJ43" s="146"/>
      <c r="IFK43" s="146"/>
      <c r="IFL43" s="146"/>
      <c r="IFM43" s="146"/>
      <c r="IFN43" s="146"/>
      <c r="IFO43" s="146"/>
      <c r="IFP43" s="146"/>
      <c r="IFQ43" s="146"/>
      <c r="IFR43" s="146"/>
      <c r="IFS43" s="146"/>
      <c r="IFT43" s="146"/>
      <c r="IFU43" s="146"/>
      <c r="IFV43" s="146"/>
      <c r="IFW43" s="146"/>
      <c r="IFX43" s="146"/>
      <c r="IFY43" s="146"/>
      <c r="IFZ43" s="146"/>
      <c r="IGA43" s="146"/>
      <c r="IGB43" s="146"/>
      <c r="IGC43" s="146"/>
      <c r="IGD43" s="146"/>
      <c r="IGE43" s="146"/>
      <c r="IGF43" s="146"/>
      <c r="IGG43" s="146"/>
      <c r="IGH43" s="146"/>
      <c r="IGI43" s="146"/>
      <c r="IGJ43" s="146"/>
      <c r="IGK43" s="146"/>
      <c r="IGL43" s="146"/>
      <c r="IGM43" s="146"/>
      <c r="IGN43" s="146"/>
      <c r="IGO43" s="146"/>
      <c r="IGP43" s="146"/>
      <c r="IGQ43" s="146"/>
      <c r="IGR43" s="146"/>
      <c r="IGS43" s="146"/>
      <c r="IGT43" s="146"/>
      <c r="IGU43" s="146"/>
      <c r="IGV43" s="146"/>
      <c r="IGW43" s="146"/>
      <c r="IGX43" s="146"/>
      <c r="IGY43" s="146"/>
      <c r="IGZ43" s="146"/>
      <c r="IHA43" s="146"/>
      <c r="IHB43" s="146"/>
      <c r="IHC43" s="146"/>
      <c r="IHD43" s="146"/>
      <c r="IHE43" s="146"/>
      <c r="IHF43" s="146"/>
      <c r="IHG43" s="146"/>
      <c r="IHH43" s="146"/>
      <c r="IHI43" s="146"/>
      <c r="IHJ43" s="146"/>
      <c r="IHK43" s="146"/>
      <c r="IHL43" s="146"/>
      <c r="IHM43" s="146"/>
      <c r="IHN43" s="146"/>
      <c r="IHO43" s="146"/>
      <c r="IHP43" s="146"/>
      <c r="IHQ43" s="146"/>
      <c r="IHR43" s="146"/>
      <c r="IHS43" s="146"/>
      <c r="IHT43" s="146"/>
      <c r="IHU43" s="146"/>
      <c r="IHV43" s="146"/>
      <c r="IHW43" s="146"/>
      <c r="IHX43" s="146"/>
      <c r="IHY43" s="146"/>
      <c r="IHZ43" s="146"/>
      <c r="IIA43" s="146"/>
      <c r="IIB43" s="146"/>
      <c r="IIC43" s="146"/>
      <c r="IID43" s="146"/>
      <c r="IIE43" s="146"/>
      <c r="IIF43" s="146"/>
      <c r="IIG43" s="146"/>
      <c r="IIH43" s="146"/>
      <c r="III43" s="146"/>
      <c r="IIJ43" s="146"/>
      <c r="IIK43" s="146"/>
      <c r="IIL43" s="146"/>
      <c r="IIM43" s="146"/>
      <c r="IIN43" s="146"/>
      <c r="IIO43" s="146"/>
      <c r="IIP43" s="146"/>
      <c r="IIQ43" s="146"/>
      <c r="IIR43" s="146"/>
      <c r="IIS43" s="146"/>
      <c r="IIT43" s="146"/>
      <c r="IIU43" s="146"/>
      <c r="IIV43" s="146"/>
      <c r="IIW43" s="146"/>
      <c r="IIX43" s="146"/>
      <c r="IIY43" s="146"/>
      <c r="IIZ43" s="146"/>
      <c r="IJA43" s="146"/>
      <c r="IJB43" s="146"/>
      <c r="IJC43" s="146"/>
      <c r="IJD43" s="146"/>
      <c r="IJE43" s="146"/>
      <c r="IJF43" s="146"/>
      <c r="IJG43" s="146"/>
      <c r="IJH43" s="146"/>
      <c r="IJI43" s="146"/>
      <c r="IJJ43" s="146"/>
      <c r="IJK43" s="146"/>
      <c r="IJL43" s="146"/>
      <c r="IJM43" s="146"/>
      <c r="IJN43" s="146"/>
      <c r="IJO43" s="146"/>
      <c r="IJP43" s="146"/>
      <c r="IJQ43" s="146"/>
      <c r="IJR43" s="146"/>
      <c r="IJS43" s="146"/>
      <c r="IJT43" s="146"/>
      <c r="IJU43" s="146"/>
      <c r="IJV43" s="146"/>
      <c r="IJW43" s="146"/>
      <c r="IJX43" s="146"/>
      <c r="IJY43" s="146"/>
      <c r="IJZ43" s="146"/>
      <c r="IKA43" s="146"/>
      <c r="IKB43" s="146"/>
      <c r="IKC43" s="146"/>
      <c r="IKD43" s="146"/>
      <c r="IKE43" s="146"/>
      <c r="IKF43" s="146"/>
      <c r="IKG43" s="146"/>
      <c r="IKH43" s="146"/>
      <c r="IKI43" s="146"/>
      <c r="IKJ43" s="146"/>
      <c r="IKK43" s="146"/>
      <c r="IKL43" s="146"/>
      <c r="IKM43" s="146"/>
      <c r="IKN43" s="146"/>
      <c r="IKO43" s="146"/>
      <c r="IKP43" s="146"/>
      <c r="IKQ43" s="146"/>
      <c r="IKR43" s="146"/>
      <c r="IKS43" s="146"/>
      <c r="IKT43" s="146"/>
      <c r="IKU43" s="146"/>
      <c r="IKV43" s="146"/>
      <c r="IKW43" s="146"/>
      <c r="IKX43" s="146"/>
      <c r="IKY43" s="146"/>
      <c r="IKZ43" s="146"/>
      <c r="ILA43" s="146"/>
      <c r="ILB43" s="146"/>
      <c r="ILC43" s="146"/>
      <c r="ILD43" s="146"/>
      <c r="ILE43" s="146"/>
      <c r="ILF43" s="146"/>
      <c r="ILG43" s="146"/>
      <c r="ILH43" s="146"/>
      <c r="ILI43" s="146"/>
      <c r="ILJ43" s="146"/>
      <c r="ILK43" s="146"/>
      <c r="ILL43" s="146"/>
      <c r="ILM43" s="146"/>
      <c r="ILN43" s="146"/>
      <c r="ILO43" s="146"/>
      <c r="ILP43" s="146"/>
      <c r="ILQ43" s="146"/>
      <c r="ILR43" s="146"/>
      <c r="ILS43" s="146"/>
      <c r="ILT43" s="146"/>
      <c r="ILU43" s="146"/>
      <c r="ILV43" s="146"/>
      <c r="ILW43" s="146"/>
      <c r="ILX43" s="146"/>
      <c r="ILY43" s="146"/>
      <c r="ILZ43" s="146"/>
      <c r="IMA43" s="146"/>
      <c r="IMB43" s="146"/>
      <c r="IMC43" s="146"/>
      <c r="IMD43" s="146"/>
      <c r="IME43" s="146"/>
      <c r="IMF43" s="146"/>
      <c r="IMG43" s="146"/>
      <c r="IMH43" s="146"/>
      <c r="IMI43" s="146"/>
      <c r="IMJ43" s="146"/>
      <c r="IMK43" s="146"/>
      <c r="IML43" s="146"/>
      <c r="IMM43" s="146"/>
      <c r="IMN43" s="146"/>
      <c r="IMO43" s="146"/>
      <c r="IMP43" s="146"/>
      <c r="IMQ43" s="146"/>
      <c r="IMR43" s="146"/>
      <c r="IMS43" s="146"/>
      <c r="IMT43" s="146"/>
      <c r="IMU43" s="146"/>
      <c r="IMV43" s="146"/>
      <c r="IMW43" s="146"/>
      <c r="IMX43" s="146"/>
      <c r="IMY43" s="146"/>
      <c r="IMZ43" s="146"/>
      <c r="INA43" s="146"/>
      <c r="INB43" s="146"/>
      <c r="INC43" s="146"/>
      <c r="IND43" s="146"/>
      <c r="INE43" s="146"/>
      <c r="INF43" s="146"/>
      <c r="ING43" s="146"/>
      <c r="INH43" s="146"/>
      <c r="INI43" s="146"/>
      <c r="INJ43" s="146"/>
      <c r="INK43" s="146"/>
      <c r="INL43" s="146"/>
      <c r="INM43" s="146"/>
      <c r="INN43" s="146"/>
      <c r="INO43" s="146"/>
      <c r="INP43" s="146"/>
      <c r="INQ43" s="146"/>
      <c r="INR43" s="146"/>
      <c r="INS43" s="146"/>
      <c r="INT43" s="146"/>
      <c r="INU43" s="146"/>
      <c r="INV43" s="146"/>
      <c r="INW43" s="146"/>
      <c r="INX43" s="146"/>
      <c r="INY43" s="146"/>
      <c r="INZ43" s="146"/>
      <c r="IOA43" s="146"/>
      <c r="IOB43" s="146"/>
      <c r="IOC43" s="146"/>
      <c r="IOD43" s="146"/>
      <c r="IOE43" s="146"/>
      <c r="IOF43" s="146"/>
      <c r="IOG43" s="146"/>
      <c r="IOH43" s="146"/>
      <c r="IOI43" s="146"/>
      <c r="IOJ43" s="146"/>
      <c r="IOK43" s="146"/>
      <c r="IOL43" s="146"/>
      <c r="IOM43" s="146"/>
      <c r="ION43" s="146"/>
      <c r="IOO43" s="146"/>
      <c r="IOP43" s="146"/>
      <c r="IOQ43" s="146"/>
      <c r="IOR43" s="146"/>
      <c r="IOS43" s="146"/>
      <c r="IOT43" s="146"/>
      <c r="IOU43" s="146"/>
      <c r="IOV43" s="146"/>
      <c r="IOW43" s="146"/>
      <c r="IOX43" s="146"/>
      <c r="IOY43" s="146"/>
      <c r="IOZ43" s="146"/>
      <c r="IPA43" s="146"/>
      <c r="IPB43" s="146"/>
      <c r="IPC43" s="146"/>
      <c r="IPD43" s="146"/>
      <c r="IPE43" s="146"/>
      <c r="IPF43" s="146"/>
      <c r="IPG43" s="146"/>
      <c r="IPH43" s="146"/>
      <c r="IPI43" s="146"/>
      <c r="IPJ43" s="146"/>
      <c r="IPK43" s="146"/>
      <c r="IPL43" s="146"/>
      <c r="IPM43" s="146"/>
      <c r="IPN43" s="146"/>
      <c r="IPO43" s="146"/>
      <c r="IPP43" s="146"/>
      <c r="IPQ43" s="146"/>
      <c r="IPR43" s="146"/>
      <c r="IPS43" s="146"/>
      <c r="IPT43" s="146"/>
      <c r="IPU43" s="146"/>
      <c r="IPV43" s="146"/>
      <c r="IPW43" s="146"/>
      <c r="IPX43" s="146"/>
      <c r="IPY43" s="146"/>
      <c r="IPZ43" s="146"/>
      <c r="IQA43" s="146"/>
      <c r="IQB43" s="146"/>
      <c r="IQC43" s="146"/>
      <c r="IQD43" s="146"/>
      <c r="IQE43" s="146"/>
      <c r="IQF43" s="146"/>
      <c r="IQG43" s="146"/>
      <c r="IQH43" s="146"/>
      <c r="IQI43" s="146"/>
      <c r="IQJ43" s="146"/>
      <c r="IQK43" s="146"/>
      <c r="IQL43" s="146"/>
      <c r="IQM43" s="146"/>
      <c r="IQN43" s="146"/>
      <c r="IQO43" s="146"/>
      <c r="IQP43" s="146"/>
      <c r="IQQ43" s="146"/>
      <c r="IQR43" s="146"/>
      <c r="IQS43" s="146"/>
      <c r="IQT43" s="146"/>
      <c r="IQU43" s="146"/>
      <c r="IQV43" s="146"/>
      <c r="IQW43" s="146"/>
      <c r="IQX43" s="146"/>
      <c r="IQY43" s="146"/>
      <c r="IQZ43" s="146"/>
      <c r="IRA43" s="146"/>
      <c r="IRB43" s="146"/>
      <c r="IRC43" s="146"/>
      <c r="IRD43" s="146"/>
      <c r="IRE43" s="146"/>
      <c r="IRF43" s="146"/>
      <c r="IRG43" s="146"/>
      <c r="IRH43" s="146"/>
      <c r="IRI43" s="146"/>
      <c r="IRJ43" s="146"/>
      <c r="IRK43" s="146"/>
      <c r="IRL43" s="146"/>
      <c r="IRM43" s="146"/>
      <c r="IRN43" s="146"/>
      <c r="IRO43" s="146"/>
      <c r="IRP43" s="146"/>
      <c r="IRQ43" s="146"/>
      <c r="IRR43" s="146"/>
      <c r="IRS43" s="146"/>
      <c r="IRT43" s="146"/>
      <c r="IRU43" s="146"/>
      <c r="IRV43" s="146"/>
      <c r="IRW43" s="146"/>
      <c r="IRX43" s="146"/>
      <c r="IRY43" s="146"/>
      <c r="IRZ43" s="146"/>
      <c r="ISA43" s="146"/>
      <c r="ISB43" s="146"/>
      <c r="ISC43" s="146"/>
      <c r="ISD43" s="146"/>
      <c r="ISE43" s="146"/>
      <c r="ISF43" s="146"/>
      <c r="ISG43" s="146"/>
      <c r="ISH43" s="146"/>
      <c r="ISI43" s="146"/>
      <c r="ISJ43" s="146"/>
      <c r="ISK43" s="146"/>
      <c r="ISL43" s="146"/>
      <c r="ISM43" s="146"/>
      <c r="ISN43" s="146"/>
      <c r="ISO43" s="146"/>
      <c r="ISP43" s="146"/>
      <c r="ISQ43" s="146"/>
      <c r="ISR43" s="146"/>
      <c r="ISS43" s="146"/>
      <c r="IST43" s="146"/>
      <c r="ISU43" s="146"/>
      <c r="ISV43" s="146"/>
      <c r="ISW43" s="146"/>
      <c r="ISX43" s="146"/>
      <c r="ISY43" s="146"/>
      <c r="ISZ43" s="146"/>
      <c r="ITA43" s="146"/>
      <c r="ITB43" s="146"/>
      <c r="ITC43" s="146"/>
      <c r="ITD43" s="146"/>
      <c r="ITE43" s="146"/>
      <c r="ITF43" s="146"/>
      <c r="ITG43" s="146"/>
      <c r="ITH43" s="146"/>
      <c r="ITI43" s="146"/>
      <c r="ITJ43" s="146"/>
      <c r="ITK43" s="146"/>
      <c r="ITL43" s="146"/>
      <c r="ITM43" s="146"/>
      <c r="ITN43" s="146"/>
      <c r="ITO43" s="146"/>
      <c r="ITP43" s="146"/>
      <c r="ITQ43" s="146"/>
      <c r="ITR43" s="146"/>
      <c r="ITS43" s="146"/>
      <c r="ITT43" s="146"/>
      <c r="ITU43" s="146"/>
      <c r="ITV43" s="146"/>
      <c r="ITW43" s="146"/>
      <c r="ITX43" s="146"/>
      <c r="ITY43" s="146"/>
      <c r="ITZ43" s="146"/>
      <c r="IUA43" s="146"/>
      <c r="IUB43" s="146"/>
      <c r="IUC43" s="146"/>
      <c r="IUD43" s="146"/>
      <c r="IUE43" s="146"/>
      <c r="IUF43" s="146"/>
      <c r="IUG43" s="146"/>
      <c r="IUH43" s="146"/>
      <c r="IUI43" s="146"/>
      <c r="IUJ43" s="146"/>
      <c r="IUK43" s="146"/>
      <c r="IUL43" s="146"/>
      <c r="IUM43" s="146"/>
      <c r="IUN43" s="146"/>
      <c r="IUO43" s="146"/>
      <c r="IUP43" s="146"/>
      <c r="IUQ43" s="146"/>
      <c r="IUR43" s="146"/>
      <c r="IUS43" s="146"/>
      <c r="IUT43" s="146"/>
      <c r="IUU43" s="146"/>
      <c r="IUV43" s="146"/>
      <c r="IUW43" s="146"/>
      <c r="IUX43" s="146"/>
      <c r="IUY43" s="146"/>
      <c r="IUZ43" s="146"/>
      <c r="IVA43" s="146"/>
      <c r="IVB43" s="146"/>
      <c r="IVC43" s="146"/>
      <c r="IVD43" s="146"/>
      <c r="IVE43" s="146"/>
      <c r="IVF43" s="146"/>
      <c r="IVG43" s="146"/>
      <c r="IVH43" s="146"/>
      <c r="IVI43" s="146"/>
      <c r="IVJ43" s="146"/>
      <c r="IVK43" s="146"/>
      <c r="IVL43" s="146"/>
      <c r="IVM43" s="146"/>
      <c r="IVN43" s="146"/>
      <c r="IVO43" s="146"/>
      <c r="IVP43" s="146"/>
      <c r="IVQ43" s="146"/>
      <c r="IVR43" s="146"/>
      <c r="IVS43" s="146"/>
      <c r="IVT43" s="146"/>
      <c r="IVU43" s="146"/>
      <c r="IVV43" s="146"/>
      <c r="IVW43" s="146"/>
      <c r="IVX43" s="146"/>
      <c r="IVY43" s="146"/>
      <c r="IVZ43" s="146"/>
      <c r="IWA43" s="146"/>
      <c r="IWB43" s="146"/>
      <c r="IWC43" s="146"/>
      <c r="IWD43" s="146"/>
      <c r="IWE43" s="146"/>
      <c r="IWF43" s="146"/>
      <c r="IWG43" s="146"/>
      <c r="IWH43" s="146"/>
      <c r="IWI43" s="146"/>
      <c r="IWJ43" s="146"/>
      <c r="IWK43" s="146"/>
      <c r="IWL43" s="146"/>
      <c r="IWM43" s="146"/>
      <c r="IWN43" s="146"/>
      <c r="IWO43" s="146"/>
      <c r="IWP43" s="146"/>
      <c r="IWQ43" s="146"/>
      <c r="IWR43" s="146"/>
      <c r="IWS43" s="146"/>
      <c r="IWT43" s="146"/>
      <c r="IWU43" s="146"/>
      <c r="IWV43" s="146"/>
      <c r="IWW43" s="146"/>
      <c r="IWX43" s="146"/>
      <c r="IWY43" s="146"/>
      <c r="IWZ43" s="146"/>
      <c r="IXA43" s="146"/>
      <c r="IXB43" s="146"/>
      <c r="IXC43" s="146"/>
      <c r="IXD43" s="146"/>
      <c r="IXE43" s="146"/>
      <c r="IXF43" s="146"/>
      <c r="IXG43" s="146"/>
      <c r="IXH43" s="146"/>
      <c r="IXI43" s="146"/>
      <c r="IXJ43" s="146"/>
      <c r="IXK43" s="146"/>
      <c r="IXL43" s="146"/>
      <c r="IXM43" s="146"/>
      <c r="IXN43" s="146"/>
      <c r="IXO43" s="146"/>
      <c r="IXP43" s="146"/>
      <c r="IXQ43" s="146"/>
      <c r="IXR43" s="146"/>
      <c r="IXS43" s="146"/>
      <c r="IXT43" s="146"/>
      <c r="IXU43" s="146"/>
      <c r="IXV43" s="146"/>
      <c r="IXW43" s="146"/>
      <c r="IXX43" s="146"/>
      <c r="IXY43" s="146"/>
      <c r="IXZ43" s="146"/>
      <c r="IYA43" s="146"/>
      <c r="IYB43" s="146"/>
      <c r="IYC43" s="146"/>
      <c r="IYD43" s="146"/>
      <c r="IYE43" s="146"/>
      <c r="IYF43" s="146"/>
      <c r="IYG43" s="146"/>
      <c r="IYH43" s="146"/>
      <c r="IYI43" s="146"/>
      <c r="IYJ43" s="146"/>
      <c r="IYK43" s="146"/>
      <c r="IYL43" s="146"/>
      <c r="IYM43" s="146"/>
      <c r="IYN43" s="146"/>
      <c r="IYO43" s="146"/>
      <c r="IYP43" s="146"/>
      <c r="IYQ43" s="146"/>
      <c r="IYR43" s="146"/>
      <c r="IYS43" s="146"/>
      <c r="IYT43" s="146"/>
      <c r="IYU43" s="146"/>
      <c r="IYV43" s="146"/>
      <c r="IYW43" s="146"/>
      <c r="IYX43" s="146"/>
      <c r="IYY43" s="146"/>
      <c r="IYZ43" s="146"/>
      <c r="IZA43" s="146"/>
      <c r="IZB43" s="146"/>
      <c r="IZC43" s="146"/>
      <c r="IZD43" s="146"/>
      <c r="IZE43" s="146"/>
      <c r="IZF43" s="146"/>
      <c r="IZG43" s="146"/>
      <c r="IZH43" s="146"/>
      <c r="IZI43" s="146"/>
      <c r="IZJ43" s="146"/>
      <c r="IZK43" s="146"/>
      <c r="IZL43" s="146"/>
      <c r="IZM43" s="146"/>
      <c r="IZN43" s="146"/>
      <c r="IZO43" s="146"/>
      <c r="IZP43" s="146"/>
      <c r="IZQ43" s="146"/>
      <c r="IZR43" s="146"/>
      <c r="IZS43" s="146"/>
      <c r="IZT43" s="146"/>
      <c r="IZU43" s="146"/>
      <c r="IZV43" s="146"/>
      <c r="IZW43" s="146"/>
      <c r="IZX43" s="146"/>
      <c r="IZY43" s="146"/>
      <c r="IZZ43" s="146"/>
      <c r="JAA43" s="146"/>
      <c r="JAB43" s="146"/>
      <c r="JAC43" s="146"/>
      <c r="JAD43" s="146"/>
      <c r="JAE43" s="146"/>
      <c r="JAF43" s="146"/>
      <c r="JAG43" s="146"/>
      <c r="JAH43" s="146"/>
      <c r="JAI43" s="146"/>
      <c r="JAJ43" s="146"/>
      <c r="JAK43" s="146"/>
      <c r="JAL43" s="146"/>
      <c r="JAM43" s="146"/>
      <c r="JAN43" s="146"/>
      <c r="JAO43" s="146"/>
      <c r="JAP43" s="146"/>
      <c r="JAQ43" s="146"/>
      <c r="JAR43" s="146"/>
      <c r="JAS43" s="146"/>
      <c r="JAT43" s="146"/>
      <c r="JAU43" s="146"/>
      <c r="JAV43" s="146"/>
      <c r="JAW43" s="146"/>
      <c r="JAX43" s="146"/>
      <c r="JAY43" s="146"/>
      <c r="JAZ43" s="146"/>
      <c r="JBA43" s="146"/>
      <c r="JBB43" s="146"/>
      <c r="JBC43" s="146"/>
      <c r="JBD43" s="146"/>
      <c r="JBE43" s="146"/>
      <c r="JBF43" s="146"/>
      <c r="JBG43" s="146"/>
      <c r="JBH43" s="146"/>
      <c r="JBI43" s="146"/>
      <c r="JBJ43" s="146"/>
      <c r="JBK43" s="146"/>
      <c r="JBL43" s="146"/>
      <c r="JBM43" s="146"/>
      <c r="JBN43" s="146"/>
      <c r="JBO43" s="146"/>
      <c r="JBP43" s="146"/>
      <c r="JBQ43" s="146"/>
      <c r="JBR43" s="146"/>
      <c r="JBS43" s="146"/>
      <c r="JBT43" s="146"/>
      <c r="JBU43" s="146"/>
      <c r="JBV43" s="146"/>
      <c r="JBW43" s="146"/>
      <c r="JBX43" s="146"/>
      <c r="JBY43" s="146"/>
      <c r="JBZ43" s="146"/>
      <c r="JCA43" s="146"/>
      <c r="JCB43" s="146"/>
      <c r="JCC43" s="146"/>
      <c r="JCD43" s="146"/>
      <c r="JCE43" s="146"/>
      <c r="JCF43" s="146"/>
      <c r="JCG43" s="146"/>
      <c r="JCH43" s="146"/>
      <c r="JCI43" s="146"/>
      <c r="JCJ43" s="146"/>
      <c r="JCK43" s="146"/>
      <c r="JCL43" s="146"/>
      <c r="JCM43" s="146"/>
      <c r="JCN43" s="146"/>
      <c r="JCO43" s="146"/>
      <c r="JCP43" s="146"/>
      <c r="JCQ43" s="146"/>
      <c r="JCR43" s="146"/>
      <c r="JCS43" s="146"/>
      <c r="JCT43" s="146"/>
      <c r="JCU43" s="146"/>
      <c r="JCV43" s="146"/>
      <c r="JCW43" s="146"/>
      <c r="JCX43" s="146"/>
      <c r="JCY43" s="146"/>
      <c r="JCZ43" s="146"/>
      <c r="JDA43" s="146"/>
      <c r="JDB43" s="146"/>
      <c r="JDC43" s="146"/>
      <c r="JDD43" s="146"/>
      <c r="JDE43" s="146"/>
      <c r="JDF43" s="146"/>
      <c r="JDG43" s="146"/>
      <c r="JDH43" s="146"/>
      <c r="JDI43" s="146"/>
      <c r="JDJ43" s="146"/>
      <c r="JDK43" s="146"/>
      <c r="JDL43" s="146"/>
      <c r="JDM43" s="146"/>
      <c r="JDN43" s="146"/>
      <c r="JDO43" s="146"/>
      <c r="JDP43" s="146"/>
      <c r="JDQ43" s="146"/>
      <c r="JDR43" s="146"/>
      <c r="JDS43" s="146"/>
      <c r="JDT43" s="146"/>
      <c r="JDU43" s="146"/>
      <c r="JDV43" s="146"/>
      <c r="JDW43" s="146"/>
      <c r="JDX43" s="146"/>
      <c r="JDY43" s="146"/>
      <c r="JDZ43" s="146"/>
      <c r="JEA43" s="146"/>
      <c r="JEB43" s="146"/>
      <c r="JEC43" s="146"/>
      <c r="JED43" s="146"/>
      <c r="JEE43" s="146"/>
      <c r="JEF43" s="146"/>
      <c r="JEG43" s="146"/>
      <c r="JEH43" s="146"/>
      <c r="JEI43" s="146"/>
      <c r="JEJ43" s="146"/>
      <c r="JEK43" s="146"/>
      <c r="JEL43" s="146"/>
      <c r="JEM43" s="146"/>
      <c r="JEN43" s="146"/>
      <c r="JEO43" s="146"/>
      <c r="JEP43" s="146"/>
      <c r="JEQ43" s="146"/>
      <c r="JER43" s="146"/>
      <c r="JES43" s="146"/>
      <c r="JET43" s="146"/>
      <c r="JEU43" s="146"/>
      <c r="JEV43" s="146"/>
      <c r="JEW43" s="146"/>
      <c r="JEX43" s="146"/>
      <c r="JEY43" s="146"/>
      <c r="JEZ43" s="146"/>
      <c r="JFA43" s="146"/>
      <c r="JFB43" s="146"/>
      <c r="JFC43" s="146"/>
      <c r="JFD43" s="146"/>
      <c r="JFE43" s="146"/>
      <c r="JFF43" s="146"/>
      <c r="JFG43" s="146"/>
      <c r="JFH43" s="146"/>
      <c r="JFI43" s="146"/>
      <c r="JFJ43" s="146"/>
      <c r="JFK43" s="146"/>
      <c r="JFL43" s="146"/>
      <c r="JFM43" s="146"/>
      <c r="JFN43" s="146"/>
      <c r="JFO43" s="146"/>
      <c r="JFP43" s="146"/>
      <c r="JFQ43" s="146"/>
      <c r="JFR43" s="146"/>
      <c r="JFS43" s="146"/>
      <c r="JFT43" s="146"/>
      <c r="JFU43" s="146"/>
      <c r="JFV43" s="146"/>
      <c r="JFW43" s="146"/>
      <c r="JFX43" s="146"/>
      <c r="JFY43" s="146"/>
      <c r="JFZ43" s="146"/>
      <c r="JGA43" s="146"/>
      <c r="JGB43" s="146"/>
      <c r="JGC43" s="146"/>
      <c r="JGD43" s="146"/>
      <c r="JGE43" s="146"/>
      <c r="JGF43" s="146"/>
      <c r="JGG43" s="146"/>
      <c r="JGH43" s="146"/>
      <c r="JGI43" s="146"/>
      <c r="JGJ43" s="146"/>
      <c r="JGK43" s="146"/>
      <c r="JGL43" s="146"/>
      <c r="JGM43" s="146"/>
      <c r="JGN43" s="146"/>
      <c r="JGO43" s="146"/>
      <c r="JGP43" s="146"/>
      <c r="JGQ43" s="146"/>
      <c r="JGR43" s="146"/>
      <c r="JGS43" s="146"/>
      <c r="JGT43" s="146"/>
      <c r="JGU43" s="146"/>
      <c r="JGV43" s="146"/>
      <c r="JGW43" s="146"/>
      <c r="JGX43" s="146"/>
      <c r="JGY43" s="146"/>
      <c r="JGZ43" s="146"/>
      <c r="JHA43" s="146"/>
      <c r="JHB43" s="146"/>
      <c r="JHC43" s="146"/>
      <c r="JHD43" s="146"/>
      <c r="JHE43" s="146"/>
      <c r="JHF43" s="146"/>
      <c r="JHG43" s="146"/>
      <c r="JHH43" s="146"/>
      <c r="JHI43" s="146"/>
      <c r="JHJ43" s="146"/>
      <c r="JHK43" s="146"/>
      <c r="JHL43" s="146"/>
      <c r="JHM43" s="146"/>
      <c r="JHN43" s="146"/>
      <c r="JHO43" s="146"/>
      <c r="JHP43" s="146"/>
      <c r="JHQ43" s="146"/>
      <c r="JHR43" s="146"/>
      <c r="JHS43" s="146"/>
      <c r="JHT43" s="146"/>
      <c r="JHU43" s="146"/>
      <c r="JHV43" s="146"/>
      <c r="JHW43" s="146"/>
      <c r="JHX43" s="146"/>
      <c r="JHY43" s="146"/>
      <c r="JHZ43" s="146"/>
      <c r="JIA43" s="146"/>
      <c r="JIB43" s="146"/>
      <c r="JIC43" s="146"/>
      <c r="JID43" s="146"/>
      <c r="JIE43" s="146"/>
      <c r="JIF43" s="146"/>
      <c r="JIG43" s="146"/>
      <c r="JIH43" s="146"/>
      <c r="JII43" s="146"/>
      <c r="JIJ43" s="146"/>
      <c r="JIK43" s="146"/>
      <c r="JIL43" s="146"/>
      <c r="JIM43" s="146"/>
      <c r="JIN43" s="146"/>
      <c r="JIO43" s="146"/>
      <c r="JIP43" s="146"/>
      <c r="JIQ43" s="146"/>
      <c r="JIR43" s="146"/>
      <c r="JIS43" s="146"/>
      <c r="JIT43" s="146"/>
      <c r="JIU43" s="146"/>
      <c r="JIV43" s="146"/>
      <c r="JIW43" s="146"/>
      <c r="JIX43" s="146"/>
      <c r="JIY43" s="146"/>
      <c r="JIZ43" s="146"/>
      <c r="JJA43" s="146"/>
      <c r="JJB43" s="146"/>
      <c r="JJC43" s="146"/>
      <c r="JJD43" s="146"/>
      <c r="JJE43" s="146"/>
      <c r="JJF43" s="146"/>
      <c r="JJG43" s="146"/>
      <c r="JJH43" s="146"/>
      <c r="JJI43" s="146"/>
      <c r="JJJ43" s="146"/>
      <c r="JJK43" s="146"/>
      <c r="JJL43" s="146"/>
      <c r="JJM43" s="146"/>
      <c r="JJN43" s="146"/>
      <c r="JJO43" s="146"/>
      <c r="JJP43" s="146"/>
      <c r="JJQ43" s="146"/>
      <c r="JJR43" s="146"/>
      <c r="JJS43" s="146"/>
      <c r="JJT43" s="146"/>
      <c r="JJU43" s="146"/>
      <c r="JJV43" s="146"/>
      <c r="JJW43" s="146"/>
      <c r="JJX43" s="146"/>
      <c r="JJY43" s="146"/>
      <c r="JJZ43" s="146"/>
      <c r="JKA43" s="146"/>
      <c r="JKB43" s="146"/>
      <c r="JKC43" s="146"/>
      <c r="JKD43" s="146"/>
      <c r="JKE43" s="146"/>
      <c r="JKF43" s="146"/>
      <c r="JKG43" s="146"/>
      <c r="JKH43" s="146"/>
      <c r="JKI43" s="146"/>
      <c r="JKJ43" s="146"/>
      <c r="JKK43" s="146"/>
      <c r="JKL43" s="146"/>
      <c r="JKM43" s="146"/>
      <c r="JKN43" s="146"/>
      <c r="JKO43" s="146"/>
      <c r="JKP43" s="146"/>
      <c r="JKQ43" s="146"/>
      <c r="JKR43" s="146"/>
      <c r="JKS43" s="146"/>
      <c r="JKT43" s="146"/>
      <c r="JKU43" s="146"/>
      <c r="JKV43" s="146"/>
      <c r="JKW43" s="146"/>
      <c r="JKX43" s="146"/>
      <c r="JKY43" s="146"/>
      <c r="JKZ43" s="146"/>
      <c r="JLA43" s="146"/>
      <c r="JLB43" s="146"/>
      <c r="JLC43" s="146"/>
      <c r="JLD43" s="146"/>
      <c r="JLE43" s="146"/>
      <c r="JLF43" s="146"/>
      <c r="JLG43" s="146"/>
      <c r="JLH43" s="146"/>
      <c r="JLI43" s="146"/>
      <c r="JLJ43" s="146"/>
      <c r="JLK43" s="146"/>
      <c r="JLL43" s="146"/>
      <c r="JLM43" s="146"/>
      <c r="JLN43" s="146"/>
      <c r="JLO43" s="146"/>
      <c r="JLP43" s="146"/>
      <c r="JLQ43" s="146"/>
      <c r="JLR43" s="146"/>
      <c r="JLS43" s="146"/>
      <c r="JLT43" s="146"/>
      <c r="JLU43" s="146"/>
      <c r="JLV43" s="146"/>
      <c r="JLW43" s="146"/>
      <c r="JLX43" s="146"/>
      <c r="JLY43" s="146"/>
      <c r="JLZ43" s="146"/>
      <c r="JMA43" s="146"/>
      <c r="JMB43" s="146"/>
      <c r="JMC43" s="146"/>
      <c r="JMD43" s="146"/>
      <c r="JME43" s="146"/>
      <c r="JMF43" s="146"/>
      <c r="JMG43" s="146"/>
      <c r="JMH43" s="146"/>
      <c r="JMI43" s="146"/>
      <c r="JMJ43" s="146"/>
      <c r="JMK43" s="146"/>
      <c r="JML43" s="146"/>
      <c r="JMM43" s="146"/>
      <c r="JMN43" s="146"/>
      <c r="JMO43" s="146"/>
      <c r="JMP43" s="146"/>
      <c r="JMQ43" s="146"/>
      <c r="JMR43" s="146"/>
      <c r="JMS43" s="146"/>
      <c r="JMT43" s="146"/>
      <c r="JMU43" s="146"/>
      <c r="JMV43" s="146"/>
      <c r="JMW43" s="146"/>
      <c r="JMX43" s="146"/>
      <c r="JMY43" s="146"/>
      <c r="JMZ43" s="146"/>
      <c r="JNA43" s="146"/>
      <c r="JNB43" s="146"/>
      <c r="JNC43" s="146"/>
      <c r="JND43" s="146"/>
      <c r="JNE43" s="146"/>
      <c r="JNF43" s="146"/>
      <c r="JNG43" s="146"/>
      <c r="JNH43" s="146"/>
      <c r="JNI43" s="146"/>
      <c r="JNJ43" s="146"/>
      <c r="JNK43" s="146"/>
      <c r="JNL43" s="146"/>
      <c r="JNM43" s="146"/>
      <c r="JNN43" s="146"/>
      <c r="JNO43" s="146"/>
      <c r="JNP43" s="146"/>
      <c r="JNQ43" s="146"/>
      <c r="JNR43" s="146"/>
      <c r="JNS43" s="146"/>
      <c r="JNT43" s="146"/>
      <c r="JNU43" s="146"/>
      <c r="JNV43" s="146"/>
      <c r="JNW43" s="146"/>
      <c r="JNX43" s="146"/>
      <c r="JNY43" s="146"/>
      <c r="JNZ43" s="146"/>
      <c r="JOA43" s="146"/>
      <c r="JOB43" s="146"/>
      <c r="JOC43" s="146"/>
      <c r="JOD43" s="146"/>
      <c r="JOE43" s="146"/>
      <c r="JOF43" s="146"/>
      <c r="JOG43" s="146"/>
      <c r="JOH43" s="146"/>
      <c r="JOI43" s="146"/>
      <c r="JOJ43" s="146"/>
      <c r="JOK43" s="146"/>
      <c r="JOL43" s="146"/>
      <c r="JOM43" s="146"/>
      <c r="JON43" s="146"/>
      <c r="JOO43" s="146"/>
      <c r="JOP43" s="146"/>
      <c r="JOQ43" s="146"/>
      <c r="JOR43" s="146"/>
      <c r="JOS43" s="146"/>
      <c r="JOT43" s="146"/>
      <c r="JOU43" s="146"/>
      <c r="JOV43" s="146"/>
      <c r="JOW43" s="146"/>
      <c r="JOX43" s="146"/>
      <c r="JOY43" s="146"/>
      <c r="JOZ43" s="146"/>
      <c r="JPA43" s="146"/>
      <c r="JPB43" s="146"/>
      <c r="JPC43" s="146"/>
      <c r="JPD43" s="146"/>
      <c r="JPE43" s="146"/>
      <c r="JPF43" s="146"/>
      <c r="JPG43" s="146"/>
      <c r="JPH43" s="146"/>
      <c r="JPI43" s="146"/>
      <c r="JPJ43" s="146"/>
      <c r="JPK43" s="146"/>
      <c r="JPL43" s="146"/>
      <c r="JPM43" s="146"/>
      <c r="JPN43" s="146"/>
      <c r="JPO43" s="146"/>
      <c r="JPP43" s="146"/>
      <c r="JPQ43" s="146"/>
      <c r="JPR43" s="146"/>
      <c r="JPS43" s="146"/>
      <c r="JPT43" s="146"/>
      <c r="JPU43" s="146"/>
      <c r="JPV43" s="146"/>
      <c r="JPW43" s="146"/>
      <c r="JPX43" s="146"/>
      <c r="JPY43" s="146"/>
      <c r="JPZ43" s="146"/>
      <c r="JQA43" s="146"/>
      <c r="JQB43" s="146"/>
      <c r="JQC43" s="146"/>
      <c r="JQD43" s="146"/>
      <c r="JQE43" s="146"/>
      <c r="JQF43" s="146"/>
      <c r="JQG43" s="146"/>
      <c r="JQH43" s="146"/>
      <c r="JQI43" s="146"/>
      <c r="JQJ43" s="146"/>
      <c r="JQK43" s="146"/>
      <c r="JQL43" s="146"/>
      <c r="JQM43" s="146"/>
      <c r="JQN43" s="146"/>
      <c r="JQO43" s="146"/>
      <c r="JQP43" s="146"/>
      <c r="JQQ43" s="146"/>
      <c r="JQR43" s="146"/>
      <c r="JQS43" s="146"/>
      <c r="JQT43" s="146"/>
      <c r="JQU43" s="146"/>
      <c r="JQV43" s="146"/>
      <c r="JQW43" s="146"/>
      <c r="JQX43" s="146"/>
      <c r="JQY43" s="146"/>
      <c r="JQZ43" s="146"/>
      <c r="JRA43" s="146"/>
      <c r="JRB43" s="146"/>
      <c r="JRC43" s="146"/>
      <c r="JRD43" s="146"/>
      <c r="JRE43" s="146"/>
      <c r="JRF43" s="146"/>
      <c r="JRG43" s="146"/>
      <c r="JRH43" s="146"/>
      <c r="JRI43" s="146"/>
      <c r="JRJ43" s="146"/>
      <c r="JRK43" s="146"/>
      <c r="JRL43" s="146"/>
      <c r="JRM43" s="146"/>
      <c r="JRN43" s="146"/>
      <c r="JRO43" s="146"/>
      <c r="JRP43" s="146"/>
      <c r="JRQ43" s="146"/>
      <c r="JRR43" s="146"/>
      <c r="JRS43" s="146"/>
      <c r="JRT43" s="146"/>
      <c r="JRU43" s="146"/>
      <c r="JRV43" s="146"/>
      <c r="JRW43" s="146"/>
      <c r="JRX43" s="146"/>
      <c r="JRY43" s="146"/>
      <c r="JRZ43" s="146"/>
      <c r="JSA43" s="146"/>
      <c r="JSB43" s="146"/>
      <c r="JSC43" s="146"/>
      <c r="JSD43" s="146"/>
      <c r="JSE43" s="146"/>
      <c r="JSF43" s="146"/>
      <c r="JSG43" s="146"/>
      <c r="JSH43" s="146"/>
      <c r="JSI43" s="146"/>
      <c r="JSJ43" s="146"/>
      <c r="JSK43" s="146"/>
      <c r="JSL43" s="146"/>
      <c r="JSM43" s="146"/>
      <c r="JSN43" s="146"/>
      <c r="JSO43" s="146"/>
      <c r="JSP43" s="146"/>
      <c r="JSQ43" s="146"/>
      <c r="JSR43" s="146"/>
      <c r="JSS43" s="146"/>
      <c r="JST43" s="146"/>
      <c r="JSU43" s="146"/>
      <c r="JSV43" s="146"/>
      <c r="JSW43" s="146"/>
      <c r="JSX43" s="146"/>
      <c r="JSY43" s="146"/>
      <c r="JSZ43" s="146"/>
      <c r="JTA43" s="146"/>
      <c r="JTB43" s="146"/>
      <c r="JTC43" s="146"/>
      <c r="JTD43" s="146"/>
      <c r="JTE43" s="146"/>
      <c r="JTF43" s="146"/>
      <c r="JTG43" s="146"/>
      <c r="JTH43" s="146"/>
      <c r="JTI43" s="146"/>
      <c r="JTJ43" s="146"/>
      <c r="JTK43" s="146"/>
      <c r="JTL43" s="146"/>
      <c r="JTM43" s="146"/>
      <c r="JTN43" s="146"/>
      <c r="JTO43" s="146"/>
      <c r="JTP43" s="146"/>
      <c r="JTQ43" s="146"/>
      <c r="JTR43" s="146"/>
      <c r="JTS43" s="146"/>
      <c r="JTT43" s="146"/>
      <c r="JTU43" s="146"/>
      <c r="JTV43" s="146"/>
      <c r="JTW43" s="146"/>
      <c r="JTX43" s="146"/>
      <c r="JTY43" s="146"/>
      <c r="JTZ43" s="146"/>
      <c r="JUA43" s="146"/>
      <c r="JUB43" s="146"/>
      <c r="JUC43" s="146"/>
      <c r="JUD43" s="146"/>
      <c r="JUE43" s="146"/>
      <c r="JUF43" s="146"/>
      <c r="JUG43" s="146"/>
      <c r="JUH43" s="146"/>
      <c r="JUI43" s="146"/>
      <c r="JUJ43" s="146"/>
      <c r="JUK43" s="146"/>
      <c r="JUL43" s="146"/>
      <c r="JUM43" s="146"/>
      <c r="JUN43" s="146"/>
      <c r="JUO43" s="146"/>
      <c r="JUP43" s="146"/>
      <c r="JUQ43" s="146"/>
      <c r="JUR43" s="146"/>
      <c r="JUS43" s="146"/>
      <c r="JUT43" s="146"/>
      <c r="JUU43" s="146"/>
      <c r="JUV43" s="146"/>
      <c r="JUW43" s="146"/>
      <c r="JUX43" s="146"/>
      <c r="JUY43" s="146"/>
      <c r="JUZ43" s="146"/>
      <c r="JVA43" s="146"/>
      <c r="JVB43" s="146"/>
      <c r="JVC43" s="146"/>
      <c r="JVD43" s="146"/>
      <c r="JVE43" s="146"/>
      <c r="JVF43" s="146"/>
      <c r="JVG43" s="146"/>
      <c r="JVH43" s="146"/>
      <c r="JVI43" s="146"/>
      <c r="JVJ43" s="146"/>
      <c r="JVK43" s="146"/>
      <c r="JVL43" s="146"/>
      <c r="JVM43" s="146"/>
      <c r="JVN43" s="146"/>
      <c r="JVO43" s="146"/>
      <c r="JVP43" s="146"/>
      <c r="JVQ43" s="146"/>
      <c r="JVR43" s="146"/>
      <c r="JVS43" s="146"/>
      <c r="JVT43" s="146"/>
      <c r="JVU43" s="146"/>
      <c r="JVV43" s="146"/>
      <c r="JVW43" s="146"/>
      <c r="JVX43" s="146"/>
      <c r="JVY43" s="146"/>
      <c r="JVZ43" s="146"/>
      <c r="JWA43" s="146"/>
      <c r="JWB43" s="146"/>
      <c r="JWC43" s="146"/>
      <c r="JWD43" s="146"/>
      <c r="JWE43" s="146"/>
      <c r="JWF43" s="146"/>
      <c r="JWG43" s="146"/>
      <c r="JWH43" s="146"/>
      <c r="JWI43" s="146"/>
      <c r="JWJ43" s="146"/>
      <c r="JWK43" s="146"/>
      <c r="JWL43" s="146"/>
      <c r="JWM43" s="146"/>
      <c r="JWN43" s="146"/>
      <c r="JWO43" s="146"/>
      <c r="JWP43" s="146"/>
      <c r="JWQ43" s="146"/>
      <c r="JWR43" s="146"/>
      <c r="JWS43" s="146"/>
      <c r="JWT43" s="146"/>
      <c r="JWU43" s="146"/>
      <c r="JWV43" s="146"/>
      <c r="JWW43" s="146"/>
      <c r="JWX43" s="146"/>
      <c r="JWY43" s="146"/>
      <c r="JWZ43" s="146"/>
      <c r="JXA43" s="146"/>
      <c r="JXB43" s="146"/>
      <c r="JXC43" s="146"/>
      <c r="JXD43" s="146"/>
      <c r="JXE43" s="146"/>
      <c r="JXF43" s="146"/>
      <c r="JXG43" s="146"/>
      <c r="JXH43" s="146"/>
      <c r="JXI43" s="146"/>
      <c r="JXJ43" s="146"/>
      <c r="JXK43" s="146"/>
      <c r="JXL43" s="146"/>
      <c r="JXM43" s="146"/>
      <c r="JXN43" s="146"/>
      <c r="JXO43" s="146"/>
      <c r="JXP43" s="146"/>
      <c r="JXQ43" s="146"/>
      <c r="JXR43" s="146"/>
      <c r="JXS43" s="146"/>
      <c r="JXT43" s="146"/>
      <c r="JXU43" s="146"/>
      <c r="JXV43" s="146"/>
      <c r="JXW43" s="146"/>
      <c r="JXX43" s="146"/>
      <c r="JXY43" s="146"/>
      <c r="JXZ43" s="146"/>
      <c r="JYA43" s="146"/>
      <c r="JYB43" s="146"/>
      <c r="JYC43" s="146"/>
      <c r="JYD43" s="146"/>
      <c r="JYE43" s="146"/>
      <c r="JYF43" s="146"/>
      <c r="JYG43" s="146"/>
      <c r="JYH43" s="146"/>
      <c r="JYI43" s="146"/>
      <c r="JYJ43" s="146"/>
      <c r="JYK43" s="146"/>
      <c r="JYL43" s="146"/>
      <c r="JYM43" s="146"/>
      <c r="JYN43" s="146"/>
      <c r="JYO43" s="146"/>
      <c r="JYP43" s="146"/>
      <c r="JYQ43" s="146"/>
      <c r="JYR43" s="146"/>
      <c r="JYS43" s="146"/>
      <c r="JYT43" s="146"/>
      <c r="JYU43" s="146"/>
      <c r="JYV43" s="146"/>
      <c r="JYW43" s="146"/>
      <c r="JYX43" s="146"/>
      <c r="JYY43" s="146"/>
      <c r="JYZ43" s="146"/>
      <c r="JZA43" s="146"/>
      <c r="JZB43" s="146"/>
      <c r="JZC43" s="146"/>
      <c r="JZD43" s="146"/>
      <c r="JZE43" s="146"/>
      <c r="JZF43" s="146"/>
      <c r="JZG43" s="146"/>
      <c r="JZH43" s="146"/>
      <c r="JZI43" s="146"/>
      <c r="JZJ43" s="146"/>
      <c r="JZK43" s="146"/>
      <c r="JZL43" s="146"/>
      <c r="JZM43" s="146"/>
      <c r="JZN43" s="146"/>
      <c r="JZO43" s="146"/>
      <c r="JZP43" s="146"/>
      <c r="JZQ43" s="146"/>
      <c r="JZR43" s="146"/>
      <c r="JZS43" s="146"/>
      <c r="JZT43" s="146"/>
      <c r="JZU43" s="146"/>
      <c r="JZV43" s="146"/>
      <c r="JZW43" s="146"/>
      <c r="JZX43" s="146"/>
      <c r="JZY43" s="146"/>
      <c r="JZZ43" s="146"/>
      <c r="KAA43" s="146"/>
      <c r="KAB43" s="146"/>
      <c r="KAC43" s="146"/>
      <c r="KAD43" s="146"/>
      <c r="KAE43" s="146"/>
      <c r="KAF43" s="146"/>
      <c r="KAG43" s="146"/>
      <c r="KAH43" s="146"/>
      <c r="KAI43" s="146"/>
      <c r="KAJ43" s="146"/>
      <c r="KAK43" s="146"/>
      <c r="KAL43" s="146"/>
      <c r="KAM43" s="146"/>
      <c r="KAN43" s="146"/>
      <c r="KAO43" s="146"/>
      <c r="KAP43" s="146"/>
      <c r="KAQ43" s="146"/>
      <c r="KAR43" s="146"/>
      <c r="KAS43" s="146"/>
      <c r="KAT43" s="146"/>
      <c r="KAU43" s="146"/>
      <c r="KAV43" s="146"/>
      <c r="KAW43" s="146"/>
      <c r="KAX43" s="146"/>
      <c r="KAY43" s="146"/>
      <c r="KAZ43" s="146"/>
      <c r="KBA43" s="146"/>
      <c r="KBB43" s="146"/>
      <c r="KBC43" s="146"/>
      <c r="KBD43" s="146"/>
      <c r="KBE43" s="146"/>
      <c r="KBF43" s="146"/>
      <c r="KBG43" s="146"/>
      <c r="KBH43" s="146"/>
      <c r="KBI43" s="146"/>
      <c r="KBJ43" s="146"/>
      <c r="KBK43" s="146"/>
      <c r="KBL43" s="146"/>
      <c r="KBM43" s="146"/>
      <c r="KBN43" s="146"/>
      <c r="KBO43" s="146"/>
      <c r="KBP43" s="146"/>
      <c r="KBQ43" s="146"/>
      <c r="KBR43" s="146"/>
      <c r="KBS43" s="146"/>
      <c r="KBT43" s="146"/>
      <c r="KBU43" s="146"/>
      <c r="KBV43" s="146"/>
      <c r="KBW43" s="146"/>
      <c r="KBX43" s="146"/>
      <c r="KBY43" s="146"/>
      <c r="KBZ43" s="146"/>
      <c r="KCA43" s="146"/>
      <c r="KCB43" s="146"/>
      <c r="KCC43" s="146"/>
      <c r="KCD43" s="146"/>
      <c r="KCE43" s="146"/>
      <c r="KCF43" s="146"/>
      <c r="KCG43" s="146"/>
      <c r="KCH43" s="146"/>
      <c r="KCI43" s="146"/>
      <c r="KCJ43" s="146"/>
      <c r="KCK43" s="146"/>
      <c r="KCL43" s="146"/>
      <c r="KCM43" s="146"/>
      <c r="KCN43" s="146"/>
      <c r="KCO43" s="146"/>
      <c r="KCP43" s="146"/>
      <c r="KCQ43" s="146"/>
      <c r="KCR43" s="146"/>
      <c r="KCS43" s="146"/>
      <c r="KCT43" s="146"/>
      <c r="KCU43" s="146"/>
      <c r="KCV43" s="146"/>
      <c r="KCW43" s="146"/>
      <c r="KCX43" s="146"/>
      <c r="KCY43" s="146"/>
      <c r="KCZ43" s="146"/>
      <c r="KDA43" s="146"/>
      <c r="KDB43" s="146"/>
      <c r="KDC43" s="146"/>
      <c r="KDD43" s="146"/>
      <c r="KDE43" s="146"/>
      <c r="KDF43" s="146"/>
      <c r="KDG43" s="146"/>
      <c r="KDH43" s="146"/>
      <c r="KDI43" s="146"/>
      <c r="KDJ43" s="146"/>
      <c r="KDK43" s="146"/>
      <c r="KDL43" s="146"/>
      <c r="KDM43" s="146"/>
      <c r="KDN43" s="146"/>
      <c r="KDO43" s="146"/>
      <c r="KDP43" s="146"/>
      <c r="KDQ43" s="146"/>
      <c r="KDR43" s="146"/>
      <c r="KDS43" s="146"/>
      <c r="KDT43" s="146"/>
      <c r="KDU43" s="146"/>
      <c r="KDV43" s="146"/>
      <c r="KDW43" s="146"/>
      <c r="KDX43" s="146"/>
      <c r="KDY43" s="146"/>
      <c r="KDZ43" s="146"/>
      <c r="KEA43" s="146"/>
      <c r="KEB43" s="146"/>
      <c r="KEC43" s="146"/>
      <c r="KED43" s="146"/>
      <c r="KEE43" s="146"/>
      <c r="KEF43" s="146"/>
      <c r="KEG43" s="146"/>
      <c r="KEH43" s="146"/>
      <c r="KEI43" s="146"/>
      <c r="KEJ43" s="146"/>
      <c r="KEK43" s="146"/>
      <c r="KEL43" s="146"/>
      <c r="KEM43" s="146"/>
      <c r="KEN43" s="146"/>
      <c r="KEO43" s="146"/>
      <c r="KEP43" s="146"/>
      <c r="KEQ43" s="146"/>
      <c r="KER43" s="146"/>
      <c r="KES43" s="146"/>
      <c r="KET43" s="146"/>
      <c r="KEU43" s="146"/>
      <c r="KEV43" s="146"/>
      <c r="KEW43" s="146"/>
      <c r="KEX43" s="146"/>
      <c r="KEY43" s="146"/>
      <c r="KEZ43" s="146"/>
      <c r="KFA43" s="146"/>
      <c r="KFB43" s="146"/>
      <c r="KFC43" s="146"/>
      <c r="KFD43" s="146"/>
      <c r="KFE43" s="146"/>
      <c r="KFF43" s="146"/>
      <c r="KFG43" s="146"/>
      <c r="KFH43" s="146"/>
      <c r="KFI43" s="146"/>
      <c r="KFJ43" s="146"/>
      <c r="KFK43" s="146"/>
      <c r="KFL43" s="146"/>
      <c r="KFM43" s="146"/>
      <c r="KFN43" s="146"/>
      <c r="KFO43" s="146"/>
      <c r="KFP43" s="146"/>
      <c r="KFQ43" s="146"/>
      <c r="KFR43" s="146"/>
      <c r="KFS43" s="146"/>
      <c r="KFT43" s="146"/>
      <c r="KFU43" s="146"/>
      <c r="KFV43" s="146"/>
      <c r="KFW43" s="146"/>
      <c r="KFX43" s="146"/>
      <c r="KFY43" s="146"/>
      <c r="KFZ43" s="146"/>
      <c r="KGA43" s="146"/>
      <c r="KGB43" s="146"/>
      <c r="KGC43" s="146"/>
      <c r="KGD43" s="146"/>
      <c r="KGE43" s="146"/>
      <c r="KGF43" s="146"/>
      <c r="KGG43" s="146"/>
      <c r="KGH43" s="146"/>
      <c r="KGI43" s="146"/>
      <c r="KGJ43" s="146"/>
      <c r="KGK43" s="146"/>
      <c r="KGL43" s="146"/>
      <c r="KGM43" s="146"/>
      <c r="KGN43" s="146"/>
      <c r="KGO43" s="146"/>
      <c r="KGP43" s="146"/>
      <c r="KGQ43" s="146"/>
      <c r="KGR43" s="146"/>
      <c r="KGS43" s="146"/>
      <c r="KGT43" s="146"/>
      <c r="KGU43" s="146"/>
      <c r="KGV43" s="146"/>
      <c r="KGW43" s="146"/>
      <c r="KGX43" s="146"/>
      <c r="KGY43" s="146"/>
      <c r="KGZ43" s="146"/>
      <c r="KHA43" s="146"/>
      <c r="KHB43" s="146"/>
      <c r="KHC43" s="146"/>
      <c r="KHD43" s="146"/>
      <c r="KHE43" s="146"/>
      <c r="KHF43" s="146"/>
      <c r="KHG43" s="146"/>
      <c r="KHH43" s="146"/>
      <c r="KHI43" s="146"/>
      <c r="KHJ43" s="146"/>
      <c r="KHK43" s="146"/>
      <c r="KHL43" s="146"/>
      <c r="KHM43" s="146"/>
      <c r="KHN43" s="146"/>
      <c r="KHO43" s="146"/>
      <c r="KHP43" s="146"/>
      <c r="KHQ43" s="146"/>
      <c r="KHR43" s="146"/>
      <c r="KHS43" s="146"/>
      <c r="KHT43" s="146"/>
      <c r="KHU43" s="146"/>
      <c r="KHV43" s="146"/>
      <c r="KHW43" s="146"/>
      <c r="KHX43" s="146"/>
      <c r="KHY43" s="146"/>
      <c r="KHZ43" s="146"/>
      <c r="KIA43" s="146"/>
      <c r="KIB43" s="146"/>
      <c r="KIC43" s="146"/>
      <c r="KID43" s="146"/>
      <c r="KIE43" s="146"/>
      <c r="KIF43" s="146"/>
      <c r="KIG43" s="146"/>
      <c r="KIH43" s="146"/>
      <c r="KII43" s="146"/>
      <c r="KIJ43" s="146"/>
      <c r="KIK43" s="146"/>
      <c r="KIL43" s="146"/>
      <c r="KIM43" s="146"/>
      <c r="KIN43" s="146"/>
      <c r="KIO43" s="146"/>
      <c r="KIP43" s="146"/>
      <c r="KIQ43" s="146"/>
      <c r="KIR43" s="146"/>
      <c r="KIS43" s="146"/>
      <c r="KIT43" s="146"/>
      <c r="KIU43" s="146"/>
      <c r="KIV43" s="146"/>
      <c r="KIW43" s="146"/>
      <c r="KIX43" s="146"/>
      <c r="KIY43" s="146"/>
      <c r="KIZ43" s="146"/>
      <c r="KJA43" s="146"/>
      <c r="KJB43" s="146"/>
      <c r="KJC43" s="146"/>
      <c r="KJD43" s="146"/>
      <c r="KJE43" s="146"/>
      <c r="KJF43" s="146"/>
      <c r="KJG43" s="146"/>
      <c r="KJH43" s="146"/>
      <c r="KJI43" s="146"/>
      <c r="KJJ43" s="146"/>
      <c r="KJK43" s="146"/>
      <c r="KJL43" s="146"/>
      <c r="KJM43" s="146"/>
      <c r="KJN43" s="146"/>
      <c r="KJO43" s="146"/>
      <c r="KJP43" s="146"/>
      <c r="KJQ43" s="146"/>
      <c r="KJR43" s="146"/>
      <c r="KJS43" s="146"/>
      <c r="KJT43" s="146"/>
      <c r="KJU43" s="146"/>
      <c r="KJV43" s="146"/>
      <c r="KJW43" s="146"/>
      <c r="KJX43" s="146"/>
      <c r="KJY43" s="146"/>
      <c r="KJZ43" s="146"/>
      <c r="KKA43" s="146"/>
      <c r="KKB43" s="146"/>
      <c r="KKC43" s="146"/>
      <c r="KKD43" s="146"/>
      <c r="KKE43" s="146"/>
      <c r="KKF43" s="146"/>
      <c r="KKG43" s="146"/>
      <c r="KKH43" s="146"/>
      <c r="KKI43" s="146"/>
      <c r="KKJ43" s="146"/>
      <c r="KKK43" s="146"/>
      <c r="KKL43" s="146"/>
      <c r="KKM43" s="146"/>
      <c r="KKN43" s="146"/>
      <c r="KKO43" s="146"/>
      <c r="KKP43" s="146"/>
      <c r="KKQ43" s="146"/>
      <c r="KKR43" s="146"/>
      <c r="KKS43" s="146"/>
      <c r="KKT43" s="146"/>
      <c r="KKU43" s="146"/>
      <c r="KKV43" s="146"/>
      <c r="KKW43" s="146"/>
      <c r="KKX43" s="146"/>
      <c r="KKY43" s="146"/>
      <c r="KKZ43" s="146"/>
      <c r="KLA43" s="146"/>
      <c r="KLB43" s="146"/>
      <c r="KLC43" s="146"/>
      <c r="KLD43" s="146"/>
      <c r="KLE43" s="146"/>
      <c r="KLF43" s="146"/>
      <c r="KLG43" s="146"/>
      <c r="KLH43" s="146"/>
      <c r="KLI43" s="146"/>
      <c r="KLJ43" s="146"/>
      <c r="KLK43" s="146"/>
      <c r="KLL43" s="146"/>
      <c r="KLM43" s="146"/>
      <c r="KLN43" s="146"/>
      <c r="KLO43" s="146"/>
      <c r="KLP43" s="146"/>
      <c r="KLQ43" s="146"/>
      <c r="KLR43" s="146"/>
      <c r="KLS43" s="146"/>
      <c r="KLT43" s="146"/>
      <c r="KLU43" s="146"/>
      <c r="KLV43" s="146"/>
      <c r="KLW43" s="146"/>
      <c r="KLX43" s="146"/>
      <c r="KLY43" s="146"/>
      <c r="KLZ43" s="146"/>
      <c r="KMA43" s="146"/>
      <c r="KMB43" s="146"/>
      <c r="KMC43" s="146"/>
      <c r="KMD43" s="146"/>
      <c r="KME43" s="146"/>
      <c r="KMF43" s="146"/>
      <c r="KMG43" s="146"/>
      <c r="KMH43" s="146"/>
      <c r="KMI43" s="146"/>
      <c r="KMJ43" s="146"/>
      <c r="KMK43" s="146"/>
      <c r="KML43" s="146"/>
      <c r="KMM43" s="146"/>
      <c r="KMN43" s="146"/>
      <c r="KMO43" s="146"/>
      <c r="KMP43" s="146"/>
      <c r="KMQ43" s="146"/>
      <c r="KMR43" s="146"/>
      <c r="KMS43" s="146"/>
      <c r="KMT43" s="146"/>
      <c r="KMU43" s="146"/>
      <c r="KMV43" s="146"/>
      <c r="KMW43" s="146"/>
      <c r="KMX43" s="146"/>
      <c r="KMY43" s="146"/>
      <c r="KMZ43" s="146"/>
      <c r="KNA43" s="146"/>
      <c r="KNB43" s="146"/>
      <c r="KNC43" s="146"/>
      <c r="KND43" s="146"/>
      <c r="KNE43" s="146"/>
      <c r="KNF43" s="146"/>
      <c r="KNG43" s="146"/>
      <c r="KNH43" s="146"/>
      <c r="KNI43" s="146"/>
      <c r="KNJ43" s="146"/>
      <c r="KNK43" s="146"/>
      <c r="KNL43" s="146"/>
      <c r="KNM43" s="146"/>
      <c r="KNN43" s="146"/>
      <c r="KNO43" s="146"/>
      <c r="KNP43" s="146"/>
      <c r="KNQ43" s="146"/>
      <c r="KNR43" s="146"/>
      <c r="KNS43" s="146"/>
      <c r="KNT43" s="146"/>
      <c r="KNU43" s="146"/>
      <c r="KNV43" s="146"/>
      <c r="KNW43" s="146"/>
      <c r="KNX43" s="146"/>
      <c r="KNY43" s="146"/>
      <c r="KNZ43" s="146"/>
      <c r="KOA43" s="146"/>
      <c r="KOB43" s="146"/>
      <c r="KOC43" s="146"/>
      <c r="KOD43" s="146"/>
      <c r="KOE43" s="146"/>
      <c r="KOF43" s="146"/>
      <c r="KOG43" s="146"/>
      <c r="KOH43" s="146"/>
      <c r="KOI43" s="146"/>
      <c r="KOJ43" s="146"/>
      <c r="KOK43" s="146"/>
      <c r="KOL43" s="146"/>
      <c r="KOM43" s="146"/>
      <c r="KON43" s="146"/>
      <c r="KOO43" s="146"/>
      <c r="KOP43" s="146"/>
      <c r="KOQ43" s="146"/>
      <c r="KOR43" s="146"/>
      <c r="KOS43" s="146"/>
      <c r="KOT43" s="146"/>
      <c r="KOU43" s="146"/>
      <c r="KOV43" s="146"/>
      <c r="KOW43" s="146"/>
      <c r="KOX43" s="146"/>
      <c r="KOY43" s="146"/>
      <c r="KOZ43" s="146"/>
      <c r="KPA43" s="146"/>
      <c r="KPB43" s="146"/>
      <c r="KPC43" s="146"/>
      <c r="KPD43" s="146"/>
      <c r="KPE43" s="146"/>
      <c r="KPF43" s="146"/>
      <c r="KPG43" s="146"/>
      <c r="KPH43" s="146"/>
      <c r="KPI43" s="146"/>
      <c r="KPJ43" s="146"/>
      <c r="KPK43" s="146"/>
      <c r="KPL43" s="146"/>
      <c r="KPM43" s="146"/>
      <c r="KPN43" s="146"/>
      <c r="KPO43" s="146"/>
      <c r="KPP43" s="146"/>
      <c r="KPQ43" s="146"/>
      <c r="KPR43" s="146"/>
      <c r="KPS43" s="146"/>
      <c r="KPT43" s="146"/>
      <c r="KPU43" s="146"/>
      <c r="KPV43" s="146"/>
      <c r="KPW43" s="146"/>
      <c r="KPX43" s="146"/>
      <c r="KPY43" s="146"/>
      <c r="KPZ43" s="146"/>
      <c r="KQA43" s="146"/>
      <c r="KQB43" s="146"/>
      <c r="KQC43" s="146"/>
      <c r="KQD43" s="146"/>
      <c r="KQE43" s="146"/>
      <c r="KQF43" s="146"/>
      <c r="KQG43" s="146"/>
      <c r="KQH43" s="146"/>
      <c r="KQI43" s="146"/>
      <c r="KQJ43" s="146"/>
      <c r="KQK43" s="146"/>
      <c r="KQL43" s="146"/>
      <c r="KQM43" s="146"/>
      <c r="KQN43" s="146"/>
      <c r="KQO43" s="146"/>
      <c r="KQP43" s="146"/>
      <c r="KQQ43" s="146"/>
      <c r="KQR43" s="146"/>
      <c r="KQS43" s="146"/>
      <c r="KQT43" s="146"/>
      <c r="KQU43" s="146"/>
      <c r="KQV43" s="146"/>
      <c r="KQW43" s="146"/>
      <c r="KQX43" s="146"/>
      <c r="KQY43" s="146"/>
      <c r="KQZ43" s="146"/>
      <c r="KRA43" s="146"/>
      <c r="KRB43" s="146"/>
      <c r="KRC43" s="146"/>
      <c r="KRD43" s="146"/>
      <c r="KRE43" s="146"/>
      <c r="KRF43" s="146"/>
      <c r="KRG43" s="146"/>
      <c r="KRH43" s="146"/>
      <c r="KRI43" s="146"/>
      <c r="KRJ43" s="146"/>
      <c r="KRK43" s="146"/>
      <c r="KRL43" s="146"/>
      <c r="KRM43" s="146"/>
      <c r="KRN43" s="146"/>
      <c r="KRO43" s="146"/>
      <c r="KRP43" s="146"/>
      <c r="KRQ43" s="146"/>
      <c r="KRR43" s="146"/>
      <c r="KRS43" s="146"/>
      <c r="KRT43" s="146"/>
      <c r="KRU43" s="146"/>
      <c r="KRV43" s="146"/>
      <c r="KRW43" s="146"/>
      <c r="KRX43" s="146"/>
      <c r="KRY43" s="146"/>
      <c r="KRZ43" s="146"/>
      <c r="KSA43" s="146"/>
      <c r="KSB43" s="146"/>
      <c r="KSC43" s="146"/>
      <c r="KSD43" s="146"/>
      <c r="KSE43" s="146"/>
      <c r="KSF43" s="146"/>
      <c r="KSG43" s="146"/>
      <c r="KSH43" s="146"/>
      <c r="KSI43" s="146"/>
      <c r="KSJ43" s="146"/>
      <c r="KSK43" s="146"/>
      <c r="KSL43" s="146"/>
      <c r="KSM43" s="146"/>
      <c r="KSN43" s="146"/>
      <c r="KSO43" s="146"/>
      <c r="KSP43" s="146"/>
      <c r="KSQ43" s="146"/>
      <c r="KSR43" s="146"/>
      <c r="KSS43" s="146"/>
      <c r="KST43" s="146"/>
      <c r="KSU43" s="146"/>
      <c r="KSV43" s="146"/>
      <c r="KSW43" s="146"/>
      <c r="KSX43" s="146"/>
      <c r="KSY43" s="146"/>
      <c r="KSZ43" s="146"/>
      <c r="KTA43" s="146"/>
      <c r="KTB43" s="146"/>
      <c r="KTC43" s="146"/>
      <c r="KTD43" s="146"/>
      <c r="KTE43" s="146"/>
      <c r="KTF43" s="146"/>
      <c r="KTG43" s="146"/>
      <c r="KTH43" s="146"/>
      <c r="KTI43" s="146"/>
      <c r="KTJ43" s="146"/>
      <c r="KTK43" s="146"/>
      <c r="KTL43" s="146"/>
      <c r="KTM43" s="146"/>
      <c r="KTN43" s="146"/>
      <c r="KTO43" s="146"/>
      <c r="KTP43" s="146"/>
      <c r="KTQ43" s="146"/>
      <c r="KTR43" s="146"/>
      <c r="KTS43" s="146"/>
      <c r="KTT43" s="146"/>
      <c r="KTU43" s="146"/>
      <c r="KTV43" s="146"/>
      <c r="KTW43" s="146"/>
      <c r="KTX43" s="146"/>
      <c r="KTY43" s="146"/>
      <c r="KTZ43" s="146"/>
      <c r="KUA43" s="146"/>
      <c r="KUB43" s="146"/>
      <c r="KUC43" s="146"/>
      <c r="KUD43" s="146"/>
      <c r="KUE43" s="146"/>
      <c r="KUF43" s="146"/>
      <c r="KUG43" s="146"/>
      <c r="KUH43" s="146"/>
      <c r="KUI43" s="146"/>
      <c r="KUJ43" s="146"/>
      <c r="KUK43" s="146"/>
      <c r="KUL43" s="146"/>
      <c r="KUM43" s="146"/>
      <c r="KUN43" s="146"/>
      <c r="KUO43" s="146"/>
      <c r="KUP43" s="146"/>
      <c r="KUQ43" s="146"/>
      <c r="KUR43" s="146"/>
      <c r="KUS43" s="146"/>
      <c r="KUT43" s="146"/>
      <c r="KUU43" s="146"/>
      <c r="KUV43" s="146"/>
      <c r="KUW43" s="146"/>
      <c r="KUX43" s="146"/>
      <c r="KUY43" s="146"/>
      <c r="KUZ43" s="146"/>
      <c r="KVA43" s="146"/>
      <c r="KVB43" s="146"/>
      <c r="KVC43" s="146"/>
      <c r="KVD43" s="146"/>
      <c r="KVE43" s="146"/>
      <c r="KVF43" s="146"/>
      <c r="KVG43" s="146"/>
      <c r="KVH43" s="146"/>
      <c r="KVI43" s="146"/>
      <c r="KVJ43" s="146"/>
      <c r="KVK43" s="146"/>
      <c r="KVL43" s="146"/>
      <c r="KVM43" s="146"/>
      <c r="KVN43" s="146"/>
      <c r="KVO43" s="146"/>
      <c r="KVP43" s="146"/>
      <c r="KVQ43" s="146"/>
      <c r="KVR43" s="146"/>
      <c r="KVS43" s="146"/>
      <c r="KVT43" s="146"/>
      <c r="KVU43" s="146"/>
      <c r="KVV43" s="146"/>
      <c r="KVW43" s="146"/>
      <c r="KVX43" s="146"/>
      <c r="KVY43" s="146"/>
      <c r="KVZ43" s="146"/>
      <c r="KWA43" s="146"/>
      <c r="KWB43" s="146"/>
      <c r="KWC43" s="146"/>
      <c r="KWD43" s="146"/>
      <c r="KWE43" s="146"/>
      <c r="KWF43" s="146"/>
      <c r="KWG43" s="146"/>
      <c r="KWH43" s="146"/>
      <c r="KWI43" s="146"/>
      <c r="KWJ43" s="146"/>
      <c r="KWK43" s="146"/>
      <c r="KWL43" s="146"/>
      <c r="KWM43" s="146"/>
      <c r="KWN43" s="146"/>
      <c r="KWO43" s="146"/>
      <c r="KWP43" s="146"/>
      <c r="KWQ43" s="146"/>
      <c r="KWR43" s="146"/>
      <c r="KWS43" s="146"/>
      <c r="KWT43" s="146"/>
      <c r="KWU43" s="146"/>
      <c r="KWV43" s="146"/>
      <c r="KWW43" s="146"/>
      <c r="KWX43" s="146"/>
      <c r="KWY43" s="146"/>
      <c r="KWZ43" s="146"/>
      <c r="KXA43" s="146"/>
      <c r="KXB43" s="146"/>
      <c r="KXC43" s="146"/>
      <c r="KXD43" s="146"/>
      <c r="KXE43" s="146"/>
      <c r="KXF43" s="146"/>
      <c r="KXG43" s="146"/>
      <c r="KXH43" s="146"/>
      <c r="KXI43" s="146"/>
      <c r="KXJ43" s="146"/>
      <c r="KXK43" s="146"/>
      <c r="KXL43" s="146"/>
      <c r="KXM43" s="146"/>
      <c r="KXN43" s="146"/>
      <c r="KXO43" s="146"/>
      <c r="KXP43" s="146"/>
      <c r="KXQ43" s="146"/>
      <c r="KXR43" s="146"/>
      <c r="KXS43" s="146"/>
      <c r="KXT43" s="146"/>
      <c r="KXU43" s="146"/>
      <c r="KXV43" s="146"/>
      <c r="KXW43" s="146"/>
      <c r="KXX43" s="146"/>
      <c r="KXY43" s="146"/>
      <c r="KXZ43" s="146"/>
      <c r="KYA43" s="146"/>
      <c r="KYB43" s="146"/>
      <c r="KYC43" s="146"/>
      <c r="KYD43" s="146"/>
      <c r="KYE43" s="146"/>
      <c r="KYF43" s="146"/>
      <c r="KYG43" s="146"/>
      <c r="KYH43" s="146"/>
      <c r="KYI43" s="146"/>
      <c r="KYJ43" s="146"/>
      <c r="KYK43" s="146"/>
      <c r="KYL43" s="146"/>
      <c r="KYM43" s="146"/>
      <c r="KYN43" s="146"/>
      <c r="KYO43" s="146"/>
      <c r="KYP43" s="146"/>
      <c r="KYQ43" s="146"/>
      <c r="KYR43" s="146"/>
      <c r="KYS43" s="146"/>
      <c r="KYT43" s="146"/>
      <c r="KYU43" s="146"/>
      <c r="KYV43" s="146"/>
      <c r="KYW43" s="146"/>
      <c r="KYX43" s="146"/>
      <c r="KYY43" s="146"/>
      <c r="KYZ43" s="146"/>
      <c r="KZA43" s="146"/>
      <c r="KZB43" s="146"/>
      <c r="KZC43" s="146"/>
      <c r="KZD43" s="146"/>
      <c r="KZE43" s="146"/>
      <c r="KZF43" s="146"/>
      <c r="KZG43" s="146"/>
      <c r="KZH43" s="146"/>
      <c r="KZI43" s="146"/>
      <c r="KZJ43" s="146"/>
      <c r="KZK43" s="146"/>
      <c r="KZL43" s="146"/>
      <c r="KZM43" s="146"/>
      <c r="KZN43" s="146"/>
      <c r="KZO43" s="146"/>
      <c r="KZP43" s="146"/>
      <c r="KZQ43" s="146"/>
      <c r="KZR43" s="146"/>
      <c r="KZS43" s="146"/>
      <c r="KZT43" s="146"/>
      <c r="KZU43" s="146"/>
      <c r="KZV43" s="146"/>
      <c r="KZW43" s="146"/>
      <c r="KZX43" s="146"/>
      <c r="KZY43" s="146"/>
      <c r="KZZ43" s="146"/>
      <c r="LAA43" s="146"/>
      <c r="LAB43" s="146"/>
      <c r="LAC43" s="146"/>
      <c r="LAD43" s="146"/>
      <c r="LAE43" s="146"/>
      <c r="LAF43" s="146"/>
      <c r="LAG43" s="146"/>
      <c r="LAH43" s="146"/>
      <c r="LAI43" s="146"/>
      <c r="LAJ43" s="146"/>
      <c r="LAK43" s="146"/>
      <c r="LAL43" s="146"/>
      <c r="LAM43" s="146"/>
      <c r="LAN43" s="146"/>
      <c r="LAO43" s="146"/>
      <c r="LAP43" s="146"/>
      <c r="LAQ43" s="146"/>
      <c r="LAR43" s="146"/>
      <c r="LAS43" s="146"/>
      <c r="LAT43" s="146"/>
      <c r="LAU43" s="146"/>
      <c r="LAV43" s="146"/>
      <c r="LAW43" s="146"/>
      <c r="LAX43" s="146"/>
      <c r="LAY43" s="146"/>
      <c r="LAZ43" s="146"/>
      <c r="LBA43" s="146"/>
      <c r="LBB43" s="146"/>
      <c r="LBC43" s="146"/>
      <c r="LBD43" s="146"/>
      <c r="LBE43" s="146"/>
      <c r="LBF43" s="146"/>
      <c r="LBG43" s="146"/>
      <c r="LBH43" s="146"/>
      <c r="LBI43" s="146"/>
      <c r="LBJ43" s="146"/>
      <c r="LBK43" s="146"/>
      <c r="LBL43" s="146"/>
      <c r="LBM43" s="146"/>
      <c r="LBN43" s="146"/>
      <c r="LBO43" s="146"/>
      <c r="LBP43" s="146"/>
      <c r="LBQ43" s="146"/>
      <c r="LBR43" s="146"/>
      <c r="LBS43" s="146"/>
      <c r="LBT43" s="146"/>
      <c r="LBU43" s="146"/>
      <c r="LBV43" s="146"/>
      <c r="LBW43" s="146"/>
      <c r="LBX43" s="146"/>
      <c r="LBY43" s="146"/>
      <c r="LBZ43" s="146"/>
      <c r="LCA43" s="146"/>
      <c r="LCB43" s="146"/>
      <c r="LCC43" s="146"/>
      <c r="LCD43" s="146"/>
      <c r="LCE43" s="146"/>
      <c r="LCF43" s="146"/>
      <c r="LCG43" s="146"/>
      <c r="LCH43" s="146"/>
      <c r="LCI43" s="146"/>
      <c r="LCJ43" s="146"/>
      <c r="LCK43" s="146"/>
      <c r="LCL43" s="146"/>
      <c r="LCM43" s="146"/>
      <c r="LCN43" s="146"/>
      <c r="LCO43" s="146"/>
      <c r="LCP43" s="146"/>
      <c r="LCQ43" s="146"/>
      <c r="LCR43" s="146"/>
      <c r="LCS43" s="146"/>
      <c r="LCT43" s="146"/>
      <c r="LCU43" s="146"/>
      <c r="LCV43" s="146"/>
      <c r="LCW43" s="146"/>
      <c r="LCX43" s="146"/>
      <c r="LCY43" s="146"/>
      <c r="LCZ43" s="146"/>
      <c r="LDA43" s="146"/>
      <c r="LDB43" s="146"/>
      <c r="LDC43" s="146"/>
      <c r="LDD43" s="146"/>
      <c r="LDE43" s="146"/>
      <c r="LDF43" s="146"/>
      <c r="LDG43" s="146"/>
      <c r="LDH43" s="146"/>
      <c r="LDI43" s="146"/>
      <c r="LDJ43" s="146"/>
      <c r="LDK43" s="146"/>
      <c r="LDL43" s="146"/>
      <c r="LDM43" s="146"/>
      <c r="LDN43" s="146"/>
      <c r="LDO43" s="146"/>
      <c r="LDP43" s="146"/>
      <c r="LDQ43" s="146"/>
      <c r="LDR43" s="146"/>
      <c r="LDS43" s="146"/>
      <c r="LDT43" s="146"/>
      <c r="LDU43" s="146"/>
      <c r="LDV43" s="146"/>
      <c r="LDW43" s="146"/>
      <c r="LDX43" s="146"/>
      <c r="LDY43" s="146"/>
      <c r="LDZ43" s="146"/>
      <c r="LEA43" s="146"/>
      <c r="LEB43" s="146"/>
      <c r="LEC43" s="146"/>
      <c r="LED43" s="146"/>
      <c r="LEE43" s="146"/>
      <c r="LEF43" s="146"/>
      <c r="LEG43" s="146"/>
      <c r="LEH43" s="146"/>
      <c r="LEI43" s="146"/>
      <c r="LEJ43" s="146"/>
      <c r="LEK43" s="146"/>
      <c r="LEL43" s="146"/>
      <c r="LEM43" s="146"/>
      <c r="LEN43" s="146"/>
      <c r="LEO43" s="146"/>
      <c r="LEP43" s="146"/>
      <c r="LEQ43" s="146"/>
      <c r="LER43" s="146"/>
      <c r="LES43" s="146"/>
      <c r="LET43" s="146"/>
      <c r="LEU43" s="146"/>
      <c r="LEV43" s="146"/>
      <c r="LEW43" s="146"/>
      <c r="LEX43" s="146"/>
      <c r="LEY43" s="146"/>
      <c r="LEZ43" s="146"/>
      <c r="LFA43" s="146"/>
      <c r="LFB43" s="146"/>
      <c r="LFC43" s="146"/>
      <c r="LFD43" s="146"/>
      <c r="LFE43" s="146"/>
      <c r="LFF43" s="146"/>
      <c r="LFG43" s="146"/>
      <c r="LFH43" s="146"/>
      <c r="LFI43" s="146"/>
      <c r="LFJ43" s="146"/>
      <c r="LFK43" s="146"/>
      <c r="LFL43" s="146"/>
      <c r="LFM43" s="146"/>
      <c r="LFN43" s="146"/>
      <c r="LFO43" s="146"/>
      <c r="LFP43" s="146"/>
      <c r="LFQ43" s="146"/>
      <c r="LFR43" s="146"/>
      <c r="LFS43" s="146"/>
      <c r="LFT43" s="146"/>
      <c r="LFU43" s="146"/>
      <c r="LFV43" s="146"/>
      <c r="LFW43" s="146"/>
      <c r="LFX43" s="146"/>
      <c r="LFY43" s="146"/>
      <c r="LFZ43" s="146"/>
      <c r="LGA43" s="146"/>
      <c r="LGB43" s="146"/>
      <c r="LGC43" s="146"/>
      <c r="LGD43" s="146"/>
      <c r="LGE43" s="146"/>
      <c r="LGF43" s="146"/>
      <c r="LGG43" s="146"/>
      <c r="LGH43" s="146"/>
      <c r="LGI43" s="146"/>
      <c r="LGJ43" s="146"/>
      <c r="LGK43" s="146"/>
      <c r="LGL43" s="146"/>
      <c r="LGM43" s="146"/>
      <c r="LGN43" s="146"/>
      <c r="LGO43" s="146"/>
      <c r="LGP43" s="146"/>
      <c r="LGQ43" s="146"/>
      <c r="LGR43" s="146"/>
      <c r="LGS43" s="146"/>
      <c r="LGT43" s="146"/>
      <c r="LGU43" s="146"/>
      <c r="LGV43" s="146"/>
      <c r="LGW43" s="146"/>
      <c r="LGX43" s="146"/>
      <c r="LGY43" s="146"/>
      <c r="LGZ43" s="146"/>
      <c r="LHA43" s="146"/>
      <c r="LHB43" s="146"/>
      <c r="LHC43" s="146"/>
      <c r="LHD43" s="146"/>
      <c r="LHE43" s="146"/>
      <c r="LHF43" s="146"/>
      <c r="LHG43" s="146"/>
      <c r="LHH43" s="146"/>
      <c r="LHI43" s="146"/>
      <c r="LHJ43" s="146"/>
      <c r="LHK43" s="146"/>
      <c r="LHL43" s="146"/>
      <c r="LHM43" s="146"/>
      <c r="LHN43" s="146"/>
      <c r="LHO43" s="146"/>
      <c r="LHP43" s="146"/>
      <c r="LHQ43" s="146"/>
      <c r="LHR43" s="146"/>
      <c r="LHS43" s="146"/>
      <c r="LHT43" s="146"/>
      <c r="LHU43" s="146"/>
      <c r="LHV43" s="146"/>
      <c r="LHW43" s="146"/>
      <c r="LHX43" s="146"/>
      <c r="LHY43" s="146"/>
      <c r="LHZ43" s="146"/>
      <c r="LIA43" s="146"/>
      <c r="LIB43" s="146"/>
      <c r="LIC43" s="146"/>
      <c r="LID43" s="146"/>
      <c r="LIE43" s="146"/>
      <c r="LIF43" s="146"/>
      <c r="LIG43" s="146"/>
      <c r="LIH43" s="146"/>
      <c r="LII43" s="146"/>
      <c r="LIJ43" s="146"/>
      <c r="LIK43" s="146"/>
      <c r="LIL43" s="146"/>
      <c r="LIM43" s="146"/>
      <c r="LIN43" s="146"/>
      <c r="LIO43" s="146"/>
      <c r="LIP43" s="146"/>
      <c r="LIQ43" s="146"/>
      <c r="LIR43" s="146"/>
      <c r="LIS43" s="146"/>
      <c r="LIT43" s="146"/>
      <c r="LIU43" s="146"/>
      <c r="LIV43" s="146"/>
      <c r="LIW43" s="146"/>
      <c r="LIX43" s="146"/>
      <c r="LIY43" s="146"/>
      <c r="LIZ43" s="146"/>
      <c r="LJA43" s="146"/>
      <c r="LJB43" s="146"/>
      <c r="LJC43" s="146"/>
      <c r="LJD43" s="146"/>
      <c r="LJE43" s="146"/>
      <c r="LJF43" s="146"/>
      <c r="LJG43" s="146"/>
      <c r="LJH43" s="146"/>
      <c r="LJI43" s="146"/>
      <c r="LJJ43" s="146"/>
      <c r="LJK43" s="146"/>
      <c r="LJL43" s="146"/>
      <c r="LJM43" s="146"/>
      <c r="LJN43" s="146"/>
      <c r="LJO43" s="146"/>
      <c r="LJP43" s="146"/>
      <c r="LJQ43" s="146"/>
      <c r="LJR43" s="146"/>
      <c r="LJS43" s="146"/>
      <c r="LJT43" s="146"/>
      <c r="LJU43" s="146"/>
      <c r="LJV43" s="146"/>
      <c r="LJW43" s="146"/>
      <c r="LJX43" s="146"/>
      <c r="LJY43" s="146"/>
      <c r="LJZ43" s="146"/>
      <c r="LKA43" s="146"/>
      <c r="LKB43" s="146"/>
      <c r="LKC43" s="146"/>
      <c r="LKD43" s="146"/>
      <c r="LKE43" s="146"/>
      <c r="LKF43" s="146"/>
      <c r="LKG43" s="146"/>
      <c r="LKH43" s="146"/>
      <c r="LKI43" s="146"/>
      <c r="LKJ43" s="146"/>
      <c r="LKK43" s="146"/>
      <c r="LKL43" s="146"/>
      <c r="LKM43" s="146"/>
      <c r="LKN43" s="146"/>
      <c r="LKO43" s="146"/>
      <c r="LKP43" s="146"/>
      <c r="LKQ43" s="146"/>
      <c r="LKR43" s="146"/>
      <c r="LKS43" s="146"/>
      <c r="LKT43" s="146"/>
      <c r="LKU43" s="146"/>
      <c r="LKV43" s="146"/>
      <c r="LKW43" s="146"/>
      <c r="LKX43" s="146"/>
      <c r="LKY43" s="146"/>
      <c r="LKZ43" s="146"/>
      <c r="LLA43" s="146"/>
      <c r="LLB43" s="146"/>
      <c r="LLC43" s="146"/>
      <c r="LLD43" s="146"/>
      <c r="LLE43" s="146"/>
      <c r="LLF43" s="146"/>
      <c r="LLG43" s="146"/>
      <c r="LLH43" s="146"/>
      <c r="LLI43" s="146"/>
      <c r="LLJ43" s="146"/>
      <c r="LLK43" s="146"/>
      <c r="LLL43" s="146"/>
      <c r="LLM43" s="146"/>
      <c r="LLN43" s="146"/>
      <c r="LLO43" s="146"/>
      <c r="LLP43" s="146"/>
      <c r="LLQ43" s="146"/>
      <c r="LLR43" s="146"/>
      <c r="LLS43" s="146"/>
      <c r="LLT43" s="146"/>
      <c r="LLU43" s="146"/>
      <c r="LLV43" s="146"/>
      <c r="LLW43" s="146"/>
      <c r="LLX43" s="146"/>
      <c r="LLY43" s="146"/>
      <c r="LLZ43" s="146"/>
      <c r="LMA43" s="146"/>
      <c r="LMB43" s="146"/>
      <c r="LMC43" s="146"/>
      <c r="LMD43" s="146"/>
      <c r="LME43" s="146"/>
      <c r="LMF43" s="146"/>
      <c r="LMG43" s="146"/>
      <c r="LMH43" s="146"/>
      <c r="LMI43" s="146"/>
      <c r="LMJ43" s="146"/>
      <c r="LMK43" s="146"/>
      <c r="LML43" s="146"/>
      <c r="LMM43" s="146"/>
      <c r="LMN43" s="146"/>
      <c r="LMO43" s="146"/>
      <c r="LMP43" s="146"/>
      <c r="LMQ43" s="146"/>
      <c r="LMR43" s="146"/>
      <c r="LMS43" s="146"/>
      <c r="LMT43" s="146"/>
      <c r="LMU43" s="146"/>
      <c r="LMV43" s="146"/>
      <c r="LMW43" s="146"/>
      <c r="LMX43" s="146"/>
      <c r="LMY43" s="146"/>
      <c r="LMZ43" s="146"/>
      <c r="LNA43" s="146"/>
      <c r="LNB43" s="146"/>
      <c r="LNC43" s="146"/>
      <c r="LND43" s="146"/>
      <c r="LNE43" s="146"/>
      <c r="LNF43" s="146"/>
      <c r="LNG43" s="146"/>
      <c r="LNH43" s="146"/>
      <c r="LNI43" s="146"/>
      <c r="LNJ43" s="146"/>
      <c r="LNK43" s="146"/>
      <c r="LNL43" s="146"/>
      <c r="LNM43" s="146"/>
      <c r="LNN43" s="146"/>
      <c r="LNO43" s="146"/>
      <c r="LNP43" s="146"/>
      <c r="LNQ43" s="146"/>
      <c r="LNR43" s="146"/>
      <c r="LNS43" s="146"/>
      <c r="LNT43" s="146"/>
      <c r="LNU43" s="146"/>
      <c r="LNV43" s="146"/>
      <c r="LNW43" s="146"/>
      <c r="LNX43" s="146"/>
      <c r="LNY43" s="146"/>
      <c r="LNZ43" s="146"/>
      <c r="LOA43" s="146"/>
      <c r="LOB43" s="146"/>
      <c r="LOC43" s="146"/>
      <c r="LOD43" s="146"/>
      <c r="LOE43" s="146"/>
      <c r="LOF43" s="146"/>
      <c r="LOG43" s="146"/>
      <c r="LOH43" s="146"/>
      <c r="LOI43" s="146"/>
      <c r="LOJ43" s="146"/>
      <c r="LOK43" s="146"/>
      <c r="LOL43" s="146"/>
      <c r="LOM43" s="146"/>
      <c r="LON43" s="146"/>
      <c r="LOO43" s="146"/>
      <c r="LOP43" s="146"/>
      <c r="LOQ43" s="146"/>
      <c r="LOR43" s="146"/>
      <c r="LOS43" s="146"/>
      <c r="LOT43" s="146"/>
      <c r="LOU43" s="146"/>
      <c r="LOV43" s="146"/>
      <c r="LOW43" s="146"/>
      <c r="LOX43" s="146"/>
      <c r="LOY43" s="146"/>
      <c r="LOZ43" s="146"/>
      <c r="LPA43" s="146"/>
      <c r="LPB43" s="146"/>
      <c r="LPC43" s="146"/>
      <c r="LPD43" s="146"/>
      <c r="LPE43" s="146"/>
      <c r="LPF43" s="146"/>
      <c r="LPG43" s="146"/>
      <c r="LPH43" s="146"/>
      <c r="LPI43" s="146"/>
      <c r="LPJ43" s="146"/>
      <c r="LPK43" s="146"/>
      <c r="LPL43" s="146"/>
      <c r="LPM43" s="146"/>
      <c r="LPN43" s="146"/>
      <c r="LPO43" s="146"/>
      <c r="LPP43" s="146"/>
      <c r="LPQ43" s="146"/>
      <c r="LPR43" s="146"/>
      <c r="LPS43" s="146"/>
      <c r="LPT43" s="146"/>
      <c r="LPU43" s="146"/>
      <c r="LPV43" s="146"/>
      <c r="LPW43" s="146"/>
      <c r="LPX43" s="146"/>
      <c r="LPY43" s="146"/>
      <c r="LPZ43" s="146"/>
      <c r="LQA43" s="146"/>
      <c r="LQB43" s="146"/>
      <c r="LQC43" s="146"/>
      <c r="LQD43" s="146"/>
      <c r="LQE43" s="146"/>
      <c r="LQF43" s="146"/>
      <c r="LQG43" s="146"/>
      <c r="LQH43" s="146"/>
      <c r="LQI43" s="146"/>
      <c r="LQJ43" s="146"/>
      <c r="LQK43" s="146"/>
      <c r="LQL43" s="146"/>
      <c r="LQM43" s="146"/>
      <c r="LQN43" s="146"/>
      <c r="LQO43" s="146"/>
      <c r="LQP43" s="146"/>
      <c r="LQQ43" s="146"/>
      <c r="LQR43" s="146"/>
      <c r="LQS43" s="146"/>
      <c r="LQT43" s="146"/>
      <c r="LQU43" s="146"/>
      <c r="LQV43" s="146"/>
      <c r="LQW43" s="146"/>
      <c r="LQX43" s="146"/>
      <c r="LQY43" s="146"/>
      <c r="LQZ43" s="146"/>
      <c r="LRA43" s="146"/>
      <c r="LRB43" s="146"/>
      <c r="LRC43" s="146"/>
      <c r="LRD43" s="146"/>
      <c r="LRE43" s="146"/>
      <c r="LRF43" s="146"/>
      <c r="LRG43" s="146"/>
      <c r="LRH43" s="146"/>
      <c r="LRI43" s="146"/>
      <c r="LRJ43" s="146"/>
      <c r="LRK43" s="146"/>
      <c r="LRL43" s="146"/>
      <c r="LRM43" s="146"/>
      <c r="LRN43" s="146"/>
      <c r="LRO43" s="146"/>
      <c r="LRP43" s="146"/>
      <c r="LRQ43" s="146"/>
      <c r="LRR43" s="146"/>
      <c r="LRS43" s="146"/>
      <c r="LRT43" s="146"/>
      <c r="LRU43" s="146"/>
      <c r="LRV43" s="146"/>
      <c r="LRW43" s="146"/>
      <c r="LRX43" s="146"/>
      <c r="LRY43" s="146"/>
      <c r="LRZ43" s="146"/>
      <c r="LSA43" s="146"/>
      <c r="LSB43" s="146"/>
      <c r="LSC43" s="146"/>
      <c r="LSD43" s="146"/>
      <c r="LSE43" s="146"/>
      <c r="LSF43" s="146"/>
      <c r="LSG43" s="146"/>
      <c r="LSH43" s="146"/>
      <c r="LSI43" s="146"/>
      <c r="LSJ43" s="146"/>
      <c r="LSK43" s="146"/>
      <c r="LSL43" s="146"/>
      <c r="LSM43" s="146"/>
      <c r="LSN43" s="146"/>
      <c r="LSO43" s="146"/>
      <c r="LSP43" s="146"/>
      <c r="LSQ43" s="146"/>
      <c r="LSR43" s="146"/>
      <c r="LSS43" s="146"/>
      <c r="LST43" s="146"/>
      <c r="LSU43" s="146"/>
      <c r="LSV43" s="146"/>
      <c r="LSW43" s="146"/>
      <c r="LSX43" s="146"/>
      <c r="LSY43" s="146"/>
      <c r="LSZ43" s="146"/>
      <c r="LTA43" s="146"/>
      <c r="LTB43" s="146"/>
      <c r="LTC43" s="146"/>
      <c r="LTD43" s="146"/>
      <c r="LTE43" s="146"/>
      <c r="LTF43" s="146"/>
      <c r="LTG43" s="146"/>
      <c r="LTH43" s="146"/>
      <c r="LTI43" s="146"/>
      <c r="LTJ43" s="146"/>
      <c r="LTK43" s="146"/>
      <c r="LTL43" s="146"/>
      <c r="LTM43" s="146"/>
      <c r="LTN43" s="146"/>
      <c r="LTO43" s="146"/>
      <c r="LTP43" s="146"/>
      <c r="LTQ43" s="146"/>
      <c r="LTR43" s="146"/>
      <c r="LTS43" s="146"/>
      <c r="LTT43" s="146"/>
      <c r="LTU43" s="146"/>
      <c r="LTV43" s="146"/>
      <c r="LTW43" s="146"/>
      <c r="LTX43" s="146"/>
      <c r="LTY43" s="146"/>
      <c r="LTZ43" s="146"/>
      <c r="LUA43" s="146"/>
      <c r="LUB43" s="146"/>
      <c r="LUC43" s="146"/>
      <c r="LUD43" s="146"/>
      <c r="LUE43" s="146"/>
      <c r="LUF43" s="146"/>
      <c r="LUG43" s="146"/>
      <c r="LUH43" s="146"/>
      <c r="LUI43" s="146"/>
      <c r="LUJ43" s="146"/>
      <c r="LUK43" s="146"/>
      <c r="LUL43" s="146"/>
      <c r="LUM43" s="146"/>
      <c r="LUN43" s="146"/>
      <c r="LUO43" s="146"/>
      <c r="LUP43" s="146"/>
      <c r="LUQ43" s="146"/>
      <c r="LUR43" s="146"/>
      <c r="LUS43" s="146"/>
      <c r="LUT43" s="146"/>
      <c r="LUU43" s="146"/>
      <c r="LUV43" s="146"/>
      <c r="LUW43" s="146"/>
      <c r="LUX43" s="146"/>
      <c r="LUY43" s="146"/>
      <c r="LUZ43" s="146"/>
      <c r="LVA43" s="146"/>
      <c r="LVB43" s="146"/>
      <c r="LVC43" s="146"/>
      <c r="LVD43" s="146"/>
      <c r="LVE43" s="146"/>
      <c r="LVF43" s="146"/>
      <c r="LVG43" s="146"/>
      <c r="LVH43" s="146"/>
      <c r="LVI43" s="146"/>
      <c r="LVJ43" s="146"/>
      <c r="LVK43" s="146"/>
      <c r="LVL43" s="146"/>
      <c r="LVM43" s="146"/>
      <c r="LVN43" s="146"/>
      <c r="LVO43" s="146"/>
      <c r="LVP43" s="146"/>
      <c r="LVQ43" s="146"/>
      <c r="LVR43" s="146"/>
      <c r="LVS43" s="146"/>
      <c r="LVT43" s="146"/>
      <c r="LVU43" s="146"/>
      <c r="LVV43" s="146"/>
      <c r="LVW43" s="146"/>
      <c r="LVX43" s="146"/>
      <c r="LVY43" s="146"/>
      <c r="LVZ43" s="146"/>
      <c r="LWA43" s="146"/>
      <c r="LWB43" s="146"/>
      <c r="LWC43" s="146"/>
      <c r="LWD43" s="146"/>
      <c r="LWE43" s="146"/>
      <c r="LWF43" s="146"/>
      <c r="LWG43" s="146"/>
      <c r="LWH43" s="146"/>
      <c r="LWI43" s="146"/>
      <c r="LWJ43" s="146"/>
      <c r="LWK43" s="146"/>
      <c r="LWL43" s="146"/>
      <c r="LWM43" s="146"/>
      <c r="LWN43" s="146"/>
      <c r="LWO43" s="146"/>
      <c r="LWP43" s="146"/>
      <c r="LWQ43" s="146"/>
      <c r="LWR43" s="146"/>
      <c r="LWS43" s="146"/>
      <c r="LWT43" s="146"/>
      <c r="LWU43" s="146"/>
      <c r="LWV43" s="146"/>
      <c r="LWW43" s="146"/>
      <c r="LWX43" s="146"/>
      <c r="LWY43" s="146"/>
      <c r="LWZ43" s="146"/>
      <c r="LXA43" s="146"/>
      <c r="LXB43" s="146"/>
      <c r="LXC43" s="146"/>
      <c r="LXD43" s="146"/>
      <c r="LXE43" s="146"/>
      <c r="LXF43" s="146"/>
      <c r="LXG43" s="146"/>
      <c r="LXH43" s="146"/>
      <c r="LXI43" s="146"/>
      <c r="LXJ43" s="146"/>
      <c r="LXK43" s="146"/>
      <c r="LXL43" s="146"/>
      <c r="LXM43" s="146"/>
      <c r="LXN43" s="146"/>
      <c r="LXO43" s="146"/>
      <c r="LXP43" s="146"/>
      <c r="LXQ43" s="146"/>
      <c r="LXR43" s="146"/>
      <c r="LXS43" s="146"/>
      <c r="LXT43" s="146"/>
      <c r="LXU43" s="146"/>
      <c r="LXV43" s="146"/>
      <c r="LXW43" s="146"/>
      <c r="LXX43" s="146"/>
      <c r="LXY43" s="146"/>
      <c r="LXZ43" s="146"/>
      <c r="LYA43" s="146"/>
      <c r="LYB43" s="146"/>
      <c r="LYC43" s="146"/>
      <c r="LYD43" s="146"/>
      <c r="LYE43" s="146"/>
      <c r="LYF43" s="146"/>
      <c r="LYG43" s="146"/>
      <c r="LYH43" s="146"/>
      <c r="LYI43" s="146"/>
      <c r="LYJ43" s="146"/>
      <c r="LYK43" s="146"/>
      <c r="LYL43" s="146"/>
      <c r="LYM43" s="146"/>
      <c r="LYN43" s="146"/>
      <c r="LYO43" s="146"/>
      <c r="LYP43" s="146"/>
      <c r="LYQ43" s="146"/>
      <c r="LYR43" s="146"/>
      <c r="LYS43" s="146"/>
      <c r="LYT43" s="146"/>
      <c r="LYU43" s="146"/>
      <c r="LYV43" s="146"/>
      <c r="LYW43" s="146"/>
      <c r="LYX43" s="146"/>
      <c r="LYY43" s="146"/>
      <c r="LYZ43" s="146"/>
      <c r="LZA43" s="146"/>
      <c r="LZB43" s="146"/>
      <c r="LZC43" s="146"/>
      <c r="LZD43" s="146"/>
      <c r="LZE43" s="146"/>
      <c r="LZF43" s="146"/>
      <c r="LZG43" s="146"/>
      <c r="LZH43" s="146"/>
      <c r="LZI43" s="146"/>
      <c r="LZJ43" s="146"/>
      <c r="LZK43" s="146"/>
      <c r="LZL43" s="146"/>
      <c r="LZM43" s="146"/>
      <c r="LZN43" s="146"/>
      <c r="LZO43" s="146"/>
      <c r="LZP43" s="146"/>
      <c r="LZQ43" s="146"/>
      <c r="LZR43" s="146"/>
      <c r="LZS43" s="146"/>
      <c r="LZT43" s="146"/>
      <c r="LZU43" s="146"/>
      <c r="LZV43" s="146"/>
      <c r="LZW43" s="146"/>
      <c r="LZX43" s="146"/>
      <c r="LZY43" s="146"/>
      <c r="LZZ43" s="146"/>
      <c r="MAA43" s="146"/>
      <c r="MAB43" s="146"/>
      <c r="MAC43" s="146"/>
      <c r="MAD43" s="146"/>
      <c r="MAE43" s="146"/>
      <c r="MAF43" s="146"/>
      <c r="MAG43" s="146"/>
      <c r="MAH43" s="146"/>
      <c r="MAI43" s="146"/>
      <c r="MAJ43" s="146"/>
      <c r="MAK43" s="146"/>
      <c r="MAL43" s="146"/>
      <c r="MAM43" s="146"/>
      <c r="MAN43" s="146"/>
      <c r="MAO43" s="146"/>
      <c r="MAP43" s="146"/>
      <c r="MAQ43" s="146"/>
      <c r="MAR43" s="146"/>
      <c r="MAS43" s="146"/>
      <c r="MAT43" s="146"/>
      <c r="MAU43" s="146"/>
      <c r="MAV43" s="146"/>
      <c r="MAW43" s="146"/>
      <c r="MAX43" s="146"/>
      <c r="MAY43" s="146"/>
      <c r="MAZ43" s="146"/>
      <c r="MBA43" s="146"/>
      <c r="MBB43" s="146"/>
      <c r="MBC43" s="146"/>
      <c r="MBD43" s="146"/>
      <c r="MBE43" s="146"/>
      <c r="MBF43" s="146"/>
      <c r="MBG43" s="146"/>
      <c r="MBH43" s="146"/>
      <c r="MBI43" s="146"/>
      <c r="MBJ43" s="146"/>
      <c r="MBK43" s="146"/>
      <c r="MBL43" s="146"/>
      <c r="MBM43" s="146"/>
      <c r="MBN43" s="146"/>
      <c r="MBO43" s="146"/>
      <c r="MBP43" s="146"/>
      <c r="MBQ43" s="146"/>
      <c r="MBR43" s="146"/>
      <c r="MBS43" s="146"/>
      <c r="MBT43" s="146"/>
      <c r="MBU43" s="146"/>
      <c r="MBV43" s="146"/>
      <c r="MBW43" s="146"/>
      <c r="MBX43" s="146"/>
      <c r="MBY43" s="146"/>
      <c r="MBZ43" s="146"/>
      <c r="MCA43" s="146"/>
      <c r="MCB43" s="146"/>
      <c r="MCC43" s="146"/>
      <c r="MCD43" s="146"/>
      <c r="MCE43" s="146"/>
      <c r="MCF43" s="146"/>
      <c r="MCG43" s="146"/>
      <c r="MCH43" s="146"/>
      <c r="MCI43" s="146"/>
      <c r="MCJ43" s="146"/>
      <c r="MCK43" s="146"/>
      <c r="MCL43" s="146"/>
      <c r="MCM43" s="146"/>
      <c r="MCN43" s="146"/>
      <c r="MCO43" s="146"/>
      <c r="MCP43" s="146"/>
      <c r="MCQ43" s="146"/>
      <c r="MCR43" s="146"/>
      <c r="MCS43" s="146"/>
      <c r="MCT43" s="146"/>
      <c r="MCU43" s="146"/>
      <c r="MCV43" s="146"/>
      <c r="MCW43" s="146"/>
      <c r="MCX43" s="146"/>
      <c r="MCY43" s="146"/>
      <c r="MCZ43" s="146"/>
      <c r="MDA43" s="146"/>
      <c r="MDB43" s="146"/>
      <c r="MDC43" s="146"/>
      <c r="MDD43" s="146"/>
      <c r="MDE43" s="146"/>
      <c r="MDF43" s="146"/>
      <c r="MDG43" s="146"/>
      <c r="MDH43" s="146"/>
      <c r="MDI43" s="146"/>
      <c r="MDJ43" s="146"/>
      <c r="MDK43" s="146"/>
      <c r="MDL43" s="146"/>
      <c r="MDM43" s="146"/>
      <c r="MDN43" s="146"/>
      <c r="MDO43" s="146"/>
      <c r="MDP43" s="146"/>
      <c r="MDQ43" s="146"/>
      <c r="MDR43" s="146"/>
      <c r="MDS43" s="146"/>
      <c r="MDT43" s="146"/>
      <c r="MDU43" s="146"/>
      <c r="MDV43" s="146"/>
      <c r="MDW43" s="146"/>
      <c r="MDX43" s="146"/>
      <c r="MDY43" s="146"/>
      <c r="MDZ43" s="146"/>
      <c r="MEA43" s="146"/>
      <c r="MEB43" s="146"/>
      <c r="MEC43" s="146"/>
      <c r="MED43" s="146"/>
      <c r="MEE43" s="146"/>
      <c r="MEF43" s="146"/>
      <c r="MEG43" s="146"/>
      <c r="MEH43" s="146"/>
      <c r="MEI43" s="146"/>
      <c r="MEJ43" s="146"/>
      <c r="MEK43" s="146"/>
      <c r="MEL43" s="146"/>
      <c r="MEM43" s="146"/>
      <c r="MEN43" s="146"/>
      <c r="MEO43" s="146"/>
      <c r="MEP43" s="146"/>
      <c r="MEQ43" s="146"/>
      <c r="MER43" s="146"/>
      <c r="MES43" s="146"/>
      <c r="MET43" s="146"/>
      <c r="MEU43" s="146"/>
      <c r="MEV43" s="146"/>
      <c r="MEW43" s="146"/>
      <c r="MEX43" s="146"/>
      <c r="MEY43" s="146"/>
      <c r="MEZ43" s="146"/>
      <c r="MFA43" s="146"/>
      <c r="MFB43" s="146"/>
      <c r="MFC43" s="146"/>
      <c r="MFD43" s="146"/>
      <c r="MFE43" s="146"/>
      <c r="MFF43" s="146"/>
      <c r="MFG43" s="146"/>
      <c r="MFH43" s="146"/>
      <c r="MFI43" s="146"/>
      <c r="MFJ43" s="146"/>
      <c r="MFK43" s="146"/>
      <c r="MFL43" s="146"/>
      <c r="MFM43" s="146"/>
      <c r="MFN43" s="146"/>
      <c r="MFO43" s="146"/>
      <c r="MFP43" s="146"/>
      <c r="MFQ43" s="146"/>
      <c r="MFR43" s="146"/>
      <c r="MFS43" s="146"/>
      <c r="MFT43" s="146"/>
      <c r="MFU43" s="146"/>
      <c r="MFV43" s="146"/>
      <c r="MFW43" s="146"/>
      <c r="MFX43" s="146"/>
      <c r="MFY43" s="146"/>
      <c r="MFZ43" s="146"/>
      <c r="MGA43" s="146"/>
      <c r="MGB43" s="146"/>
      <c r="MGC43" s="146"/>
      <c r="MGD43" s="146"/>
      <c r="MGE43" s="146"/>
      <c r="MGF43" s="146"/>
      <c r="MGG43" s="146"/>
      <c r="MGH43" s="146"/>
      <c r="MGI43" s="146"/>
      <c r="MGJ43" s="146"/>
      <c r="MGK43" s="146"/>
      <c r="MGL43" s="146"/>
      <c r="MGM43" s="146"/>
      <c r="MGN43" s="146"/>
      <c r="MGO43" s="146"/>
      <c r="MGP43" s="146"/>
      <c r="MGQ43" s="146"/>
      <c r="MGR43" s="146"/>
      <c r="MGS43" s="146"/>
      <c r="MGT43" s="146"/>
      <c r="MGU43" s="146"/>
      <c r="MGV43" s="146"/>
      <c r="MGW43" s="146"/>
      <c r="MGX43" s="146"/>
      <c r="MGY43" s="146"/>
      <c r="MGZ43" s="146"/>
      <c r="MHA43" s="146"/>
      <c r="MHB43" s="146"/>
      <c r="MHC43" s="146"/>
      <c r="MHD43" s="146"/>
      <c r="MHE43" s="146"/>
      <c r="MHF43" s="146"/>
      <c r="MHG43" s="146"/>
      <c r="MHH43" s="146"/>
      <c r="MHI43" s="146"/>
      <c r="MHJ43" s="146"/>
      <c r="MHK43" s="146"/>
      <c r="MHL43" s="146"/>
      <c r="MHM43" s="146"/>
      <c r="MHN43" s="146"/>
      <c r="MHO43" s="146"/>
      <c r="MHP43" s="146"/>
      <c r="MHQ43" s="146"/>
      <c r="MHR43" s="146"/>
      <c r="MHS43" s="146"/>
      <c r="MHT43" s="146"/>
      <c r="MHU43" s="146"/>
      <c r="MHV43" s="146"/>
      <c r="MHW43" s="146"/>
      <c r="MHX43" s="146"/>
      <c r="MHY43" s="146"/>
      <c r="MHZ43" s="146"/>
      <c r="MIA43" s="146"/>
      <c r="MIB43" s="146"/>
      <c r="MIC43" s="146"/>
      <c r="MID43" s="146"/>
      <c r="MIE43" s="146"/>
      <c r="MIF43" s="146"/>
      <c r="MIG43" s="146"/>
      <c r="MIH43" s="146"/>
      <c r="MII43" s="146"/>
      <c r="MIJ43" s="146"/>
      <c r="MIK43" s="146"/>
      <c r="MIL43" s="146"/>
      <c r="MIM43" s="146"/>
      <c r="MIN43" s="146"/>
      <c r="MIO43" s="146"/>
      <c r="MIP43" s="146"/>
      <c r="MIQ43" s="146"/>
      <c r="MIR43" s="146"/>
      <c r="MIS43" s="146"/>
      <c r="MIT43" s="146"/>
      <c r="MIU43" s="146"/>
      <c r="MIV43" s="146"/>
      <c r="MIW43" s="146"/>
      <c r="MIX43" s="146"/>
      <c r="MIY43" s="146"/>
      <c r="MIZ43" s="146"/>
      <c r="MJA43" s="146"/>
      <c r="MJB43" s="146"/>
      <c r="MJC43" s="146"/>
      <c r="MJD43" s="146"/>
      <c r="MJE43" s="146"/>
      <c r="MJF43" s="146"/>
      <c r="MJG43" s="146"/>
      <c r="MJH43" s="146"/>
      <c r="MJI43" s="146"/>
      <c r="MJJ43" s="146"/>
      <c r="MJK43" s="146"/>
      <c r="MJL43" s="146"/>
      <c r="MJM43" s="146"/>
      <c r="MJN43" s="146"/>
      <c r="MJO43" s="146"/>
      <c r="MJP43" s="146"/>
      <c r="MJQ43" s="146"/>
      <c r="MJR43" s="146"/>
      <c r="MJS43" s="146"/>
      <c r="MJT43" s="146"/>
      <c r="MJU43" s="146"/>
      <c r="MJV43" s="146"/>
      <c r="MJW43" s="146"/>
      <c r="MJX43" s="146"/>
      <c r="MJY43" s="146"/>
      <c r="MJZ43" s="146"/>
      <c r="MKA43" s="146"/>
      <c r="MKB43" s="146"/>
      <c r="MKC43" s="146"/>
      <c r="MKD43" s="146"/>
      <c r="MKE43" s="146"/>
      <c r="MKF43" s="146"/>
      <c r="MKG43" s="146"/>
      <c r="MKH43" s="146"/>
      <c r="MKI43" s="146"/>
      <c r="MKJ43" s="146"/>
      <c r="MKK43" s="146"/>
      <c r="MKL43" s="146"/>
      <c r="MKM43" s="146"/>
      <c r="MKN43" s="146"/>
      <c r="MKO43" s="146"/>
      <c r="MKP43" s="146"/>
      <c r="MKQ43" s="146"/>
      <c r="MKR43" s="146"/>
      <c r="MKS43" s="146"/>
      <c r="MKT43" s="146"/>
      <c r="MKU43" s="146"/>
      <c r="MKV43" s="146"/>
      <c r="MKW43" s="146"/>
      <c r="MKX43" s="146"/>
      <c r="MKY43" s="146"/>
      <c r="MKZ43" s="146"/>
      <c r="MLA43" s="146"/>
      <c r="MLB43" s="146"/>
      <c r="MLC43" s="146"/>
      <c r="MLD43" s="146"/>
      <c r="MLE43" s="146"/>
      <c r="MLF43" s="146"/>
      <c r="MLG43" s="146"/>
      <c r="MLH43" s="146"/>
      <c r="MLI43" s="146"/>
      <c r="MLJ43" s="146"/>
      <c r="MLK43" s="146"/>
      <c r="MLL43" s="146"/>
      <c r="MLM43" s="146"/>
      <c r="MLN43" s="146"/>
      <c r="MLO43" s="146"/>
      <c r="MLP43" s="146"/>
      <c r="MLQ43" s="146"/>
      <c r="MLR43" s="146"/>
      <c r="MLS43" s="146"/>
      <c r="MLT43" s="146"/>
      <c r="MLU43" s="146"/>
      <c r="MLV43" s="146"/>
      <c r="MLW43" s="146"/>
      <c r="MLX43" s="146"/>
      <c r="MLY43" s="146"/>
      <c r="MLZ43" s="146"/>
      <c r="MMA43" s="146"/>
      <c r="MMB43" s="146"/>
      <c r="MMC43" s="146"/>
      <c r="MMD43" s="146"/>
      <c r="MME43" s="146"/>
      <c r="MMF43" s="146"/>
      <c r="MMG43" s="146"/>
      <c r="MMH43" s="146"/>
      <c r="MMI43" s="146"/>
      <c r="MMJ43" s="146"/>
      <c r="MMK43" s="146"/>
      <c r="MML43" s="146"/>
      <c r="MMM43" s="146"/>
      <c r="MMN43" s="146"/>
      <c r="MMO43" s="146"/>
      <c r="MMP43" s="146"/>
      <c r="MMQ43" s="146"/>
      <c r="MMR43" s="146"/>
      <c r="MMS43" s="146"/>
      <c r="MMT43" s="146"/>
      <c r="MMU43" s="146"/>
      <c r="MMV43" s="146"/>
      <c r="MMW43" s="146"/>
      <c r="MMX43" s="146"/>
      <c r="MMY43" s="146"/>
      <c r="MMZ43" s="146"/>
      <c r="MNA43" s="146"/>
      <c r="MNB43" s="146"/>
      <c r="MNC43" s="146"/>
      <c r="MND43" s="146"/>
      <c r="MNE43" s="146"/>
      <c r="MNF43" s="146"/>
      <c r="MNG43" s="146"/>
      <c r="MNH43" s="146"/>
      <c r="MNI43" s="146"/>
      <c r="MNJ43" s="146"/>
      <c r="MNK43" s="146"/>
      <c r="MNL43" s="146"/>
      <c r="MNM43" s="146"/>
      <c r="MNN43" s="146"/>
      <c r="MNO43" s="146"/>
      <c r="MNP43" s="146"/>
      <c r="MNQ43" s="146"/>
      <c r="MNR43" s="146"/>
      <c r="MNS43" s="146"/>
      <c r="MNT43" s="146"/>
      <c r="MNU43" s="146"/>
      <c r="MNV43" s="146"/>
      <c r="MNW43" s="146"/>
      <c r="MNX43" s="146"/>
      <c r="MNY43" s="146"/>
      <c r="MNZ43" s="146"/>
      <c r="MOA43" s="146"/>
      <c r="MOB43" s="146"/>
      <c r="MOC43" s="146"/>
      <c r="MOD43" s="146"/>
      <c r="MOE43" s="146"/>
      <c r="MOF43" s="146"/>
      <c r="MOG43" s="146"/>
      <c r="MOH43" s="146"/>
      <c r="MOI43" s="146"/>
      <c r="MOJ43" s="146"/>
      <c r="MOK43" s="146"/>
      <c r="MOL43" s="146"/>
      <c r="MOM43" s="146"/>
      <c r="MON43" s="146"/>
      <c r="MOO43" s="146"/>
      <c r="MOP43" s="146"/>
      <c r="MOQ43" s="146"/>
      <c r="MOR43" s="146"/>
      <c r="MOS43" s="146"/>
      <c r="MOT43" s="146"/>
      <c r="MOU43" s="146"/>
      <c r="MOV43" s="146"/>
      <c r="MOW43" s="146"/>
      <c r="MOX43" s="146"/>
      <c r="MOY43" s="146"/>
      <c r="MOZ43" s="146"/>
      <c r="MPA43" s="146"/>
      <c r="MPB43" s="146"/>
      <c r="MPC43" s="146"/>
      <c r="MPD43" s="146"/>
      <c r="MPE43" s="146"/>
      <c r="MPF43" s="146"/>
      <c r="MPG43" s="146"/>
      <c r="MPH43" s="146"/>
      <c r="MPI43" s="146"/>
      <c r="MPJ43" s="146"/>
      <c r="MPK43" s="146"/>
      <c r="MPL43" s="146"/>
      <c r="MPM43" s="146"/>
      <c r="MPN43" s="146"/>
      <c r="MPO43" s="146"/>
      <c r="MPP43" s="146"/>
      <c r="MPQ43" s="146"/>
      <c r="MPR43" s="146"/>
      <c r="MPS43" s="146"/>
      <c r="MPT43" s="146"/>
      <c r="MPU43" s="146"/>
      <c r="MPV43" s="146"/>
      <c r="MPW43" s="146"/>
      <c r="MPX43" s="146"/>
      <c r="MPY43" s="146"/>
      <c r="MPZ43" s="146"/>
      <c r="MQA43" s="146"/>
      <c r="MQB43" s="146"/>
      <c r="MQC43" s="146"/>
      <c r="MQD43" s="146"/>
      <c r="MQE43" s="146"/>
      <c r="MQF43" s="146"/>
      <c r="MQG43" s="146"/>
      <c r="MQH43" s="146"/>
      <c r="MQI43" s="146"/>
      <c r="MQJ43" s="146"/>
      <c r="MQK43" s="146"/>
      <c r="MQL43" s="146"/>
      <c r="MQM43" s="146"/>
      <c r="MQN43" s="146"/>
      <c r="MQO43" s="146"/>
      <c r="MQP43" s="146"/>
      <c r="MQQ43" s="146"/>
      <c r="MQR43" s="146"/>
      <c r="MQS43" s="146"/>
      <c r="MQT43" s="146"/>
      <c r="MQU43" s="146"/>
      <c r="MQV43" s="146"/>
      <c r="MQW43" s="146"/>
      <c r="MQX43" s="146"/>
      <c r="MQY43" s="146"/>
      <c r="MQZ43" s="146"/>
      <c r="MRA43" s="146"/>
      <c r="MRB43" s="146"/>
      <c r="MRC43" s="146"/>
      <c r="MRD43" s="146"/>
      <c r="MRE43" s="146"/>
      <c r="MRF43" s="146"/>
      <c r="MRG43" s="146"/>
      <c r="MRH43" s="146"/>
      <c r="MRI43" s="146"/>
      <c r="MRJ43" s="146"/>
      <c r="MRK43" s="146"/>
      <c r="MRL43" s="146"/>
      <c r="MRM43" s="146"/>
      <c r="MRN43" s="146"/>
      <c r="MRO43" s="146"/>
      <c r="MRP43" s="146"/>
      <c r="MRQ43" s="146"/>
      <c r="MRR43" s="146"/>
      <c r="MRS43" s="146"/>
      <c r="MRT43" s="146"/>
      <c r="MRU43" s="146"/>
      <c r="MRV43" s="146"/>
      <c r="MRW43" s="146"/>
      <c r="MRX43" s="146"/>
      <c r="MRY43" s="146"/>
      <c r="MRZ43" s="146"/>
      <c r="MSA43" s="146"/>
      <c r="MSB43" s="146"/>
      <c r="MSC43" s="146"/>
      <c r="MSD43" s="146"/>
      <c r="MSE43" s="146"/>
      <c r="MSF43" s="146"/>
      <c r="MSG43" s="146"/>
      <c r="MSH43" s="146"/>
      <c r="MSI43" s="146"/>
      <c r="MSJ43" s="146"/>
      <c r="MSK43" s="146"/>
      <c r="MSL43" s="146"/>
      <c r="MSM43" s="146"/>
      <c r="MSN43" s="146"/>
      <c r="MSO43" s="146"/>
      <c r="MSP43" s="146"/>
      <c r="MSQ43" s="146"/>
      <c r="MSR43" s="146"/>
      <c r="MSS43" s="146"/>
      <c r="MST43" s="146"/>
      <c r="MSU43" s="146"/>
      <c r="MSV43" s="146"/>
      <c r="MSW43" s="146"/>
      <c r="MSX43" s="146"/>
      <c r="MSY43" s="146"/>
      <c r="MSZ43" s="146"/>
      <c r="MTA43" s="146"/>
      <c r="MTB43" s="146"/>
      <c r="MTC43" s="146"/>
      <c r="MTD43" s="146"/>
      <c r="MTE43" s="146"/>
      <c r="MTF43" s="146"/>
      <c r="MTG43" s="146"/>
      <c r="MTH43" s="146"/>
      <c r="MTI43" s="146"/>
      <c r="MTJ43" s="146"/>
      <c r="MTK43" s="146"/>
      <c r="MTL43" s="146"/>
      <c r="MTM43" s="146"/>
      <c r="MTN43" s="146"/>
      <c r="MTO43" s="146"/>
      <c r="MTP43" s="146"/>
      <c r="MTQ43" s="146"/>
      <c r="MTR43" s="146"/>
      <c r="MTS43" s="146"/>
      <c r="MTT43" s="146"/>
      <c r="MTU43" s="146"/>
      <c r="MTV43" s="146"/>
      <c r="MTW43" s="146"/>
      <c r="MTX43" s="146"/>
      <c r="MTY43" s="146"/>
      <c r="MTZ43" s="146"/>
      <c r="MUA43" s="146"/>
      <c r="MUB43" s="146"/>
      <c r="MUC43" s="146"/>
      <c r="MUD43" s="146"/>
      <c r="MUE43" s="146"/>
      <c r="MUF43" s="146"/>
      <c r="MUG43" s="146"/>
      <c r="MUH43" s="146"/>
      <c r="MUI43" s="146"/>
      <c r="MUJ43" s="146"/>
      <c r="MUK43" s="146"/>
      <c r="MUL43" s="146"/>
      <c r="MUM43" s="146"/>
      <c r="MUN43" s="146"/>
      <c r="MUO43" s="146"/>
      <c r="MUP43" s="146"/>
      <c r="MUQ43" s="146"/>
      <c r="MUR43" s="146"/>
      <c r="MUS43" s="146"/>
      <c r="MUT43" s="146"/>
      <c r="MUU43" s="146"/>
      <c r="MUV43" s="146"/>
      <c r="MUW43" s="146"/>
      <c r="MUX43" s="146"/>
      <c r="MUY43" s="146"/>
      <c r="MUZ43" s="146"/>
      <c r="MVA43" s="146"/>
      <c r="MVB43" s="146"/>
      <c r="MVC43" s="146"/>
      <c r="MVD43" s="146"/>
      <c r="MVE43" s="146"/>
      <c r="MVF43" s="146"/>
      <c r="MVG43" s="146"/>
      <c r="MVH43" s="146"/>
      <c r="MVI43" s="146"/>
      <c r="MVJ43" s="146"/>
      <c r="MVK43" s="146"/>
      <c r="MVL43" s="146"/>
      <c r="MVM43" s="146"/>
      <c r="MVN43" s="146"/>
      <c r="MVO43" s="146"/>
      <c r="MVP43" s="146"/>
      <c r="MVQ43" s="146"/>
      <c r="MVR43" s="146"/>
      <c r="MVS43" s="146"/>
      <c r="MVT43" s="146"/>
      <c r="MVU43" s="146"/>
      <c r="MVV43" s="146"/>
      <c r="MVW43" s="146"/>
      <c r="MVX43" s="146"/>
      <c r="MVY43" s="146"/>
      <c r="MVZ43" s="146"/>
      <c r="MWA43" s="146"/>
      <c r="MWB43" s="146"/>
      <c r="MWC43" s="146"/>
      <c r="MWD43" s="146"/>
      <c r="MWE43" s="146"/>
      <c r="MWF43" s="146"/>
      <c r="MWG43" s="146"/>
      <c r="MWH43" s="146"/>
      <c r="MWI43" s="146"/>
      <c r="MWJ43" s="146"/>
      <c r="MWK43" s="146"/>
      <c r="MWL43" s="146"/>
      <c r="MWM43" s="146"/>
      <c r="MWN43" s="146"/>
      <c r="MWO43" s="146"/>
      <c r="MWP43" s="146"/>
      <c r="MWQ43" s="146"/>
      <c r="MWR43" s="146"/>
      <c r="MWS43" s="146"/>
      <c r="MWT43" s="146"/>
      <c r="MWU43" s="146"/>
      <c r="MWV43" s="146"/>
      <c r="MWW43" s="146"/>
      <c r="MWX43" s="146"/>
      <c r="MWY43" s="146"/>
      <c r="MWZ43" s="146"/>
      <c r="MXA43" s="146"/>
      <c r="MXB43" s="146"/>
      <c r="MXC43" s="146"/>
      <c r="MXD43" s="146"/>
      <c r="MXE43" s="146"/>
      <c r="MXF43" s="146"/>
      <c r="MXG43" s="146"/>
      <c r="MXH43" s="146"/>
      <c r="MXI43" s="146"/>
      <c r="MXJ43" s="146"/>
      <c r="MXK43" s="146"/>
      <c r="MXL43" s="146"/>
      <c r="MXM43" s="146"/>
      <c r="MXN43" s="146"/>
      <c r="MXO43" s="146"/>
      <c r="MXP43" s="146"/>
      <c r="MXQ43" s="146"/>
      <c r="MXR43" s="146"/>
      <c r="MXS43" s="146"/>
      <c r="MXT43" s="146"/>
      <c r="MXU43" s="146"/>
      <c r="MXV43" s="146"/>
      <c r="MXW43" s="146"/>
      <c r="MXX43" s="146"/>
      <c r="MXY43" s="146"/>
      <c r="MXZ43" s="146"/>
      <c r="MYA43" s="146"/>
      <c r="MYB43" s="146"/>
      <c r="MYC43" s="146"/>
      <c r="MYD43" s="146"/>
      <c r="MYE43" s="146"/>
      <c r="MYF43" s="146"/>
      <c r="MYG43" s="146"/>
      <c r="MYH43" s="146"/>
      <c r="MYI43" s="146"/>
      <c r="MYJ43" s="146"/>
      <c r="MYK43" s="146"/>
      <c r="MYL43" s="146"/>
      <c r="MYM43" s="146"/>
      <c r="MYN43" s="146"/>
      <c r="MYO43" s="146"/>
      <c r="MYP43" s="146"/>
      <c r="MYQ43" s="146"/>
      <c r="MYR43" s="146"/>
      <c r="MYS43" s="146"/>
      <c r="MYT43" s="146"/>
      <c r="MYU43" s="146"/>
      <c r="MYV43" s="146"/>
      <c r="MYW43" s="146"/>
      <c r="MYX43" s="146"/>
      <c r="MYY43" s="146"/>
      <c r="MYZ43" s="146"/>
      <c r="MZA43" s="146"/>
      <c r="MZB43" s="146"/>
      <c r="MZC43" s="146"/>
      <c r="MZD43" s="146"/>
      <c r="MZE43" s="146"/>
      <c r="MZF43" s="146"/>
      <c r="MZG43" s="146"/>
      <c r="MZH43" s="146"/>
      <c r="MZI43" s="146"/>
      <c r="MZJ43" s="146"/>
      <c r="MZK43" s="146"/>
      <c r="MZL43" s="146"/>
      <c r="MZM43" s="146"/>
      <c r="MZN43" s="146"/>
      <c r="MZO43" s="146"/>
      <c r="MZP43" s="146"/>
      <c r="MZQ43" s="146"/>
      <c r="MZR43" s="146"/>
      <c r="MZS43" s="146"/>
      <c r="MZT43" s="146"/>
      <c r="MZU43" s="146"/>
      <c r="MZV43" s="146"/>
      <c r="MZW43" s="146"/>
      <c r="MZX43" s="146"/>
      <c r="MZY43" s="146"/>
      <c r="MZZ43" s="146"/>
      <c r="NAA43" s="146"/>
      <c r="NAB43" s="146"/>
      <c r="NAC43" s="146"/>
      <c r="NAD43" s="146"/>
      <c r="NAE43" s="146"/>
      <c r="NAF43" s="146"/>
      <c r="NAG43" s="146"/>
      <c r="NAH43" s="146"/>
      <c r="NAI43" s="146"/>
      <c r="NAJ43" s="146"/>
      <c r="NAK43" s="146"/>
      <c r="NAL43" s="146"/>
      <c r="NAM43" s="146"/>
      <c r="NAN43" s="146"/>
      <c r="NAO43" s="146"/>
      <c r="NAP43" s="146"/>
      <c r="NAQ43" s="146"/>
      <c r="NAR43" s="146"/>
      <c r="NAS43" s="146"/>
      <c r="NAT43" s="146"/>
      <c r="NAU43" s="146"/>
      <c r="NAV43" s="146"/>
      <c r="NAW43" s="146"/>
      <c r="NAX43" s="146"/>
      <c r="NAY43" s="146"/>
      <c r="NAZ43" s="146"/>
      <c r="NBA43" s="146"/>
      <c r="NBB43" s="146"/>
      <c r="NBC43" s="146"/>
      <c r="NBD43" s="146"/>
      <c r="NBE43" s="146"/>
      <c r="NBF43" s="146"/>
      <c r="NBG43" s="146"/>
      <c r="NBH43" s="146"/>
      <c r="NBI43" s="146"/>
      <c r="NBJ43" s="146"/>
      <c r="NBK43" s="146"/>
      <c r="NBL43" s="146"/>
      <c r="NBM43" s="146"/>
      <c r="NBN43" s="146"/>
      <c r="NBO43" s="146"/>
      <c r="NBP43" s="146"/>
      <c r="NBQ43" s="146"/>
      <c r="NBR43" s="146"/>
      <c r="NBS43" s="146"/>
      <c r="NBT43" s="146"/>
      <c r="NBU43" s="146"/>
      <c r="NBV43" s="146"/>
      <c r="NBW43" s="146"/>
      <c r="NBX43" s="146"/>
      <c r="NBY43" s="146"/>
      <c r="NBZ43" s="146"/>
      <c r="NCA43" s="146"/>
      <c r="NCB43" s="146"/>
      <c r="NCC43" s="146"/>
      <c r="NCD43" s="146"/>
      <c r="NCE43" s="146"/>
      <c r="NCF43" s="146"/>
      <c r="NCG43" s="146"/>
      <c r="NCH43" s="146"/>
      <c r="NCI43" s="146"/>
      <c r="NCJ43" s="146"/>
      <c r="NCK43" s="146"/>
      <c r="NCL43" s="146"/>
      <c r="NCM43" s="146"/>
      <c r="NCN43" s="146"/>
      <c r="NCO43" s="146"/>
      <c r="NCP43" s="146"/>
      <c r="NCQ43" s="146"/>
      <c r="NCR43" s="146"/>
      <c r="NCS43" s="146"/>
      <c r="NCT43" s="146"/>
      <c r="NCU43" s="146"/>
      <c r="NCV43" s="146"/>
      <c r="NCW43" s="146"/>
      <c r="NCX43" s="146"/>
      <c r="NCY43" s="146"/>
      <c r="NCZ43" s="146"/>
      <c r="NDA43" s="146"/>
      <c r="NDB43" s="146"/>
      <c r="NDC43" s="146"/>
      <c r="NDD43" s="146"/>
      <c r="NDE43" s="146"/>
      <c r="NDF43" s="146"/>
      <c r="NDG43" s="146"/>
      <c r="NDH43" s="146"/>
      <c r="NDI43" s="146"/>
      <c r="NDJ43" s="146"/>
      <c r="NDK43" s="146"/>
      <c r="NDL43" s="146"/>
      <c r="NDM43" s="146"/>
      <c r="NDN43" s="146"/>
      <c r="NDO43" s="146"/>
      <c r="NDP43" s="146"/>
      <c r="NDQ43" s="146"/>
      <c r="NDR43" s="146"/>
      <c r="NDS43" s="146"/>
      <c r="NDT43" s="146"/>
      <c r="NDU43" s="146"/>
      <c r="NDV43" s="146"/>
      <c r="NDW43" s="146"/>
      <c r="NDX43" s="146"/>
      <c r="NDY43" s="146"/>
      <c r="NDZ43" s="146"/>
      <c r="NEA43" s="146"/>
      <c r="NEB43" s="146"/>
      <c r="NEC43" s="146"/>
      <c r="NED43" s="146"/>
      <c r="NEE43" s="146"/>
      <c r="NEF43" s="146"/>
      <c r="NEG43" s="146"/>
      <c r="NEH43" s="146"/>
      <c r="NEI43" s="146"/>
      <c r="NEJ43" s="146"/>
      <c r="NEK43" s="146"/>
      <c r="NEL43" s="146"/>
      <c r="NEM43" s="146"/>
      <c r="NEN43" s="146"/>
      <c r="NEO43" s="146"/>
      <c r="NEP43" s="146"/>
      <c r="NEQ43" s="146"/>
      <c r="NER43" s="146"/>
      <c r="NES43" s="146"/>
      <c r="NET43" s="146"/>
      <c r="NEU43" s="146"/>
      <c r="NEV43" s="146"/>
      <c r="NEW43" s="146"/>
      <c r="NEX43" s="146"/>
      <c r="NEY43" s="146"/>
      <c r="NEZ43" s="146"/>
      <c r="NFA43" s="146"/>
      <c r="NFB43" s="146"/>
      <c r="NFC43" s="146"/>
      <c r="NFD43" s="146"/>
      <c r="NFE43" s="146"/>
      <c r="NFF43" s="146"/>
      <c r="NFG43" s="146"/>
      <c r="NFH43" s="146"/>
      <c r="NFI43" s="146"/>
      <c r="NFJ43" s="146"/>
      <c r="NFK43" s="146"/>
      <c r="NFL43" s="146"/>
      <c r="NFM43" s="146"/>
      <c r="NFN43" s="146"/>
      <c r="NFO43" s="146"/>
      <c r="NFP43" s="146"/>
      <c r="NFQ43" s="146"/>
      <c r="NFR43" s="146"/>
      <c r="NFS43" s="146"/>
      <c r="NFT43" s="146"/>
      <c r="NFU43" s="146"/>
      <c r="NFV43" s="146"/>
      <c r="NFW43" s="146"/>
      <c r="NFX43" s="146"/>
      <c r="NFY43" s="146"/>
      <c r="NFZ43" s="146"/>
      <c r="NGA43" s="146"/>
      <c r="NGB43" s="146"/>
      <c r="NGC43" s="146"/>
      <c r="NGD43" s="146"/>
      <c r="NGE43" s="146"/>
      <c r="NGF43" s="146"/>
      <c r="NGG43" s="146"/>
      <c r="NGH43" s="146"/>
      <c r="NGI43" s="146"/>
      <c r="NGJ43" s="146"/>
      <c r="NGK43" s="146"/>
      <c r="NGL43" s="146"/>
      <c r="NGM43" s="146"/>
      <c r="NGN43" s="146"/>
      <c r="NGO43" s="146"/>
      <c r="NGP43" s="146"/>
      <c r="NGQ43" s="146"/>
      <c r="NGR43" s="146"/>
      <c r="NGS43" s="146"/>
      <c r="NGT43" s="146"/>
      <c r="NGU43" s="146"/>
      <c r="NGV43" s="146"/>
      <c r="NGW43" s="146"/>
      <c r="NGX43" s="146"/>
      <c r="NGY43" s="146"/>
      <c r="NGZ43" s="146"/>
      <c r="NHA43" s="146"/>
      <c r="NHB43" s="146"/>
      <c r="NHC43" s="146"/>
      <c r="NHD43" s="146"/>
      <c r="NHE43" s="146"/>
      <c r="NHF43" s="146"/>
      <c r="NHG43" s="146"/>
      <c r="NHH43" s="146"/>
      <c r="NHI43" s="146"/>
      <c r="NHJ43" s="146"/>
      <c r="NHK43" s="146"/>
      <c r="NHL43" s="146"/>
      <c r="NHM43" s="146"/>
      <c r="NHN43" s="146"/>
      <c r="NHO43" s="146"/>
      <c r="NHP43" s="146"/>
      <c r="NHQ43" s="146"/>
      <c r="NHR43" s="146"/>
      <c r="NHS43" s="146"/>
      <c r="NHT43" s="146"/>
      <c r="NHU43" s="146"/>
      <c r="NHV43" s="146"/>
      <c r="NHW43" s="146"/>
      <c r="NHX43" s="146"/>
      <c r="NHY43" s="146"/>
      <c r="NHZ43" s="146"/>
      <c r="NIA43" s="146"/>
      <c r="NIB43" s="146"/>
      <c r="NIC43" s="146"/>
      <c r="NID43" s="146"/>
      <c r="NIE43" s="146"/>
      <c r="NIF43" s="146"/>
      <c r="NIG43" s="146"/>
      <c r="NIH43" s="146"/>
      <c r="NII43" s="146"/>
      <c r="NIJ43" s="146"/>
      <c r="NIK43" s="146"/>
      <c r="NIL43" s="146"/>
      <c r="NIM43" s="146"/>
      <c r="NIN43" s="146"/>
      <c r="NIO43" s="146"/>
      <c r="NIP43" s="146"/>
      <c r="NIQ43" s="146"/>
      <c r="NIR43" s="146"/>
      <c r="NIS43" s="146"/>
      <c r="NIT43" s="146"/>
      <c r="NIU43" s="146"/>
      <c r="NIV43" s="146"/>
      <c r="NIW43" s="146"/>
      <c r="NIX43" s="146"/>
      <c r="NIY43" s="146"/>
      <c r="NIZ43" s="146"/>
      <c r="NJA43" s="146"/>
      <c r="NJB43" s="146"/>
      <c r="NJC43" s="146"/>
      <c r="NJD43" s="146"/>
      <c r="NJE43" s="146"/>
      <c r="NJF43" s="146"/>
      <c r="NJG43" s="146"/>
      <c r="NJH43" s="146"/>
      <c r="NJI43" s="146"/>
      <c r="NJJ43" s="146"/>
      <c r="NJK43" s="146"/>
      <c r="NJL43" s="146"/>
      <c r="NJM43" s="146"/>
      <c r="NJN43" s="146"/>
      <c r="NJO43" s="146"/>
      <c r="NJP43" s="146"/>
      <c r="NJQ43" s="146"/>
      <c r="NJR43" s="146"/>
      <c r="NJS43" s="146"/>
      <c r="NJT43" s="146"/>
      <c r="NJU43" s="146"/>
      <c r="NJV43" s="146"/>
      <c r="NJW43" s="146"/>
      <c r="NJX43" s="146"/>
      <c r="NJY43" s="146"/>
      <c r="NJZ43" s="146"/>
      <c r="NKA43" s="146"/>
      <c r="NKB43" s="146"/>
      <c r="NKC43" s="146"/>
      <c r="NKD43" s="146"/>
      <c r="NKE43" s="146"/>
      <c r="NKF43" s="146"/>
      <c r="NKG43" s="146"/>
      <c r="NKH43" s="146"/>
      <c r="NKI43" s="146"/>
      <c r="NKJ43" s="146"/>
      <c r="NKK43" s="146"/>
      <c r="NKL43" s="146"/>
      <c r="NKM43" s="146"/>
      <c r="NKN43" s="146"/>
      <c r="NKO43" s="146"/>
      <c r="NKP43" s="146"/>
      <c r="NKQ43" s="146"/>
      <c r="NKR43" s="146"/>
      <c r="NKS43" s="146"/>
      <c r="NKT43" s="146"/>
      <c r="NKU43" s="146"/>
      <c r="NKV43" s="146"/>
      <c r="NKW43" s="146"/>
      <c r="NKX43" s="146"/>
      <c r="NKY43" s="146"/>
      <c r="NKZ43" s="146"/>
      <c r="NLA43" s="146"/>
      <c r="NLB43" s="146"/>
      <c r="NLC43" s="146"/>
      <c r="NLD43" s="146"/>
      <c r="NLE43" s="146"/>
      <c r="NLF43" s="146"/>
      <c r="NLG43" s="146"/>
      <c r="NLH43" s="146"/>
      <c r="NLI43" s="146"/>
      <c r="NLJ43" s="146"/>
      <c r="NLK43" s="146"/>
      <c r="NLL43" s="146"/>
      <c r="NLM43" s="146"/>
      <c r="NLN43" s="146"/>
      <c r="NLO43" s="146"/>
      <c r="NLP43" s="146"/>
      <c r="NLQ43" s="146"/>
      <c r="NLR43" s="146"/>
      <c r="NLS43" s="146"/>
      <c r="NLT43" s="146"/>
      <c r="NLU43" s="146"/>
      <c r="NLV43" s="146"/>
      <c r="NLW43" s="146"/>
      <c r="NLX43" s="146"/>
      <c r="NLY43" s="146"/>
      <c r="NLZ43" s="146"/>
      <c r="NMA43" s="146"/>
      <c r="NMB43" s="146"/>
      <c r="NMC43" s="146"/>
      <c r="NMD43" s="146"/>
      <c r="NME43" s="146"/>
      <c r="NMF43" s="146"/>
      <c r="NMG43" s="146"/>
      <c r="NMH43" s="146"/>
      <c r="NMI43" s="146"/>
      <c r="NMJ43" s="146"/>
      <c r="NMK43" s="146"/>
      <c r="NML43" s="146"/>
      <c r="NMM43" s="146"/>
      <c r="NMN43" s="146"/>
      <c r="NMO43" s="146"/>
      <c r="NMP43" s="146"/>
      <c r="NMQ43" s="146"/>
      <c r="NMR43" s="146"/>
      <c r="NMS43" s="146"/>
      <c r="NMT43" s="146"/>
      <c r="NMU43" s="146"/>
      <c r="NMV43" s="146"/>
      <c r="NMW43" s="146"/>
      <c r="NMX43" s="146"/>
      <c r="NMY43" s="146"/>
      <c r="NMZ43" s="146"/>
      <c r="NNA43" s="146"/>
      <c r="NNB43" s="146"/>
      <c r="NNC43" s="146"/>
      <c r="NND43" s="146"/>
      <c r="NNE43" s="146"/>
      <c r="NNF43" s="146"/>
      <c r="NNG43" s="146"/>
      <c r="NNH43" s="146"/>
      <c r="NNI43" s="146"/>
      <c r="NNJ43" s="146"/>
      <c r="NNK43" s="146"/>
      <c r="NNL43" s="146"/>
      <c r="NNM43" s="146"/>
      <c r="NNN43" s="146"/>
      <c r="NNO43" s="146"/>
      <c r="NNP43" s="146"/>
      <c r="NNQ43" s="146"/>
      <c r="NNR43" s="146"/>
      <c r="NNS43" s="146"/>
      <c r="NNT43" s="146"/>
      <c r="NNU43" s="146"/>
      <c r="NNV43" s="146"/>
      <c r="NNW43" s="146"/>
      <c r="NNX43" s="146"/>
      <c r="NNY43" s="146"/>
      <c r="NNZ43" s="146"/>
      <c r="NOA43" s="146"/>
      <c r="NOB43" s="146"/>
      <c r="NOC43" s="146"/>
      <c r="NOD43" s="146"/>
      <c r="NOE43" s="146"/>
      <c r="NOF43" s="146"/>
      <c r="NOG43" s="146"/>
      <c r="NOH43" s="146"/>
      <c r="NOI43" s="146"/>
      <c r="NOJ43" s="146"/>
      <c r="NOK43" s="146"/>
      <c r="NOL43" s="146"/>
      <c r="NOM43" s="146"/>
      <c r="NON43" s="146"/>
      <c r="NOO43" s="146"/>
      <c r="NOP43" s="146"/>
      <c r="NOQ43" s="146"/>
      <c r="NOR43" s="146"/>
      <c r="NOS43" s="146"/>
      <c r="NOT43" s="146"/>
      <c r="NOU43" s="146"/>
      <c r="NOV43" s="146"/>
      <c r="NOW43" s="146"/>
      <c r="NOX43" s="146"/>
      <c r="NOY43" s="146"/>
      <c r="NOZ43" s="146"/>
      <c r="NPA43" s="146"/>
      <c r="NPB43" s="146"/>
      <c r="NPC43" s="146"/>
      <c r="NPD43" s="146"/>
      <c r="NPE43" s="146"/>
      <c r="NPF43" s="146"/>
      <c r="NPG43" s="146"/>
      <c r="NPH43" s="146"/>
      <c r="NPI43" s="146"/>
      <c r="NPJ43" s="146"/>
      <c r="NPK43" s="146"/>
      <c r="NPL43" s="146"/>
      <c r="NPM43" s="146"/>
      <c r="NPN43" s="146"/>
      <c r="NPO43" s="146"/>
      <c r="NPP43" s="146"/>
      <c r="NPQ43" s="146"/>
      <c r="NPR43" s="146"/>
      <c r="NPS43" s="146"/>
      <c r="NPT43" s="146"/>
      <c r="NPU43" s="146"/>
      <c r="NPV43" s="146"/>
      <c r="NPW43" s="146"/>
      <c r="NPX43" s="146"/>
      <c r="NPY43" s="146"/>
      <c r="NPZ43" s="146"/>
      <c r="NQA43" s="146"/>
      <c r="NQB43" s="146"/>
      <c r="NQC43" s="146"/>
      <c r="NQD43" s="146"/>
      <c r="NQE43" s="146"/>
      <c r="NQF43" s="146"/>
      <c r="NQG43" s="146"/>
      <c r="NQH43" s="146"/>
      <c r="NQI43" s="146"/>
      <c r="NQJ43" s="146"/>
      <c r="NQK43" s="146"/>
      <c r="NQL43" s="146"/>
      <c r="NQM43" s="146"/>
      <c r="NQN43" s="146"/>
      <c r="NQO43" s="146"/>
      <c r="NQP43" s="146"/>
      <c r="NQQ43" s="146"/>
      <c r="NQR43" s="146"/>
      <c r="NQS43" s="146"/>
      <c r="NQT43" s="146"/>
      <c r="NQU43" s="146"/>
      <c r="NQV43" s="146"/>
      <c r="NQW43" s="146"/>
      <c r="NQX43" s="146"/>
      <c r="NQY43" s="146"/>
      <c r="NQZ43" s="146"/>
      <c r="NRA43" s="146"/>
      <c r="NRB43" s="146"/>
      <c r="NRC43" s="146"/>
      <c r="NRD43" s="146"/>
      <c r="NRE43" s="146"/>
      <c r="NRF43" s="146"/>
      <c r="NRG43" s="146"/>
      <c r="NRH43" s="146"/>
      <c r="NRI43" s="146"/>
      <c r="NRJ43" s="146"/>
      <c r="NRK43" s="146"/>
      <c r="NRL43" s="146"/>
      <c r="NRM43" s="146"/>
      <c r="NRN43" s="146"/>
      <c r="NRO43" s="146"/>
      <c r="NRP43" s="146"/>
      <c r="NRQ43" s="146"/>
      <c r="NRR43" s="146"/>
      <c r="NRS43" s="146"/>
      <c r="NRT43" s="146"/>
      <c r="NRU43" s="146"/>
      <c r="NRV43" s="146"/>
      <c r="NRW43" s="146"/>
      <c r="NRX43" s="146"/>
      <c r="NRY43" s="146"/>
      <c r="NRZ43" s="146"/>
      <c r="NSA43" s="146"/>
      <c r="NSB43" s="146"/>
      <c r="NSC43" s="146"/>
      <c r="NSD43" s="146"/>
      <c r="NSE43" s="146"/>
      <c r="NSF43" s="146"/>
      <c r="NSG43" s="146"/>
      <c r="NSH43" s="146"/>
      <c r="NSI43" s="146"/>
      <c r="NSJ43" s="146"/>
      <c r="NSK43" s="146"/>
      <c r="NSL43" s="146"/>
      <c r="NSM43" s="146"/>
      <c r="NSN43" s="146"/>
      <c r="NSO43" s="146"/>
      <c r="NSP43" s="146"/>
      <c r="NSQ43" s="146"/>
      <c r="NSR43" s="146"/>
      <c r="NSS43" s="146"/>
      <c r="NST43" s="146"/>
      <c r="NSU43" s="146"/>
      <c r="NSV43" s="146"/>
      <c r="NSW43" s="146"/>
      <c r="NSX43" s="146"/>
      <c r="NSY43" s="146"/>
      <c r="NSZ43" s="146"/>
      <c r="NTA43" s="146"/>
      <c r="NTB43" s="146"/>
      <c r="NTC43" s="146"/>
      <c r="NTD43" s="146"/>
      <c r="NTE43" s="146"/>
      <c r="NTF43" s="146"/>
      <c r="NTG43" s="146"/>
      <c r="NTH43" s="146"/>
      <c r="NTI43" s="146"/>
      <c r="NTJ43" s="146"/>
      <c r="NTK43" s="146"/>
      <c r="NTL43" s="146"/>
      <c r="NTM43" s="146"/>
      <c r="NTN43" s="146"/>
      <c r="NTO43" s="146"/>
      <c r="NTP43" s="146"/>
      <c r="NTQ43" s="146"/>
      <c r="NTR43" s="146"/>
      <c r="NTS43" s="146"/>
      <c r="NTT43" s="146"/>
      <c r="NTU43" s="146"/>
      <c r="NTV43" s="146"/>
      <c r="NTW43" s="146"/>
      <c r="NTX43" s="146"/>
      <c r="NTY43" s="146"/>
      <c r="NTZ43" s="146"/>
      <c r="NUA43" s="146"/>
      <c r="NUB43" s="146"/>
      <c r="NUC43" s="146"/>
      <c r="NUD43" s="146"/>
      <c r="NUE43" s="146"/>
      <c r="NUF43" s="146"/>
      <c r="NUG43" s="146"/>
      <c r="NUH43" s="146"/>
      <c r="NUI43" s="146"/>
      <c r="NUJ43" s="146"/>
      <c r="NUK43" s="146"/>
      <c r="NUL43" s="146"/>
      <c r="NUM43" s="146"/>
      <c r="NUN43" s="146"/>
      <c r="NUO43" s="146"/>
      <c r="NUP43" s="146"/>
      <c r="NUQ43" s="146"/>
      <c r="NUR43" s="146"/>
      <c r="NUS43" s="146"/>
      <c r="NUT43" s="146"/>
      <c r="NUU43" s="146"/>
      <c r="NUV43" s="146"/>
      <c r="NUW43" s="146"/>
      <c r="NUX43" s="146"/>
      <c r="NUY43" s="146"/>
      <c r="NUZ43" s="146"/>
      <c r="NVA43" s="146"/>
      <c r="NVB43" s="146"/>
      <c r="NVC43" s="146"/>
      <c r="NVD43" s="146"/>
      <c r="NVE43" s="146"/>
      <c r="NVF43" s="146"/>
      <c r="NVG43" s="146"/>
      <c r="NVH43" s="146"/>
      <c r="NVI43" s="146"/>
      <c r="NVJ43" s="146"/>
      <c r="NVK43" s="146"/>
      <c r="NVL43" s="146"/>
      <c r="NVM43" s="146"/>
      <c r="NVN43" s="146"/>
      <c r="NVO43" s="146"/>
      <c r="NVP43" s="146"/>
      <c r="NVQ43" s="146"/>
      <c r="NVR43" s="146"/>
      <c r="NVS43" s="146"/>
      <c r="NVT43" s="146"/>
      <c r="NVU43" s="146"/>
      <c r="NVV43" s="146"/>
      <c r="NVW43" s="146"/>
      <c r="NVX43" s="146"/>
      <c r="NVY43" s="146"/>
      <c r="NVZ43" s="146"/>
      <c r="NWA43" s="146"/>
      <c r="NWB43" s="146"/>
      <c r="NWC43" s="146"/>
      <c r="NWD43" s="146"/>
      <c r="NWE43" s="146"/>
      <c r="NWF43" s="146"/>
      <c r="NWG43" s="146"/>
      <c r="NWH43" s="146"/>
      <c r="NWI43" s="146"/>
      <c r="NWJ43" s="146"/>
      <c r="NWK43" s="146"/>
      <c r="NWL43" s="146"/>
      <c r="NWM43" s="146"/>
      <c r="NWN43" s="146"/>
      <c r="NWO43" s="146"/>
      <c r="NWP43" s="146"/>
      <c r="NWQ43" s="146"/>
      <c r="NWR43" s="146"/>
      <c r="NWS43" s="146"/>
      <c r="NWT43" s="146"/>
      <c r="NWU43" s="146"/>
      <c r="NWV43" s="146"/>
      <c r="NWW43" s="146"/>
      <c r="NWX43" s="146"/>
      <c r="NWY43" s="146"/>
      <c r="NWZ43" s="146"/>
      <c r="NXA43" s="146"/>
      <c r="NXB43" s="146"/>
      <c r="NXC43" s="146"/>
      <c r="NXD43" s="146"/>
      <c r="NXE43" s="146"/>
      <c r="NXF43" s="146"/>
      <c r="NXG43" s="146"/>
      <c r="NXH43" s="146"/>
      <c r="NXI43" s="146"/>
      <c r="NXJ43" s="146"/>
      <c r="NXK43" s="146"/>
      <c r="NXL43" s="146"/>
      <c r="NXM43" s="146"/>
      <c r="NXN43" s="146"/>
      <c r="NXO43" s="146"/>
      <c r="NXP43" s="146"/>
      <c r="NXQ43" s="146"/>
      <c r="NXR43" s="146"/>
      <c r="NXS43" s="146"/>
      <c r="NXT43" s="146"/>
      <c r="NXU43" s="146"/>
      <c r="NXV43" s="146"/>
      <c r="NXW43" s="146"/>
      <c r="NXX43" s="146"/>
      <c r="NXY43" s="146"/>
      <c r="NXZ43" s="146"/>
      <c r="NYA43" s="146"/>
      <c r="NYB43" s="146"/>
      <c r="NYC43" s="146"/>
      <c r="NYD43" s="146"/>
      <c r="NYE43" s="146"/>
      <c r="NYF43" s="146"/>
      <c r="NYG43" s="146"/>
      <c r="NYH43" s="146"/>
      <c r="NYI43" s="146"/>
      <c r="NYJ43" s="146"/>
      <c r="NYK43" s="146"/>
      <c r="NYL43" s="146"/>
      <c r="NYM43" s="146"/>
      <c r="NYN43" s="146"/>
      <c r="NYO43" s="146"/>
      <c r="NYP43" s="146"/>
      <c r="NYQ43" s="146"/>
      <c r="NYR43" s="146"/>
      <c r="NYS43" s="146"/>
      <c r="NYT43" s="146"/>
      <c r="NYU43" s="146"/>
      <c r="NYV43" s="146"/>
      <c r="NYW43" s="146"/>
      <c r="NYX43" s="146"/>
      <c r="NYY43" s="146"/>
      <c r="NYZ43" s="146"/>
      <c r="NZA43" s="146"/>
      <c r="NZB43" s="146"/>
      <c r="NZC43" s="146"/>
      <c r="NZD43" s="146"/>
      <c r="NZE43" s="146"/>
      <c r="NZF43" s="146"/>
      <c r="NZG43" s="146"/>
      <c r="NZH43" s="146"/>
      <c r="NZI43" s="146"/>
      <c r="NZJ43" s="146"/>
      <c r="NZK43" s="146"/>
      <c r="NZL43" s="146"/>
      <c r="NZM43" s="146"/>
      <c r="NZN43" s="146"/>
      <c r="NZO43" s="146"/>
      <c r="NZP43" s="146"/>
      <c r="NZQ43" s="146"/>
      <c r="NZR43" s="146"/>
      <c r="NZS43" s="146"/>
      <c r="NZT43" s="146"/>
      <c r="NZU43" s="146"/>
      <c r="NZV43" s="146"/>
      <c r="NZW43" s="146"/>
      <c r="NZX43" s="146"/>
      <c r="NZY43" s="146"/>
      <c r="NZZ43" s="146"/>
      <c r="OAA43" s="146"/>
      <c r="OAB43" s="146"/>
      <c r="OAC43" s="146"/>
      <c r="OAD43" s="146"/>
      <c r="OAE43" s="146"/>
      <c r="OAF43" s="146"/>
      <c r="OAG43" s="146"/>
      <c r="OAH43" s="146"/>
      <c r="OAI43" s="146"/>
      <c r="OAJ43" s="146"/>
      <c r="OAK43" s="146"/>
      <c r="OAL43" s="146"/>
      <c r="OAM43" s="146"/>
      <c r="OAN43" s="146"/>
      <c r="OAO43" s="146"/>
      <c r="OAP43" s="146"/>
      <c r="OAQ43" s="146"/>
      <c r="OAR43" s="146"/>
      <c r="OAS43" s="146"/>
      <c r="OAT43" s="146"/>
      <c r="OAU43" s="146"/>
      <c r="OAV43" s="146"/>
      <c r="OAW43" s="146"/>
      <c r="OAX43" s="146"/>
      <c r="OAY43" s="146"/>
      <c r="OAZ43" s="146"/>
      <c r="OBA43" s="146"/>
      <c r="OBB43" s="146"/>
      <c r="OBC43" s="146"/>
      <c r="OBD43" s="146"/>
      <c r="OBE43" s="146"/>
      <c r="OBF43" s="146"/>
      <c r="OBG43" s="146"/>
      <c r="OBH43" s="146"/>
      <c r="OBI43" s="146"/>
      <c r="OBJ43" s="146"/>
      <c r="OBK43" s="146"/>
      <c r="OBL43" s="146"/>
      <c r="OBM43" s="146"/>
      <c r="OBN43" s="146"/>
      <c r="OBO43" s="146"/>
      <c r="OBP43" s="146"/>
      <c r="OBQ43" s="146"/>
      <c r="OBR43" s="146"/>
      <c r="OBS43" s="146"/>
      <c r="OBT43" s="146"/>
      <c r="OBU43" s="146"/>
      <c r="OBV43" s="146"/>
      <c r="OBW43" s="146"/>
      <c r="OBX43" s="146"/>
      <c r="OBY43" s="146"/>
      <c r="OBZ43" s="146"/>
      <c r="OCA43" s="146"/>
      <c r="OCB43" s="146"/>
      <c r="OCC43" s="146"/>
      <c r="OCD43" s="146"/>
      <c r="OCE43" s="146"/>
      <c r="OCF43" s="146"/>
      <c r="OCG43" s="146"/>
      <c r="OCH43" s="146"/>
      <c r="OCI43" s="146"/>
      <c r="OCJ43" s="146"/>
      <c r="OCK43" s="146"/>
      <c r="OCL43" s="146"/>
      <c r="OCM43" s="146"/>
      <c r="OCN43" s="146"/>
      <c r="OCO43" s="146"/>
      <c r="OCP43" s="146"/>
      <c r="OCQ43" s="146"/>
      <c r="OCR43" s="146"/>
      <c r="OCS43" s="146"/>
      <c r="OCT43" s="146"/>
      <c r="OCU43" s="146"/>
      <c r="OCV43" s="146"/>
      <c r="OCW43" s="146"/>
      <c r="OCX43" s="146"/>
      <c r="OCY43" s="146"/>
      <c r="OCZ43" s="146"/>
      <c r="ODA43" s="146"/>
      <c r="ODB43" s="146"/>
      <c r="ODC43" s="146"/>
      <c r="ODD43" s="146"/>
      <c r="ODE43" s="146"/>
      <c r="ODF43" s="146"/>
      <c r="ODG43" s="146"/>
      <c r="ODH43" s="146"/>
      <c r="ODI43" s="146"/>
      <c r="ODJ43" s="146"/>
      <c r="ODK43" s="146"/>
      <c r="ODL43" s="146"/>
      <c r="ODM43" s="146"/>
      <c r="ODN43" s="146"/>
      <c r="ODO43" s="146"/>
      <c r="ODP43" s="146"/>
      <c r="ODQ43" s="146"/>
      <c r="ODR43" s="146"/>
      <c r="ODS43" s="146"/>
      <c r="ODT43" s="146"/>
      <c r="ODU43" s="146"/>
      <c r="ODV43" s="146"/>
      <c r="ODW43" s="146"/>
      <c r="ODX43" s="146"/>
      <c r="ODY43" s="146"/>
      <c r="ODZ43" s="146"/>
      <c r="OEA43" s="146"/>
      <c r="OEB43" s="146"/>
      <c r="OEC43" s="146"/>
      <c r="OED43" s="146"/>
      <c r="OEE43" s="146"/>
      <c r="OEF43" s="146"/>
      <c r="OEG43" s="146"/>
      <c r="OEH43" s="146"/>
      <c r="OEI43" s="146"/>
      <c r="OEJ43" s="146"/>
      <c r="OEK43" s="146"/>
      <c r="OEL43" s="146"/>
      <c r="OEM43" s="146"/>
      <c r="OEN43" s="146"/>
      <c r="OEO43" s="146"/>
      <c r="OEP43" s="146"/>
      <c r="OEQ43" s="146"/>
      <c r="OER43" s="146"/>
      <c r="OES43" s="146"/>
      <c r="OET43" s="146"/>
      <c r="OEU43" s="146"/>
      <c r="OEV43" s="146"/>
      <c r="OEW43" s="146"/>
      <c r="OEX43" s="146"/>
      <c r="OEY43" s="146"/>
      <c r="OEZ43" s="146"/>
      <c r="OFA43" s="146"/>
      <c r="OFB43" s="146"/>
      <c r="OFC43" s="146"/>
      <c r="OFD43" s="146"/>
      <c r="OFE43" s="146"/>
      <c r="OFF43" s="146"/>
      <c r="OFG43" s="146"/>
      <c r="OFH43" s="146"/>
      <c r="OFI43" s="146"/>
      <c r="OFJ43" s="146"/>
      <c r="OFK43" s="146"/>
      <c r="OFL43" s="146"/>
      <c r="OFM43" s="146"/>
      <c r="OFN43" s="146"/>
      <c r="OFO43" s="146"/>
      <c r="OFP43" s="146"/>
      <c r="OFQ43" s="146"/>
      <c r="OFR43" s="146"/>
      <c r="OFS43" s="146"/>
      <c r="OFT43" s="146"/>
      <c r="OFU43" s="146"/>
      <c r="OFV43" s="146"/>
      <c r="OFW43" s="146"/>
      <c r="OFX43" s="146"/>
      <c r="OFY43" s="146"/>
      <c r="OFZ43" s="146"/>
      <c r="OGA43" s="146"/>
      <c r="OGB43" s="146"/>
      <c r="OGC43" s="146"/>
      <c r="OGD43" s="146"/>
      <c r="OGE43" s="146"/>
      <c r="OGF43" s="146"/>
      <c r="OGG43" s="146"/>
      <c r="OGH43" s="146"/>
      <c r="OGI43" s="146"/>
      <c r="OGJ43" s="146"/>
      <c r="OGK43" s="146"/>
      <c r="OGL43" s="146"/>
      <c r="OGM43" s="146"/>
      <c r="OGN43" s="146"/>
      <c r="OGO43" s="146"/>
      <c r="OGP43" s="146"/>
      <c r="OGQ43" s="146"/>
      <c r="OGR43" s="146"/>
      <c r="OGS43" s="146"/>
      <c r="OGT43" s="146"/>
      <c r="OGU43" s="146"/>
      <c r="OGV43" s="146"/>
      <c r="OGW43" s="146"/>
      <c r="OGX43" s="146"/>
      <c r="OGY43" s="146"/>
      <c r="OGZ43" s="146"/>
      <c r="OHA43" s="146"/>
      <c r="OHB43" s="146"/>
      <c r="OHC43" s="146"/>
      <c r="OHD43" s="146"/>
      <c r="OHE43" s="146"/>
      <c r="OHF43" s="146"/>
      <c r="OHG43" s="146"/>
      <c r="OHH43" s="146"/>
      <c r="OHI43" s="146"/>
      <c r="OHJ43" s="146"/>
      <c r="OHK43" s="146"/>
      <c r="OHL43" s="146"/>
      <c r="OHM43" s="146"/>
      <c r="OHN43" s="146"/>
      <c r="OHO43" s="146"/>
      <c r="OHP43" s="146"/>
      <c r="OHQ43" s="146"/>
      <c r="OHR43" s="146"/>
      <c r="OHS43" s="146"/>
      <c r="OHT43" s="146"/>
      <c r="OHU43" s="146"/>
      <c r="OHV43" s="146"/>
      <c r="OHW43" s="146"/>
      <c r="OHX43" s="146"/>
      <c r="OHY43" s="146"/>
      <c r="OHZ43" s="146"/>
      <c r="OIA43" s="146"/>
      <c r="OIB43" s="146"/>
      <c r="OIC43" s="146"/>
      <c r="OID43" s="146"/>
      <c r="OIE43" s="146"/>
      <c r="OIF43" s="146"/>
      <c r="OIG43" s="146"/>
      <c r="OIH43" s="146"/>
      <c r="OII43" s="146"/>
      <c r="OIJ43" s="146"/>
      <c r="OIK43" s="146"/>
      <c r="OIL43" s="146"/>
      <c r="OIM43" s="146"/>
      <c r="OIN43" s="146"/>
      <c r="OIO43" s="146"/>
      <c r="OIP43" s="146"/>
      <c r="OIQ43" s="146"/>
      <c r="OIR43" s="146"/>
      <c r="OIS43" s="146"/>
      <c r="OIT43" s="146"/>
      <c r="OIU43" s="146"/>
      <c r="OIV43" s="146"/>
      <c r="OIW43" s="146"/>
      <c r="OIX43" s="146"/>
      <c r="OIY43" s="146"/>
      <c r="OIZ43" s="146"/>
      <c r="OJA43" s="146"/>
      <c r="OJB43" s="146"/>
      <c r="OJC43" s="146"/>
      <c r="OJD43" s="146"/>
      <c r="OJE43" s="146"/>
      <c r="OJF43" s="146"/>
      <c r="OJG43" s="146"/>
      <c r="OJH43" s="146"/>
      <c r="OJI43" s="146"/>
      <c r="OJJ43" s="146"/>
      <c r="OJK43" s="146"/>
      <c r="OJL43" s="146"/>
      <c r="OJM43" s="146"/>
      <c r="OJN43" s="146"/>
      <c r="OJO43" s="146"/>
      <c r="OJP43" s="146"/>
      <c r="OJQ43" s="146"/>
      <c r="OJR43" s="146"/>
      <c r="OJS43" s="146"/>
      <c r="OJT43" s="146"/>
      <c r="OJU43" s="146"/>
      <c r="OJV43" s="146"/>
      <c r="OJW43" s="146"/>
      <c r="OJX43" s="146"/>
      <c r="OJY43" s="146"/>
      <c r="OJZ43" s="146"/>
      <c r="OKA43" s="146"/>
      <c r="OKB43" s="146"/>
      <c r="OKC43" s="146"/>
      <c r="OKD43" s="146"/>
      <c r="OKE43" s="146"/>
      <c r="OKF43" s="146"/>
      <c r="OKG43" s="146"/>
      <c r="OKH43" s="146"/>
      <c r="OKI43" s="146"/>
      <c r="OKJ43" s="146"/>
      <c r="OKK43" s="146"/>
      <c r="OKL43" s="146"/>
      <c r="OKM43" s="146"/>
      <c r="OKN43" s="146"/>
      <c r="OKO43" s="146"/>
      <c r="OKP43" s="146"/>
      <c r="OKQ43" s="146"/>
      <c r="OKR43" s="146"/>
      <c r="OKS43" s="146"/>
      <c r="OKT43" s="146"/>
      <c r="OKU43" s="146"/>
      <c r="OKV43" s="146"/>
      <c r="OKW43" s="146"/>
      <c r="OKX43" s="146"/>
      <c r="OKY43" s="146"/>
      <c r="OKZ43" s="146"/>
      <c r="OLA43" s="146"/>
      <c r="OLB43" s="146"/>
      <c r="OLC43" s="146"/>
      <c r="OLD43" s="146"/>
      <c r="OLE43" s="146"/>
      <c r="OLF43" s="146"/>
      <c r="OLG43" s="146"/>
      <c r="OLH43" s="146"/>
      <c r="OLI43" s="146"/>
      <c r="OLJ43" s="146"/>
      <c r="OLK43" s="146"/>
      <c r="OLL43" s="146"/>
      <c r="OLM43" s="146"/>
      <c r="OLN43" s="146"/>
      <c r="OLO43" s="146"/>
      <c r="OLP43" s="146"/>
      <c r="OLQ43" s="146"/>
      <c r="OLR43" s="146"/>
      <c r="OLS43" s="146"/>
      <c r="OLT43" s="146"/>
      <c r="OLU43" s="146"/>
      <c r="OLV43" s="146"/>
      <c r="OLW43" s="146"/>
      <c r="OLX43" s="146"/>
      <c r="OLY43" s="146"/>
      <c r="OLZ43" s="146"/>
      <c r="OMA43" s="146"/>
      <c r="OMB43" s="146"/>
      <c r="OMC43" s="146"/>
      <c r="OMD43" s="146"/>
      <c r="OME43" s="146"/>
      <c r="OMF43" s="146"/>
      <c r="OMG43" s="146"/>
      <c r="OMH43" s="146"/>
      <c r="OMI43" s="146"/>
      <c r="OMJ43" s="146"/>
      <c r="OMK43" s="146"/>
      <c r="OML43" s="146"/>
      <c r="OMM43" s="146"/>
      <c r="OMN43" s="146"/>
      <c r="OMO43" s="146"/>
      <c r="OMP43" s="146"/>
      <c r="OMQ43" s="146"/>
      <c r="OMR43" s="146"/>
      <c r="OMS43" s="146"/>
      <c r="OMT43" s="146"/>
      <c r="OMU43" s="146"/>
      <c r="OMV43" s="146"/>
      <c r="OMW43" s="146"/>
      <c r="OMX43" s="146"/>
      <c r="OMY43" s="146"/>
      <c r="OMZ43" s="146"/>
      <c r="ONA43" s="146"/>
      <c r="ONB43" s="146"/>
      <c r="ONC43" s="146"/>
      <c r="OND43" s="146"/>
      <c r="ONE43" s="146"/>
      <c r="ONF43" s="146"/>
      <c r="ONG43" s="146"/>
      <c r="ONH43" s="146"/>
      <c r="ONI43" s="146"/>
      <c r="ONJ43" s="146"/>
      <c r="ONK43" s="146"/>
      <c r="ONL43" s="146"/>
      <c r="ONM43" s="146"/>
      <c r="ONN43" s="146"/>
      <c r="ONO43" s="146"/>
      <c r="ONP43" s="146"/>
      <c r="ONQ43" s="146"/>
      <c r="ONR43" s="146"/>
      <c r="ONS43" s="146"/>
      <c r="ONT43" s="146"/>
      <c r="ONU43" s="146"/>
      <c r="ONV43" s="146"/>
      <c r="ONW43" s="146"/>
      <c r="ONX43" s="146"/>
      <c r="ONY43" s="146"/>
      <c r="ONZ43" s="146"/>
      <c r="OOA43" s="146"/>
      <c r="OOB43" s="146"/>
      <c r="OOC43" s="146"/>
      <c r="OOD43" s="146"/>
      <c r="OOE43" s="146"/>
      <c r="OOF43" s="146"/>
      <c r="OOG43" s="146"/>
      <c r="OOH43" s="146"/>
      <c r="OOI43" s="146"/>
      <c r="OOJ43" s="146"/>
      <c r="OOK43" s="146"/>
      <c r="OOL43" s="146"/>
      <c r="OOM43" s="146"/>
      <c r="OON43" s="146"/>
      <c r="OOO43" s="146"/>
      <c r="OOP43" s="146"/>
      <c r="OOQ43" s="146"/>
      <c r="OOR43" s="146"/>
      <c r="OOS43" s="146"/>
      <c r="OOT43" s="146"/>
      <c r="OOU43" s="146"/>
      <c r="OOV43" s="146"/>
      <c r="OOW43" s="146"/>
      <c r="OOX43" s="146"/>
      <c r="OOY43" s="146"/>
      <c r="OOZ43" s="146"/>
      <c r="OPA43" s="146"/>
      <c r="OPB43" s="146"/>
      <c r="OPC43" s="146"/>
      <c r="OPD43" s="146"/>
      <c r="OPE43" s="146"/>
      <c r="OPF43" s="146"/>
      <c r="OPG43" s="146"/>
      <c r="OPH43" s="146"/>
      <c r="OPI43" s="146"/>
      <c r="OPJ43" s="146"/>
      <c r="OPK43" s="146"/>
      <c r="OPL43" s="146"/>
      <c r="OPM43" s="146"/>
      <c r="OPN43" s="146"/>
      <c r="OPO43" s="146"/>
      <c r="OPP43" s="146"/>
      <c r="OPQ43" s="146"/>
      <c r="OPR43" s="146"/>
      <c r="OPS43" s="146"/>
      <c r="OPT43" s="146"/>
      <c r="OPU43" s="146"/>
      <c r="OPV43" s="146"/>
      <c r="OPW43" s="146"/>
      <c r="OPX43" s="146"/>
      <c r="OPY43" s="146"/>
      <c r="OPZ43" s="146"/>
      <c r="OQA43" s="146"/>
      <c r="OQB43" s="146"/>
      <c r="OQC43" s="146"/>
      <c r="OQD43" s="146"/>
      <c r="OQE43" s="146"/>
      <c r="OQF43" s="146"/>
      <c r="OQG43" s="146"/>
      <c r="OQH43" s="146"/>
      <c r="OQI43" s="146"/>
      <c r="OQJ43" s="146"/>
      <c r="OQK43" s="146"/>
      <c r="OQL43" s="146"/>
      <c r="OQM43" s="146"/>
      <c r="OQN43" s="146"/>
      <c r="OQO43" s="146"/>
      <c r="OQP43" s="146"/>
      <c r="OQQ43" s="146"/>
      <c r="OQR43" s="146"/>
      <c r="OQS43" s="146"/>
      <c r="OQT43" s="146"/>
      <c r="OQU43" s="146"/>
      <c r="OQV43" s="146"/>
      <c r="OQW43" s="146"/>
      <c r="OQX43" s="146"/>
      <c r="OQY43" s="146"/>
      <c r="OQZ43" s="146"/>
      <c r="ORA43" s="146"/>
      <c r="ORB43" s="146"/>
      <c r="ORC43" s="146"/>
      <c r="ORD43" s="146"/>
      <c r="ORE43" s="146"/>
      <c r="ORF43" s="146"/>
      <c r="ORG43" s="146"/>
      <c r="ORH43" s="146"/>
      <c r="ORI43" s="146"/>
      <c r="ORJ43" s="146"/>
      <c r="ORK43" s="146"/>
      <c r="ORL43" s="146"/>
      <c r="ORM43" s="146"/>
      <c r="ORN43" s="146"/>
      <c r="ORO43" s="146"/>
      <c r="ORP43" s="146"/>
      <c r="ORQ43" s="146"/>
      <c r="ORR43" s="146"/>
      <c r="ORS43" s="146"/>
      <c r="ORT43" s="146"/>
      <c r="ORU43" s="146"/>
      <c r="ORV43" s="146"/>
      <c r="ORW43" s="146"/>
      <c r="ORX43" s="146"/>
      <c r="ORY43" s="146"/>
      <c r="ORZ43" s="146"/>
      <c r="OSA43" s="146"/>
      <c r="OSB43" s="146"/>
      <c r="OSC43" s="146"/>
      <c r="OSD43" s="146"/>
      <c r="OSE43" s="146"/>
      <c r="OSF43" s="146"/>
      <c r="OSG43" s="146"/>
      <c r="OSH43" s="146"/>
      <c r="OSI43" s="146"/>
      <c r="OSJ43" s="146"/>
      <c r="OSK43" s="146"/>
      <c r="OSL43" s="146"/>
      <c r="OSM43" s="146"/>
      <c r="OSN43" s="146"/>
      <c r="OSO43" s="146"/>
      <c r="OSP43" s="146"/>
      <c r="OSQ43" s="146"/>
      <c r="OSR43" s="146"/>
      <c r="OSS43" s="146"/>
      <c r="OST43" s="146"/>
      <c r="OSU43" s="146"/>
      <c r="OSV43" s="146"/>
      <c r="OSW43" s="146"/>
      <c r="OSX43" s="146"/>
      <c r="OSY43" s="146"/>
      <c r="OSZ43" s="146"/>
      <c r="OTA43" s="146"/>
      <c r="OTB43" s="146"/>
      <c r="OTC43" s="146"/>
      <c r="OTD43" s="146"/>
      <c r="OTE43" s="146"/>
      <c r="OTF43" s="146"/>
      <c r="OTG43" s="146"/>
      <c r="OTH43" s="146"/>
      <c r="OTI43" s="146"/>
      <c r="OTJ43" s="146"/>
      <c r="OTK43" s="146"/>
      <c r="OTL43" s="146"/>
      <c r="OTM43" s="146"/>
      <c r="OTN43" s="146"/>
      <c r="OTO43" s="146"/>
      <c r="OTP43" s="146"/>
      <c r="OTQ43" s="146"/>
      <c r="OTR43" s="146"/>
      <c r="OTS43" s="146"/>
      <c r="OTT43" s="146"/>
      <c r="OTU43" s="146"/>
      <c r="OTV43" s="146"/>
      <c r="OTW43" s="146"/>
      <c r="OTX43" s="146"/>
      <c r="OTY43" s="146"/>
      <c r="OTZ43" s="146"/>
      <c r="OUA43" s="146"/>
      <c r="OUB43" s="146"/>
      <c r="OUC43" s="146"/>
      <c r="OUD43" s="146"/>
      <c r="OUE43" s="146"/>
      <c r="OUF43" s="146"/>
      <c r="OUG43" s="146"/>
      <c r="OUH43" s="146"/>
      <c r="OUI43" s="146"/>
      <c r="OUJ43" s="146"/>
      <c r="OUK43" s="146"/>
      <c r="OUL43" s="146"/>
      <c r="OUM43" s="146"/>
      <c r="OUN43" s="146"/>
      <c r="OUO43" s="146"/>
      <c r="OUP43" s="146"/>
      <c r="OUQ43" s="146"/>
      <c r="OUR43" s="146"/>
      <c r="OUS43" s="146"/>
      <c r="OUT43" s="146"/>
      <c r="OUU43" s="146"/>
      <c r="OUV43" s="146"/>
      <c r="OUW43" s="146"/>
      <c r="OUX43" s="146"/>
      <c r="OUY43" s="146"/>
      <c r="OUZ43" s="146"/>
      <c r="OVA43" s="146"/>
      <c r="OVB43" s="146"/>
      <c r="OVC43" s="146"/>
      <c r="OVD43" s="146"/>
      <c r="OVE43" s="146"/>
      <c r="OVF43" s="146"/>
      <c r="OVG43" s="146"/>
      <c r="OVH43" s="146"/>
      <c r="OVI43" s="146"/>
      <c r="OVJ43" s="146"/>
      <c r="OVK43" s="146"/>
      <c r="OVL43" s="146"/>
      <c r="OVM43" s="146"/>
      <c r="OVN43" s="146"/>
      <c r="OVO43" s="146"/>
      <c r="OVP43" s="146"/>
      <c r="OVQ43" s="146"/>
      <c r="OVR43" s="146"/>
      <c r="OVS43" s="146"/>
      <c r="OVT43" s="146"/>
      <c r="OVU43" s="146"/>
      <c r="OVV43" s="146"/>
      <c r="OVW43" s="146"/>
      <c r="OVX43" s="146"/>
      <c r="OVY43" s="146"/>
      <c r="OVZ43" s="146"/>
      <c r="OWA43" s="146"/>
      <c r="OWB43" s="146"/>
      <c r="OWC43" s="146"/>
      <c r="OWD43" s="146"/>
      <c r="OWE43" s="146"/>
      <c r="OWF43" s="146"/>
      <c r="OWG43" s="146"/>
      <c r="OWH43" s="146"/>
      <c r="OWI43" s="146"/>
      <c r="OWJ43" s="146"/>
      <c r="OWK43" s="146"/>
      <c r="OWL43" s="146"/>
      <c r="OWM43" s="146"/>
      <c r="OWN43" s="146"/>
      <c r="OWO43" s="146"/>
      <c r="OWP43" s="146"/>
      <c r="OWQ43" s="146"/>
      <c r="OWR43" s="146"/>
      <c r="OWS43" s="146"/>
      <c r="OWT43" s="146"/>
      <c r="OWU43" s="146"/>
      <c r="OWV43" s="146"/>
      <c r="OWW43" s="146"/>
      <c r="OWX43" s="146"/>
      <c r="OWY43" s="146"/>
      <c r="OWZ43" s="146"/>
      <c r="OXA43" s="146"/>
      <c r="OXB43" s="146"/>
      <c r="OXC43" s="146"/>
      <c r="OXD43" s="146"/>
      <c r="OXE43" s="146"/>
      <c r="OXF43" s="146"/>
      <c r="OXG43" s="146"/>
      <c r="OXH43" s="146"/>
      <c r="OXI43" s="146"/>
      <c r="OXJ43" s="146"/>
      <c r="OXK43" s="146"/>
      <c r="OXL43" s="146"/>
      <c r="OXM43" s="146"/>
      <c r="OXN43" s="146"/>
      <c r="OXO43" s="146"/>
      <c r="OXP43" s="146"/>
      <c r="OXQ43" s="146"/>
      <c r="OXR43" s="146"/>
      <c r="OXS43" s="146"/>
      <c r="OXT43" s="146"/>
      <c r="OXU43" s="146"/>
      <c r="OXV43" s="146"/>
      <c r="OXW43" s="146"/>
      <c r="OXX43" s="146"/>
      <c r="OXY43" s="146"/>
      <c r="OXZ43" s="146"/>
      <c r="OYA43" s="146"/>
      <c r="OYB43" s="146"/>
      <c r="OYC43" s="146"/>
      <c r="OYD43" s="146"/>
      <c r="OYE43" s="146"/>
      <c r="OYF43" s="146"/>
      <c r="OYG43" s="146"/>
      <c r="OYH43" s="146"/>
      <c r="OYI43" s="146"/>
      <c r="OYJ43" s="146"/>
      <c r="OYK43" s="146"/>
      <c r="OYL43" s="146"/>
      <c r="OYM43" s="146"/>
      <c r="OYN43" s="146"/>
      <c r="OYO43" s="146"/>
      <c r="OYP43" s="146"/>
      <c r="OYQ43" s="146"/>
      <c r="OYR43" s="146"/>
      <c r="OYS43" s="146"/>
      <c r="OYT43" s="146"/>
      <c r="OYU43" s="146"/>
      <c r="OYV43" s="146"/>
      <c r="OYW43" s="146"/>
      <c r="OYX43" s="146"/>
      <c r="OYY43" s="146"/>
      <c r="OYZ43" s="146"/>
      <c r="OZA43" s="146"/>
      <c r="OZB43" s="146"/>
      <c r="OZC43" s="146"/>
      <c r="OZD43" s="146"/>
      <c r="OZE43" s="146"/>
      <c r="OZF43" s="146"/>
      <c r="OZG43" s="146"/>
      <c r="OZH43" s="146"/>
      <c r="OZI43" s="146"/>
      <c r="OZJ43" s="146"/>
      <c r="OZK43" s="146"/>
      <c r="OZL43" s="146"/>
      <c r="OZM43" s="146"/>
      <c r="OZN43" s="146"/>
      <c r="OZO43" s="146"/>
      <c r="OZP43" s="146"/>
      <c r="OZQ43" s="146"/>
      <c r="OZR43" s="146"/>
      <c r="OZS43" s="146"/>
      <c r="OZT43" s="146"/>
      <c r="OZU43" s="146"/>
      <c r="OZV43" s="146"/>
      <c r="OZW43" s="146"/>
      <c r="OZX43" s="146"/>
      <c r="OZY43" s="146"/>
      <c r="OZZ43" s="146"/>
      <c r="PAA43" s="146"/>
      <c r="PAB43" s="146"/>
      <c r="PAC43" s="146"/>
      <c r="PAD43" s="146"/>
      <c r="PAE43" s="146"/>
      <c r="PAF43" s="146"/>
      <c r="PAG43" s="146"/>
      <c r="PAH43" s="146"/>
      <c r="PAI43" s="146"/>
      <c r="PAJ43" s="146"/>
      <c r="PAK43" s="146"/>
      <c r="PAL43" s="146"/>
      <c r="PAM43" s="146"/>
      <c r="PAN43" s="146"/>
      <c r="PAO43" s="146"/>
      <c r="PAP43" s="146"/>
      <c r="PAQ43" s="146"/>
      <c r="PAR43" s="146"/>
      <c r="PAS43" s="146"/>
      <c r="PAT43" s="146"/>
      <c r="PAU43" s="146"/>
      <c r="PAV43" s="146"/>
      <c r="PAW43" s="146"/>
      <c r="PAX43" s="146"/>
      <c r="PAY43" s="146"/>
      <c r="PAZ43" s="146"/>
      <c r="PBA43" s="146"/>
      <c r="PBB43" s="146"/>
      <c r="PBC43" s="146"/>
      <c r="PBD43" s="146"/>
      <c r="PBE43" s="146"/>
      <c r="PBF43" s="146"/>
      <c r="PBG43" s="146"/>
      <c r="PBH43" s="146"/>
      <c r="PBI43" s="146"/>
      <c r="PBJ43" s="146"/>
      <c r="PBK43" s="146"/>
      <c r="PBL43" s="146"/>
      <c r="PBM43" s="146"/>
      <c r="PBN43" s="146"/>
      <c r="PBO43" s="146"/>
      <c r="PBP43" s="146"/>
      <c r="PBQ43" s="146"/>
      <c r="PBR43" s="146"/>
      <c r="PBS43" s="146"/>
      <c r="PBT43" s="146"/>
      <c r="PBU43" s="146"/>
      <c r="PBV43" s="146"/>
      <c r="PBW43" s="146"/>
      <c r="PBX43" s="146"/>
      <c r="PBY43" s="146"/>
      <c r="PBZ43" s="146"/>
      <c r="PCA43" s="146"/>
      <c r="PCB43" s="146"/>
      <c r="PCC43" s="146"/>
      <c r="PCD43" s="146"/>
      <c r="PCE43" s="146"/>
      <c r="PCF43" s="146"/>
      <c r="PCG43" s="146"/>
      <c r="PCH43" s="146"/>
      <c r="PCI43" s="146"/>
      <c r="PCJ43" s="146"/>
      <c r="PCK43" s="146"/>
      <c r="PCL43" s="146"/>
      <c r="PCM43" s="146"/>
      <c r="PCN43" s="146"/>
      <c r="PCO43" s="146"/>
      <c r="PCP43" s="146"/>
      <c r="PCQ43" s="146"/>
      <c r="PCR43" s="146"/>
      <c r="PCS43" s="146"/>
      <c r="PCT43" s="146"/>
      <c r="PCU43" s="146"/>
      <c r="PCV43" s="146"/>
      <c r="PCW43" s="146"/>
      <c r="PCX43" s="146"/>
      <c r="PCY43" s="146"/>
      <c r="PCZ43" s="146"/>
      <c r="PDA43" s="146"/>
      <c r="PDB43" s="146"/>
      <c r="PDC43" s="146"/>
      <c r="PDD43" s="146"/>
      <c r="PDE43" s="146"/>
      <c r="PDF43" s="146"/>
      <c r="PDG43" s="146"/>
      <c r="PDH43" s="146"/>
      <c r="PDI43" s="146"/>
      <c r="PDJ43" s="146"/>
      <c r="PDK43" s="146"/>
      <c r="PDL43" s="146"/>
      <c r="PDM43" s="146"/>
      <c r="PDN43" s="146"/>
      <c r="PDO43" s="146"/>
      <c r="PDP43" s="146"/>
      <c r="PDQ43" s="146"/>
      <c r="PDR43" s="146"/>
      <c r="PDS43" s="146"/>
      <c r="PDT43" s="146"/>
      <c r="PDU43" s="146"/>
      <c r="PDV43" s="146"/>
      <c r="PDW43" s="146"/>
      <c r="PDX43" s="146"/>
      <c r="PDY43" s="146"/>
      <c r="PDZ43" s="146"/>
      <c r="PEA43" s="146"/>
      <c r="PEB43" s="146"/>
      <c r="PEC43" s="146"/>
      <c r="PED43" s="146"/>
      <c r="PEE43" s="146"/>
      <c r="PEF43" s="146"/>
      <c r="PEG43" s="146"/>
      <c r="PEH43" s="146"/>
      <c r="PEI43" s="146"/>
      <c r="PEJ43" s="146"/>
      <c r="PEK43" s="146"/>
      <c r="PEL43" s="146"/>
      <c r="PEM43" s="146"/>
      <c r="PEN43" s="146"/>
      <c r="PEO43" s="146"/>
      <c r="PEP43" s="146"/>
      <c r="PEQ43" s="146"/>
      <c r="PER43" s="146"/>
      <c r="PES43" s="146"/>
      <c r="PET43" s="146"/>
      <c r="PEU43" s="146"/>
      <c r="PEV43" s="146"/>
      <c r="PEW43" s="146"/>
      <c r="PEX43" s="146"/>
      <c r="PEY43" s="146"/>
      <c r="PEZ43" s="146"/>
      <c r="PFA43" s="146"/>
      <c r="PFB43" s="146"/>
      <c r="PFC43" s="146"/>
      <c r="PFD43" s="146"/>
      <c r="PFE43" s="146"/>
      <c r="PFF43" s="146"/>
      <c r="PFG43" s="146"/>
      <c r="PFH43" s="146"/>
      <c r="PFI43" s="146"/>
      <c r="PFJ43" s="146"/>
      <c r="PFK43" s="146"/>
      <c r="PFL43" s="146"/>
      <c r="PFM43" s="146"/>
      <c r="PFN43" s="146"/>
      <c r="PFO43" s="146"/>
      <c r="PFP43" s="146"/>
      <c r="PFQ43" s="146"/>
      <c r="PFR43" s="146"/>
      <c r="PFS43" s="146"/>
      <c r="PFT43" s="146"/>
      <c r="PFU43" s="146"/>
      <c r="PFV43" s="146"/>
      <c r="PFW43" s="146"/>
      <c r="PFX43" s="146"/>
      <c r="PFY43" s="146"/>
      <c r="PFZ43" s="146"/>
      <c r="PGA43" s="146"/>
      <c r="PGB43" s="146"/>
      <c r="PGC43" s="146"/>
      <c r="PGD43" s="146"/>
      <c r="PGE43" s="146"/>
      <c r="PGF43" s="146"/>
      <c r="PGG43" s="146"/>
      <c r="PGH43" s="146"/>
      <c r="PGI43" s="146"/>
      <c r="PGJ43" s="146"/>
      <c r="PGK43" s="146"/>
      <c r="PGL43" s="146"/>
      <c r="PGM43" s="146"/>
      <c r="PGN43" s="146"/>
      <c r="PGO43" s="146"/>
      <c r="PGP43" s="146"/>
      <c r="PGQ43" s="146"/>
      <c r="PGR43" s="146"/>
      <c r="PGS43" s="146"/>
      <c r="PGT43" s="146"/>
      <c r="PGU43" s="146"/>
      <c r="PGV43" s="146"/>
      <c r="PGW43" s="146"/>
      <c r="PGX43" s="146"/>
      <c r="PGY43" s="146"/>
      <c r="PGZ43" s="146"/>
      <c r="PHA43" s="146"/>
      <c r="PHB43" s="146"/>
      <c r="PHC43" s="146"/>
      <c r="PHD43" s="146"/>
      <c r="PHE43" s="146"/>
      <c r="PHF43" s="146"/>
      <c r="PHG43" s="146"/>
      <c r="PHH43" s="146"/>
      <c r="PHI43" s="146"/>
      <c r="PHJ43" s="146"/>
      <c r="PHK43" s="146"/>
      <c r="PHL43" s="146"/>
      <c r="PHM43" s="146"/>
      <c r="PHN43" s="146"/>
      <c r="PHO43" s="146"/>
      <c r="PHP43" s="146"/>
      <c r="PHQ43" s="146"/>
      <c r="PHR43" s="146"/>
      <c r="PHS43" s="146"/>
      <c r="PHT43" s="146"/>
      <c r="PHU43" s="146"/>
      <c r="PHV43" s="146"/>
      <c r="PHW43" s="146"/>
      <c r="PHX43" s="146"/>
      <c r="PHY43" s="146"/>
      <c r="PHZ43" s="146"/>
      <c r="PIA43" s="146"/>
      <c r="PIB43" s="146"/>
      <c r="PIC43" s="146"/>
      <c r="PID43" s="146"/>
      <c r="PIE43" s="146"/>
      <c r="PIF43" s="146"/>
      <c r="PIG43" s="146"/>
      <c r="PIH43" s="146"/>
      <c r="PII43" s="146"/>
      <c r="PIJ43" s="146"/>
      <c r="PIK43" s="146"/>
      <c r="PIL43" s="146"/>
      <c r="PIM43" s="146"/>
      <c r="PIN43" s="146"/>
      <c r="PIO43" s="146"/>
      <c r="PIP43" s="146"/>
      <c r="PIQ43" s="146"/>
      <c r="PIR43" s="146"/>
      <c r="PIS43" s="146"/>
      <c r="PIT43" s="146"/>
      <c r="PIU43" s="146"/>
      <c r="PIV43" s="146"/>
      <c r="PIW43" s="146"/>
      <c r="PIX43" s="146"/>
      <c r="PIY43" s="146"/>
      <c r="PIZ43" s="146"/>
      <c r="PJA43" s="146"/>
      <c r="PJB43" s="146"/>
      <c r="PJC43" s="146"/>
      <c r="PJD43" s="146"/>
      <c r="PJE43" s="146"/>
      <c r="PJF43" s="146"/>
      <c r="PJG43" s="146"/>
      <c r="PJH43" s="146"/>
      <c r="PJI43" s="146"/>
      <c r="PJJ43" s="146"/>
      <c r="PJK43" s="146"/>
      <c r="PJL43" s="146"/>
      <c r="PJM43" s="146"/>
      <c r="PJN43" s="146"/>
      <c r="PJO43" s="146"/>
      <c r="PJP43" s="146"/>
      <c r="PJQ43" s="146"/>
      <c r="PJR43" s="146"/>
      <c r="PJS43" s="146"/>
      <c r="PJT43" s="146"/>
      <c r="PJU43" s="146"/>
      <c r="PJV43" s="146"/>
      <c r="PJW43" s="146"/>
      <c r="PJX43" s="146"/>
      <c r="PJY43" s="146"/>
      <c r="PJZ43" s="146"/>
      <c r="PKA43" s="146"/>
      <c r="PKB43" s="146"/>
      <c r="PKC43" s="146"/>
      <c r="PKD43" s="146"/>
      <c r="PKE43" s="146"/>
      <c r="PKF43" s="146"/>
      <c r="PKG43" s="146"/>
      <c r="PKH43" s="146"/>
      <c r="PKI43" s="146"/>
      <c r="PKJ43" s="146"/>
      <c r="PKK43" s="146"/>
      <c r="PKL43" s="146"/>
      <c r="PKM43" s="146"/>
      <c r="PKN43" s="146"/>
      <c r="PKO43" s="146"/>
      <c r="PKP43" s="146"/>
      <c r="PKQ43" s="146"/>
      <c r="PKR43" s="146"/>
      <c r="PKS43" s="146"/>
      <c r="PKT43" s="146"/>
      <c r="PKU43" s="146"/>
      <c r="PKV43" s="146"/>
      <c r="PKW43" s="146"/>
      <c r="PKX43" s="146"/>
      <c r="PKY43" s="146"/>
      <c r="PKZ43" s="146"/>
      <c r="PLA43" s="146"/>
      <c r="PLB43" s="146"/>
      <c r="PLC43" s="146"/>
      <c r="PLD43" s="146"/>
      <c r="PLE43" s="146"/>
      <c r="PLF43" s="146"/>
      <c r="PLG43" s="146"/>
      <c r="PLH43" s="146"/>
      <c r="PLI43" s="146"/>
      <c r="PLJ43" s="146"/>
      <c r="PLK43" s="146"/>
      <c r="PLL43" s="146"/>
      <c r="PLM43" s="146"/>
      <c r="PLN43" s="146"/>
      <c r="PLO43" s="146"/>
      <c r="PLP43" s="146"/>
      <c r="PLQ43" s="146"/>
      <c r="PLR43" s="146"/>
      <c r="PLS43" s="146"/>
      <c r="PLT43" s="146"/>
      <c r="PLU43" s="146"/>
      <c r="PLV43" s="146"/>
      <c r="PLW43" s="146"/>
      <c r="PLX43" s="146"/>
      <c r="PLY43" s="146"/>
      <c r="PLZ43" s="146"/>
      <c r="PMA43" s="146"/>
      <c r="PMB43" s="146"/>
      <c r="PMC43" s="146"/>
      <c r="PMD43" s="146"/>
      <c r="PME43" s="146"/>
      <c r="PMF43" s="146"/>
      <c r="PMG43" s="146"/>
      <c r="PMH43" s="146"/>
      <c r="PMI43" s="146"/>
      <c r="PMJ43" s="146"/>
      <c r="PMK43" s="146"/>
      <c r="PML43" s="146"/>
      <c r="PMM43" s="146"/>
      <c r="PMN43" s="146"/>
      <c r="PMO43" s="146"/>
      <c r="PMP43" s="146"/>
      <c r="PMQ43" s="146"/>
      <c r="PMR43" s="146"/>
      <c r="PMS43" s="146"/>
      <c r="PMT43" s="146"/>
      <c r="PMU43" s="146"/>
      <c r="PMV43" s="146"/>
      <c r="PMW43" s="146"/>
      <c r="PMX43" s="146"/>
      <c r="PMY43" s="146"/>
      <c r="PMZ43" s="146"/>
      <c r="PNA43" s="146"/>
      <c r="PNB43" s="146"/>
      <c r="PNC43" s="146"/>
      <c r="PND43" s="146"/>
      <c r="PNE43" s="146"/>
      <c r="PNF43" s="146"/>
      <c r="PNG43" s="146"/>
      <c r="PNH43" s="146"/>
      <c r="PNI43" s="146"/>
      <c r="PNJ43" s="146"/>
      <c r="PNK43" s="146"/>
      <c r="PNL43" s="146"/>
      <c r="PNM43" s="146"/>
      <c r="PNN43" s="146"/>
      <c r="PNO43" s="146"/>
      <c r="PNP43" s="146"/>
      <c r="PNQ43" s="146"/>
      <c r="PNR43" s="146"/>
      <c r="PNS43" s="146"/>
      <c r="PNT43" s="146"/>
      <c r="PNU43" s="146"/>
      <c r="PNV43" s="146"/>
      <c r="PNW43" s="146"/>
      <c r="PNX43" s="146"/>
      <c r="PNY43" s="146"/>
      <c r="PNZ43" s="146"/>
      <c r="POA43" s="146"/>
      <c r="POB43" s="146"/>
      <c r="POC43" s="146"/>
      <c r="POD43" s="146"/>
      <c r="POE43" s="146"/>
      <c r="POF43" s="146"/>
      <c r="POG43" s="146"/>
      <c r="POH43" s="146"/>
      <c r="POI43" s="146"/>
      <c r="POJ43" s="146"/>
      <c r="POK43" s="146"/>
      <c r="POL43" s="146"/>
      <c r="POM43" s="146"/>
      <c r="PON43" s="146"/>
      <c r="POO43" s="146"/>
      <c r="POP43" s="146"/>
      <c r="POQ43" s="146"/>
      <c r="POR43" s="146"/>
      <c r="POS43" s="146"/>
      <c r="POT43" s="146"/>
      <c r="POU43" s="146"/>
      <c r="POV43" s="146"/>
      <c r="POW43" s="146"/>
      <c r="POX43" s="146"/>
      <c r="POY43" s="146"/>
      <c r="POZ43" s="146"/>
      <c r="PPA43" s="146"/>
      <c r="PPB43" s="146"/>
      <c r="PPC43" s="146"/>
      <c r="PPD43" s="146"/>
      <c r="PPE43" s="146"/>
      <c r="PPF43" s="146"/>
      <c r="PPG43" s="146"/>
      <c r="PPH43" s="146"/>
      <c r="PPI43" s="146"/>
      <c r="PPJ43" s="146"/>
      <c r="PPK43" s="146"/>
      <c r="PPL43" s="146"/>
      <c r="PPM43" s="146"/>
      <c r="PPN43" s="146"/>
      <c r="PPO43" s="146"/>
      <c r="PPP43" s="146"/>
      <c r="PPQ43" s="146"/>
      <c r="PPR43" s="146"/>
      <c r="PPS43" s="146"/>
      <c r="PPT43" s="146"/>
      <c r="PPU43" s="146"/>
      <c r="PPV43" s="146"/>
      <c r="PPW43" s="146"/>
      <c r="PPX43" s="146"/>
      <c r="PPY43" s="146"/>
      <c r="PPZ43" s="146"/>
      <c r="PQA43" s="146"/>
      <c r="PQB43" s="146"/>
      <c r="PQC43" s="146"/>
      <c r="PQD43" s="146"/>
      <c r="PQE43" s="146"/>
      <c r="PQF43" s="146"/>
      <c r="PQG43" s="146"/>
      <c r="PQH43" s="146"/>
      <c r="PQI43" s="146"/>
      <c r="PQJ43" s="146"/>
      <c r="PQK43" s="146"/>
      <c r="PQL43" s="146"/>
      <c r="PQM43" s="146"/>
      <c r="PQN43" s="146"/>
      <c r="PQO43" s="146"/>
      <c r="PQP43" s="146"/>
      <c r="PQQ43" s="146"/>
      <c r="PQR43" s="146"/>
      <c r="PQS43" s="146"/>
      <c r="PQT43" s="146"/>
      <c r="PQU43" s="146"/>
      <c r="PQV43" s="146"/>
      <c r="PQW43" s="146"/>
      <c r="PQX43" s="146"/>
      <c r="PQY43" s="146"/>
      <c r="PQZ43" s="146"/>
      <c r="PRA43" s="146"/>
      <c r="PRB43" s="146"/>
      <c r="PRC43" s="146"/>
      <c r="PRD43" s="146"/>
      <c r="PRE43" s="146"/>
      <c r="PRF43" s="146"/>
      <c r="PRG43" s="146"/>
      <c r="PRH43" s="146"/>
      <c r="PRI43" s="146"/>
      <c r="PRJ43" s="146"/>
      <c r="PRK43" s="146"/>
      <c r="PRL43" s="146"/>
      <c r="PRM43" s="146"/>
      <c r="PRN43" s="146"/>
      <c r="PRO43" s="146"/>
      <c r="PRP43" s="146"/>
      <c r="PRQ43" s="146"/>
      <c r="PRR43" s="146"/>
      <c r="PRS43" s="146"/>
      <c r="PRT43" s="146"/>
      <c r="PRU43" s="146"/>
      <c r="PRV43" s="146"/>
      <c r="PRW43" s="146"/>
      <c r="PRX43" s="146"/>
      <c r="PRY43" s="146"/>
      <c r="PRZ43" s="146"/>
      <c r="PSA43" s="146"/>
      <c r="PSB43" s="146"/>
      <c r="PSC43" s="146"/>
      <c r="PSD43" s="146"/>
      <c r="PSE43" s="146"/>
      <c r="PSF43" s="146"/>
      <c r="PSG43" s="146"/>
      <c r="PSH43" s="146"/>
      <c r="PSI43" s="146"/>
      <c r="PSJ43" s="146"/>
      <c r="PSK43" s="146"/>
      <c r="PSL43" s="146"/>
      <c r="PSM43" s="146"/>
      <c r="PSN43" s="146"/>
      <c r="PSO43" s="146"/>
      <c r="PSP43" s="146"/>
      <c r="PSQ43" s="146"/>
      <c r="PSR43" s="146"/>
      <c r="PSS43" s="146"/>
      <c r="PST43" s="146"/>
      <c r="PSU43" s="146"/>
      <c r="PSV43" s="146"/>
      <c r="PSW43" s="146"/>
      <c r="PSX43" s="146"/>
      <c r="PSY43" s="146"/>
      <c r="PSZ43" s="146"/>
      <c r="PTA43" s="146"/>
      <c r="PTB43" s="146"/>
      <c r="PTC43" s="146"/>
      <c r="PTD43" s="146"/>
      <c r="PTE43" s="146"/>
      <c r="PTF43" s="146"/>
      <c r="PTG43" s="146"/>
      <c r="PTH43" s="146"/>
      <c r="PTI43" s="146"/>
      <c r="PTJ43" s="146"/>
      <c r="PTK43" s="146"/>
      <c r="PTL43" s="146"/>
      <c r="PTM43" s="146"/>
      <c r="PTN43" s="146"/>
      <c r="PTO43" s="146"/>
      <c r="PTP43" s="146"/>
      <c r="PTQ43" s="146"/>
      <c r="PTR43" s="146"/>
      <c r="PTS43" s="146"/>
      <c r="PTT43" s="146"/>
      <c r="PTU43" s="146"/>
      <c r="PTV43" s="146"/>
      <c r="PTW43" s="146"/>
      <c r="PTX43" s="146"/>
      <c r="PTY43" s="146"/>
      <c r="PTZ43" s="146"/>
      <c r="PUA43" s="146"/>
      <c r="PUB43" s="146"/>
      <c r="PUC43" s="146"/>
      <c r="PUD43" s="146"/>
      <c r="PUE43" s="146"/>
      <c r="PUF43" s="146"/>
      <c r="PUG43" s="146"/>
      <c r="PUH43" s="146"/>
      <c r="PUI43" s="146"/>
      <c r="PUJ43" s="146"/>
      <c r="PUK43" s="146"/>
      <c r="PUL43" s="146"/>
      <c r="PUM43" s="146"/>
      <c r="PUN43" s="146"/>
      <c r="PUO43" s="146"/>
      <c r="PUP43" s="146"/>
      <c r="PUQ43" s="146"/>
      <c r="PUR43" s="146"/>
      <c r="PUS43" s="146"/>
      <c r="PUT43" s="146"/>
      <c r="PUU43" s="146"/>
      <c r="PUV43" s="146"/>
      <c r="PUW43" s="146"/>
      <c r="PUX43" s="146"/>
      <c r="PUY43" s="146"/>
      <c r="PUZ43" s="146"/>
      <c r="PVA43" s="146"/>
      <c r="PVB43" s="146"/>
      <c r="PVC43" s="146"/>
      <c r="PVD43" s="146"/>
      <c r="PVE43" s="146"/>
      <c r="PVF43" s="146"/>
      <c r="PVG43" s="146"/>
      <c r="PVH43" s="146"/>
      <c r="PVI43" s="146"/>
      <c r="PVJ43" s="146"/>
      <c r="PVK43" s="146"/>
      <c r="PVL43" s="146"/>
      <c r="PVM43" s="146"/>
      <c r="PVN43" s="146"/>
      <c r="PVO43" s="146"/>
      <c r="PVP43" s="146"/>
      <c r="PVQ43" s="146"/>
      <c r="PVR43" s="146"/>
      <c r="PVS43" s="146"/>
      <c r="PVT43" s="146"/>
      <c r="PVU43" s="146"/>
      <c r="PVV43" s="146"/>
      <c r="PVW43" s="146"/>
      <c r="PVX43" s="146"/>
      <c r="PVY43" s="146"/>
      <c r="PVZ43" s="146"/>
      <c r="PWA43" s="146"/>
      <c r="PWB43" s="146"/>
      <c r="PWC43" s="146"/>
      <c r="PWD43" s="146"/>
      <c r="PWE43" s="146"/>
      <c r="PWF43" s="146"/>
      <c r="PWG43" s="146"/>
      <c r="PWH43" s="146"/>
      <c r="PWI43" s="146"/>
      <c r="PWJ43" s="146"/>
      <c r="PWK43" s="146"/>
      <c r="PWL43" s="146"/>
      <c r="PWM43" s="146"/>
      <c r="PWN43" s="146"/>
      <c r="PWO43" s="146"/>
      <c r="PWP43" s="146"/>
      <c r="PWQ43" s="146"/>
      <c r="PWR43" s="146"/>
      <c r="PWS43" s="146"/>
      <c r="PWT43" s="146"/>
      <c r="PWU43" s="146"/>
      <c r="PWV43" s="146"/>
      <c r="PWW43" s="146"/>
      <c r="PWX43" s="146"/>
      <c r="PWY43" s="146"/>
      <c r="PWZ43" s="146"/>
      <c r="PXA43" s="146"/>
      <c r="PXB43" s="146"/>
      <c r="PXC43" s="146"/>
      <c r="PXD43" s="146"/>
      <c r="PXE43" s="146"/>
      <c r="PXF43" s="146"/>
      <c r="PXG43" s="146"/>
      <c r="PXH43" s="146"/>
      <c r="PXI43" s="146"/>
      <c r="PXJ43" s="146"/>
      <c r="PXK43" s="146"/>
      <c r="PXL43" s="146"/>
      <c r="PXM43" s="146"/>
      <c r="PXN43" s="146"/>
      <c r="PXO43" s="146"/>
      <c r="PXP43" s="146"/>
      <c r="PXQ43" s="146"/>
      <c r="PXR43" s="146"/>
      <c r="PXS43" s="146"/>
      <c r="PXT43" s="146"/>
      <c r="PXU43" s="146"/>
      <c r="PXV43" s="146"/>
      <c r="PXW43" s="146"/>
      <c r="PXX43" s="146"/>
      <c r="PXY43" s="146"/>
      <c r="PXZ43" s="146"/>
      <c r="PYA43" s="146"/>
      <c r="PYB43" s="146"/>
      <c r="PYC43" s="146"/>
      <c r="PYD43" s="146"/>
      <c r="PYE43" s="146"/>
      <c r="PYF43" s="146"/>
      <c r="PYG43" s="146"/>
      <c r="PYH43" s="146"/>
      <c r="PYI43" s="146"/>
      <c r="PYJ43" s="146"/>
      <c r="PYK43" s="146"/>
      <c r="PYL43" s="146"/>
      <c r="PYM43" s="146"/>
      <c r="PYN43" s="146"/>
      <c r="PYO43" s="146"/>
      <c r="PYP43" s="146"/>
      <c r="PYQ43" s="146"/>
      <c r="PYR43" s="146"/>
      <c r="PYS43" s="146"/>
      <c r="PYT43" s="146"/>
      <c r="PYU43" s="146"/>
      <c r="PYV43" s="146"/>
      <c r="PYW43" s="146"/>
      <c r="PYX43" s="146"/>
      <c r="PYY43" s="146"/>
      <c r="PYZ43" s="146"/>
      <c r="PZA43" s="146"/>
      <c r="PZB43" s="146"/>
      <c r="PZC43" s="146"/>
      <c r="PZD43" s="146"/>
      <c r="PZE43" s="146"/>
      <c r="PZF43" s="146"/>
      <c r="PZG43" s="146"/>
      <c r="PZH43" s="146"/>
      <c r="PZI43" s="146"/>
      <c r="PZJ43" s="146"/>
      <c r="PZK43" s="146"/>
      <c r="PZL43" s="146"/>
      <c r="PZM43" s="146"/>
      <c r="PZN43" s="146"/>
      <c r="PZO43" s="146"/>
      <c r="PZP43" s="146"/>
      <c r="PZQ43" s="146"/>
      <c r="PZR43" s="146"/>
      <c r="PZS43" s="146"/>
      <c r="PZT43" s="146"/>
      <c r="PZU43" s="146"/>
      <c r="PZV43" s="146"/>
      <c r="PZW43" s="146"/>
      <c r="PZX43" s="146"/>
      <c r="PZY43" s="146"/>
      <c r="PZZ43" s="146"/>
      <c r="QAA43" s="146"/>
      <c r="QAB43" s="146"/>
      <c r="QAC43" s="146"/>
      <c r="QAD43" s="146"/>
      <c r="QAE43" s="146"/>
      <c r="QAF43" s="146"/>
      <c r="QAG43" s="146"/>
      <c r="QAH43" s="146"/>
      <c r="QAI43" s="146"/>
      <c r="QAJ43" s="146"/>
      <c r="QAK43" s="146"/>
      <c r="QAL43" s="146"/>
      <c r="QAM43" s="146"/>
      <c r="QAN43" s="146"/>
      <c r="QAO43" s="146"/>
      <c r="QAP43" s="146"/>
      <c r="QAQ43" s="146"/>
      <c r="QAR43" s="146"/>
      <c r="QAS43" s="146"/>
      <c r="QAT43" s="146"/>
      <c r="QAU43" s="146"/>
      <c r="QAV43" s="146"/>
      <c r="QAW43" s="146"/>
      <c r="QAX43" s="146"/>
      <c r="QAY43" s="146"/>
      <c r="QAZ43" s="146"/>
      <c r="QBA43" s="146"/>
      <c r="QBB43" s="146"/>
      <c r="QBC43" s="146"/>
      <c r="QBD43" s="146"/>
      <c r="QBE43" s="146"/>
      <c r="QBF43" s="146"/>
      <c r="QBG43" s="146"/>
      <c r="QBH43" s="146"/>
      <c r="QBI43" s="146"/>
      <c r="QBJ43" s="146"/>
      <c r="QBK43" s="146"/>
      <c r="QBL43" s="146"/>
      <c r="QBM43" s="146"/>
      <c r="QBN43" s="146"/>
      <c r="QBO43" s="146"/>
      <c r="QBP43" s="146"/>
      <c r="QBQ43" s="146"/>
      <c r="QBR43" s="146"/>
      <c r="QBS43" s="146"/>
      <c r="QBT43" s="146"/>
      <c r="QBU43" s="146"/>
      <c r="QBV43" s="146"/>
      <c r="QBW43" s="146"/>
      <c r="QBX43" s="146"/>
      <c r="QBY43" s="146"/>
      <c r="QBZ43" s="146"/>
      <c r="QCA43" s="146"/>
      <c r="QCB43" s="146"/>
      <c r="QCC43" s="146"/>
      <c r="QCD43" s="146"/>
      <c r="QCE43" s="146"/>
      <c r="QCF43" s="146"/>
      <c r="QCG43" s="146"/>
      <c r="QCH43" s="146"/>
      <c r="QCI43" s="146"/>
      <c r="QCJ43" s="146"/>
      <c r="QCK43" s="146"/>
      <c r="QCL43" s="146"/>
      <c r="QCM43" s="146"/>
      <c r="QCN43" s="146"/>
      <c r="QCO43" s="146"/>
      <c r="QCP43" s="146"/>
      <c r="QCQ43" s="146"/>
      <c r="QCR43" s="146"/>
      <c r="QCS43" s="146"/>
      <c r="QCT43" s="146"/>
      <c r="QCU43" s="146"/>
      <c r="QCV43" s="146"/>
      <c r="QCW43" s="146"/>
      <c r="QCX43" s="146"/>
      <c r="QCY43" s="146"/>
      <c r="QCZ43" s="146"/>
      <c r="QDA43" s="146"/>
      <c r="QDB43" s="146"/>
      <c r="QDC43" s="146"/>
      <c r="QDD43" s="146"/>
      <c r="QDE43" s="146"/>
      <c r="QDF43" s="146"/>
      <c r="QDG43" s="146"/>
      <c r="QDH43" s="146"/>
      <c r="QDI43" s="146"/>
      <c r="QDJ43" s="146"/>
      <c r="QDK43" s="146"/>
      <c r="QDL43" s="146"/>
      <c r="QDM43" s="146"/>
      <c r="QDN43" s="146"/>
      <c r="QDO43" s="146"/>
      <c r="QDP43" s="146"/>
      <c r="QDQ43" s="146"/>
      <c r="QDR43" s="146"/>
      <c r="QDS43" s="146"/>
      <c r="QDT43" s="146"/>
      <c r="QDU43" s="146"/>
      <c r="QDV43" s="146"/>
      <c r="QDW43" s="146"/>
      <c r="QDX43" s="146"/>
      <c r="QDY43" s="146"/>
      <c r="QDZ43" s="146"/>
      <c r="QEA43" s="146"/>
      <c r="QEB43" s="146"/>
      <c r="QEC43" s="146"/>
      <c r="QED43" s="146"/>
      <c r="QEE43" s="146"/>
      <c r="QEF43" s="146"/>
      <c r="QEG43" s="146"/>
      <c r="QEH43" s="146"/>
      <c r="QEI43" s="146"/>
      <c r="QEJ43" s="146"/>
      <c r="QEK43" s="146"/>
      <c r="QEL43" s="146"/>
      <c r="QEM43" s="146"/>
      <c r="QEN43" s="146"/>
      <c r="QEO43" s="146"/>
      <c r="QEP43" s="146"/>
      <c r="QEQ43" s="146"/>
      <c r="QER43" s="146"/>
      <c r="QES43" s="146"/>
      <c r="QET43" s="146"/>
      <c r="QEU43" s="146"/>
      <c r="QEV43" s="146"/>
      <c r="QEW43" s="146"/>
      <c r="QEX43" s="146"/>
      <c r="QEY43" s="146"/>
      <c r="QEZ43" s="146"/>
      <c r="QFA43" s="146"/>
      <c r="QFB43" s="146"/>
      <c r="QFC43" s="146"/>
      <c r="QFD43" s="146"/>
      <c r="QFE43" s="146"/>
      <c r="QFF43" s="146"/>
      <c r="QFG43" s="146"/>
      <c r="QFH43" s="146"/>
      <c r="QFI43" s="146"/>
      <c r="QFJ43" s="146"/>
      <c r="QFK43" s="146"/>
      <c r="QFL43" s="146"/>
      <c r="QFM43" s="146"/>
      <c r="QFN43" s="146"/>
      <c r="QFO43" s="146"/>
      <c r="QFP43" s="146"/>
      <c r="QFQ43" s="146"/>
      <c r="QFR43" s="146"/>
      <c r="QFS43" s="146"/>
      <c r="QFT43" s="146"/>
      <c r="QFU43" s="146"/>
      <c r="QFV43" s="146"/>
      <c r="QFW43" s="146"/>
      <c r="QFX43" s="146"/>
      <c r="QFY43" s="146"/>
      <c r="QFZ43" s="146"/>
      <c r="QGA43" s="146"/>
      <c r="QGB43" s="146"/>
      <c r="QGC43" s="146"/>
      <c r="QGD43" s="146"/>
      <c r="QGE43" s="146"/>
      <c r="QGF43" s="146"/>
      <c r="QGG43" s="146"/>
      <c r="QGH43" s="146"/>
      <c r="QGI43" s="146"/>
      <c r="QGJ43" s="146"/>
      <c r="QGK43" s="146"/>
      <c r="QGL43" s="146"/>
      <c r="QGM43" s="146"/>
      <c r="QGN43" s="146"/>
      <c r="QGO43" s="146"/>
      <c r="QGP43" s="146"/>
      <c r="QGQ43" s="146"/>
      <c r="QGR43" s="146"/>
      <c r="QGS43" s="146"/>
      <c r="QGT43" s="146"/>
      <c r="QGU43" s="146"/>
      <c r="QGV43" s="146"/>
      <c r="QGW43" s="146"/>
      <c r="QGX43" s="146"/>
      <c r="QGY43" s="146"/>
      <c r="QGZ43" s="146"/>
      <c r="QHA43" s="146"/>
      <c r="QHB43" s="146"/>
      <c r="QHC43" s="146"/>
      <c r="QHD43" s="146"/>
      <c r="QHE43" s="146"/>
      <c r="QHF43" s="146"/>
      <c r="QHG43" s="146"/>
      <c r="QHH43" s="146"/>
      <c r="QHI43" s="146"/>
      <c r="QHJ43" s="146"/>
      <c r="QHK43" s="146"/>
      <c r="QHL43" s="146"/>
      <c r="QHM43" s="146"/>
      <c r="QHN43" s="146"/>
      <c r="QHO43" s="146"/>
      <c r="QHP43" s="146"/>
      <c r="QHQ43" s="146"/>
      <c r="QHR43" s="146"/>
      <c r="QHS43" s="146"/>
      <c r="QHT43" s="146"/>
      <c r="QHU43" s="146"/>
      <c r="QHV43" s="146"/>
      <c r="QHW43" s="146"/>
      <c r="QHX43" s="146"/>
      <c r="QHY43" s="146"/>
      <c r="QHZ43" s="146"/>
      <c r="QIA43" s="146"/>
      <c r="QIB43" s="146"/>
      <c r="QIC43" s="146"/>
      <c r="QID43" s="146"/>
      <c r="QIE43" s="146"/>
      <c r="QIF43" s="146"/>
      <c r="QIG43" s="146"/>
      <c r="QIH43" s="146"/>
      <c r="QII43" s="146"/>
      <c r="QIJ43" s="146"/>
      <c r="QIK43" s="146"/>
      <c r="QIL43" s="146"/>
      <c r="QIM43" s="146"/>
      <c r="QIN43" s="146"/>
      <c r="QIO43" s="146"/>
      <c r="QIP43" s="146"/>
      <c r="QIQ43" s="146"/>
      <c r="QIR43" s="146"/>
      <c r="QIS43" s="146"/>
      <c r="QIT43" s="146"/>
      <c r="QIU43" s="146"/>
      <c r="QIV43" s="146"/>
      <c r="QIW43" s="146"/>
      <c r="QIX43" s="146"/>
      <c r="QIY43" s="146"/>
      <c r="QIZ43" s="146"/>
      <c r="QJA43" s="146"/>
      <c r="QJB43" s="146"/>
      <c r="QJC43" s="146"/>
      <c r="QJD43" s="146"/>
      <c r="QJE43" s="146"/>
      <c r="QJF43" s="146"/>
      <c r="QJG43" s="146"/>
      <c r="QJH43" s="146"/>
      <c r="QJI43" s="146"/>
      <c r="QJJ43" s="146"/>
      <c r="QJK43" s="146"/>
      <c r="QJL43" s="146"/>
      <c r="QJM43" s="146"/>
      <c r="QJN43" s="146"/>
      <c r="QJO43" s="146"/>
      <c r="QJP43" s="146"/>
      <c r="QJQ43" s="146"/>
      <c r="QJR43" s="146"/>
      <c r="QJS43" s="146"/>
      <c r="QJT43" s="146"/>
      <c r="QJU43" s="146"/>
      <c r="QJV43" s="146"/>
      <c r="QJW43" s="146"/>
      <c r="QJX43" s="146"/>
      <c r="QJY43" s="146"/>
      <c r="QJZ43" s="146"/>
      <c r="QKA43" s="146"/>
      <c r="QKB43" s="146"/>
      <c r="QKC43" s="146"/>
      <c r="QKD43" s="146"/>
      <c r="QKE43" s="146"/>
      <c r="QKF43" s="146"/>
      <c r="QKG43" s="146"/>
      <c r="QKH43" s="146"/>
      <c r="QKI43" s="146"/>
      <c r="QKJ43" s="146"/>
      <c r="QKK43" s="146"/>
      <c r="QKL43" s="146"/>
      <c r="QKM43" s="146"/>
      <c r="QKN43" s="146"/>
      <c r="QKO43" s="146"/>
      <c r="QKP43" s="146"/>
      <c r="QKQ43" s="146"/>
      <c r="QKR43" s="146"/>
      <c r="QKS43" s="146"/>
      <c r="QKT43" s="146"/>
      <c r="QKU43" s="146"/>
      <c r="QKV43" s="146"/>
      <c r="QKW43" s="146"/>
      <c r="QKX43" s="146"/>
      <c r="QKY43" s="146"/>
      <c r="QKZ43" s="146"/>
      <c r="QLA43" s="146"/>
      <c r="QLB43" s="146"/>
      <c r="QLC43" s="146"/>
      <c r="QLD43" s="146"/>
      <c r="QLE43" s="146"/>
      <c r="QLF43" s="146"/>
      <c r="QLG43" s="146"/>
      <c r="QLH43" s="146"/>
      <c r="QLI43" s="146"/>
      <c r="QLJ43" s="146"/>
      <c r="QLK43" s="146"/>
      <c r="QLL43" s="146"/>
      <c r="QLM43" s="146"/>
      <c r="QLN43" s="146"/>
      <c r="QLO43" s="146"/>
      <c r="QLP43" s="146"/>
      <c r="QLQ43" s="146"/>
      <c r="QLR43" s="146"/>
      <c r="QLS43" s="146"/>
      <c r="QLT43" s="146"/>
      <c r="QLU43" s="146"/>
      <c r="QLV43" s="146"/>
      <c r="QLW43" s="146"/>
      <c r="QLX43" s="146"/>
      <c r="QLY43" s="146"/>
      <c r="QLZ43" s="146"/>
      <c r="QMA43" s="146"/>
      <c r="QMB43" s="146"/>
      <c r="QMC43" s="146"/>
      <c r="QMD43" s="146"/>
      <c r="QME43" s="146"/>
      <c r="QMF43" s="146"/>
      <c r="QMG43" s="146"/>
      <c r="QMH43" s="146"/>
      <c r="QMI43" s="146"/>
      <c r="QMJ43" s="146"/>
      <c r="QMK43" s="146"/>
      <c r="QML43" s="146"/>
      <c r="QMM43" s="146"/>
      <c r="QMN43" s="146"/>
      <c r="QMO43" s="146"/>
      <c r="QMP43" s="146"/>
      <c r="QMQ43" s="146"/>
      <c r="QMR43" s="146"/>
      <c r="QMS43" s="146"/>
      <c r="QMT43" s="146"/>
      <c r="QMU43" s="146"/>
      <c r="QMV43" s="146"/>
      <c r="QMW43" s="146"/>
      <c r="QMX43" s="146"/>
      <c r="QMY43" s="146"/>
      <c r="QMZ43" s="146"/>
      <c r="QNA43" s="146"/>
      <c r="QNB43" s="146"/>
      <c r="QNC43" s="146"/>
      <c r="QND43" s="146"/>
      <c r="QNE43" s="146"/>
      <c r="QNF43" s="146"/>
      <c r="QNG43" s="146"/>
      <c r="QNH43" s="146"/>
      <c r="QNI43" s="146"/>
      <c r="QNJ43" s="146"/>
      <c r="QNK43" s="146"/>
      <c r="QNL43" s="146"/>
      <c r="QNM43" s="146"/>
      <c r="QNN43" s="146"/>
      <c r="QNO43" s="146"/>
      <c r="QNP43" s="146"/>
      <c r="QNQ43" s="146"/>
      <c r="QNR43" s="146"/>
      <c r="QNS43" s="146"/>
      <c r="QNT43" s="146"/>
      <c r="QNU43" s="146"/>
      <c r="QNV43" s="146"/>
      <c r="QNW43" s="146"/>
      <c r="QNX43" s="146"/>
      <c r="QNY43" s="146"/>
      <c r="QNZ43" s="146"/>
      <c r="QOA43" s="146"/>
      <c r="QOB43" s="146"/>
      <c r="QOC43" s="146"/>
      <c r="QOD43" s="146"/>
      <c r="QOE43" s="146"/>
      <c r="QOF43" s="146"/>
      <c r="QOG43" s="146"/>
      <c r="QOH43" s="146"/>
      <c r="QOI43" s="146"/>
      <c r="QOJ43" s="146"/>
      <c r="QOK43" s="146"/>
      <c r="QOL43" s="146"/>
      <c r="QOM43" s="146"/>
      <c r="QON43" s="146"/>
      <c r="QOO43" s="146"/>
      <c r="QOP43" s="146"/>
      <c r="QOQ43" s="146"/>
      <c r="QOR43" s="146"/>
      <c r="QOS43" s="146"/>
      <c r="QOT43" s="146"/>
      <c r="QOU43" s="146"/>
      <c r="QOV43" s="146"/>
      <c r="QOW43" s="146"/>
      <c r="QOX43" s="146"/>
      <c r="QOY43" s="146"/>
      <c r="QOZ43" s="146"/>
      <c r="QPA43" s="146"/>
      <c r="QPB43" s="146"/>
      <c r="QPC43" s="146"/>
      <c r="QPD43" s="146"/>
      <c r="QPE43" s="146"/>
      <c r="QPF43" s="146"/>
      <c r="QPG43" s="146"/>
      <c r="QPH43" s="146"/>
      <c r="QPI43" s="146"/>
      <c r="QPJ43" s="146"/>
      <c r="QPK43" s="146"/>
      <c r="QPL43" s="146"/>
      <c r="QPM43" s="146"/>
      <c r="QPN43" s="146"/>
      <c r="QPO43" s="146"/>
      <c r="QPP43" s="146"/>
      <c r="QPQ43" s="146"/>
      <c r="QPR43" s="146"/>
      <c r="QPS43" s="146"/>
      <c r="QPT43" s="146"/>
      <c r="QPU43" s="146"/>
      <c r="QPV43" s="146"/>
      <c r="QPW43" s="146"/>
      <c r="QPX43" s="146"/>
      <c r="QPY43" s="146"/>
      <c r="QPZ43" s="146"/>
      <c r="QQA43" s="146"/>
      <c r="QQB43" s="146"/>
      <c r="QQC43" s="146"/>
      <c r="QQD43" s="146"/>
      <c r="QQE43" s="146"/>
      <c r="QQF43" s="146"/>
      <c r="QQG43" s="146"/>
      <c r="QQH43" s="146"/>
      <c r="QQI43" s="146"/>
      <c r="QQJ43" s="146"/>
      <c r="QQK43" s="146"/>
      <c r="QQL43" s="146"/>
      <c r="QQM43" s="146"/>
      <c r="QQN43" s="146"/>
      <c r="QQO43" s="146"/>
      <c r="QQP43" s="146"/>
      <c r="QQQ43" s="146"/>
      <c r="QQR43" s="146"/>
      <c r="QQS43" s="146"/>
      <c r="QQT43" s="146"/>
      <c r="QQU43" s="146"/>
      <c r="QQV43" s="146"/>
      <c r="QQW43" s="146"/>
      <c r="QQX43" s="146"/>
      <c r="QQY43" s="146"/>
      <c r="QQZ43" s="146"/>
      <c r="QRA43" s="146"/>
      <c r="QRB43" s="146"/>
      <c r="QRC43" s="146"/>
      <c r="QRD43" s="146"/>
      <c r="QRE43" s="146"/>
      <c r="QRF43" s="146"/>
      <c r="QRG43" s="146"/>
      <c r="QRH43" s="146"/>
      <c r="QRI43" s="146"/>
      <c r="QRJ43" s="146"/>
      <c r="QRK43" s="146"/>
      <c r="QRL43" s="146"/>
      <c r="QRM43" s="146"/>
      <c r="QRN43" s="146"/>
      <c r="QRO43" s="146"/>
      <c r="QRP43" s="146"/>
      <c r="QRQ43" s="146"/>
      <c r="QRR43" s="146"/>
      <c r="QRS43" s="146"/>
      <c r="QRT43" s="146"/>
      <c r="QRU43" s="146"/>
      <c r="QRV43" s="146"/>
      <c r="QRW43" s="146"/>
      <c r="QRX43" s="146"/>
      <c r="QRY43" s="146"/>
      <c r="QRZ43" s="146"/>
      <c r="QSA43" s="146"/>
      <c r="QSB43" s="146"/>
      <c r="QSC43" s="146"/>
      <c r="QSD43" s="146"/>
      <c r="QSE43" s="146"/>
      <c r="QSF43" s="146"/>
      <c r="QSG43" s="146"/>
      <c r="QSH43" s="146"/>
      <c r="QSI43" s="146"/>
      <c r="QSJ43" s="146"/>
      <c r="QSK43" s="146"/>
      <c r="QSL43" s="146"/>
      <c r="QSM43" s="146"/>
      <c r="QSN43" s="146"/>
      <c r="QSO43" s="146"/>
      <c r="QSP43" s="146"/>
      <c r="QSQ43" s="146"/>
      <c r="QSR43" s="146"/>
      <c r="QSS43" s="146"/>
      <c r="QST43" s="146"/>
      <c r="QSU43" s="146"/>
      <c r="QSV43" s="146"/>
      <c r="QSW43" s="146"/>
      <c r="QSX43" s="146"/>
      <c r="QSY43" s="146"/>
      <c r="QSZ43" s="146"/>
      <c r="QTA43" s="146"/>
      <c r="QTB43" s="146"/>
      <c r="QTC43" s="146"/>
      <c r="QTD43" s="146"/>
      <c r="QTE43" s="146"/>
      <c r="QTF43" s="146"/>
      <c r="QTG43" s="146"/>
      <c r="QTH43" s="146"/>
      <c r="QTI43" s="146"/>
      <c r="QTJ43" s="146"/>
      <c r="QTK43" s="146"/>
      <c r="QTL43" s="146"/>
      <c r="QTM43" s="146"/>
      <c r="QTN43" s="146"/>
      <c r="QTO43" s="146"/>
      <c r="QTP43" s="146"/>
      <c r="QTQ43" s="146"/>
      <c r="QTR43" s="146"/>
      <c r="QTS43" s="146"/>
      <c r="QTT43" s="146"/>
      <c r="QTU43" s="146"/>
      <c r="QTV43" s="146"/>
      <c r="QTW43" s="146"/>
      <c r="QTX43" s="146"/>
      <c r="QTY43" s="146"/>
      <c r="QTZ43" s="146"/>
      <c r="QUA43" s="146"/>
      <c r="QUB43" s="146"/>
      <c r="QUC43" s="146"/>
      <c r="QUD43" s="146"/>
      <c r="QUE43" s="146"/>
      <c r="QUF43" s="146"/>
      <c r="QUG43" s="146"/>
      <c r="QUH43" s="146"/>
      <c r="QUI43" s="146"/>
      <c r="QUJ43" s="146"/>
      <c r="QUK43" s="146"/>
      <c r="QUL43" s="146"/>
      <c r="QUM43" s="146"/>
      <c r="QUN43" s="146"/>
      <c r="QUO43" s="146"/>
      <c r="QUP43" s="146"/>
      <c r="QUQ43" s="146"/>
      <c r="QUR43" s="146"/>
      <c r="QUS43" s="146"/>
      <c r="QUT43" s="146"/>
      <c r="QUU43" s="146"/>
      <c r="QUV43" s="146"/>
      <c r="QUW43" s="146"/>
      <c r="QUX43" s="146"/>
      <c r="QUY43" s="146"/>
      <c r="QUZ43" s="146"/>
      <c r="QVA43" s="146"/>
      <c r="QVB43" s="146"/>
      <c r="QVC43" s="146"/>
      <c r="QVD43" s="146"/>
      <c r="QVE43" s="146"/>
      <c r="QVF43" s="146"/>
      <c r="QVG43" s="146"/>
      <c r="QVH43" s="146"/>
      <c r="QVI43" s="146"/>
      <c r="QVJ43" s="146"/>
      <c r="QVK43" s="146"/>
      <c r="QVL43" s="146"/>
      <c r="QVM43" s="146"/>
      <c r="QVN43" s="146"/>
      <c r="QVO43" s="146"/>
      <c r="QVP43" s="146"/>
      <c r="QVQ43" s="146"/>
      <c r="QVR43" s="146"/>
      <c r="QVS43" s="146"/>
      <c r="QVT43" s="146"/>
      <c r="QVU43" s="146"/>
      <c r="QVV43" s="146"/>
      <c r="QVW43" s="146"/>
      <c r="QVX43" s="146"/>
      <c r="QVY43" s="146"/>
      <c r="QVZ43" s="146"/>
      <c r="QWA43" s="146"/>
      <c r="QWB43" s="146"/>
      <c r="QWC43" s="146"/>
      <c r="QWD43" s="146"/>
      <c r="QWE43" s="146"/>
      <c r="QWF43" s="146"/>
      <c r="QWG43" s="146"/>
      <c r="QWH43" s="146"/>
      <c r="QWI43" s="146"/>
      <c r="QWJ43" s="146"/>
      <c r="QWK43" s="146"/>
      <c r="QWL43" s="146"/>
      <c r="QWM43" s="146"/>
      <c r="QWN43" s="146"/>
      <c r="QWO43" s="146"/>
      <c r="QWP43" s="146"/>
      <c r="QWQ43" s="146"/>
      <c r="QWR43" s="146"/>
      <c r="QWS43" s="146"/>
      <c r="QWT43" s="146"/>
      <c r="QWU43" s="146"/>
      <c r="QWV43" s="146"/>
      <c r="QWW43" s="146"/>
      <c r="QWX43" s="146"/>
      <c r="QWY43" s="146"/>
      <c r="QWZ43" s="146"/>
      <c r="QXA43" s="146"/>
      <c r="QXB43" s="146"/>
      <c r="QXC43" s="146"/>
      <c r="QXD43" s="146"/>
      <c r="QXE43" s="146"/>
      <c r="QXF43" s="146"/>
      <c r="QXG43" s="146"/>
      <c r="QXH43" s="146"/>
      <c r="QXI43" s="146"/>
      <c r="QXJ43" s="146"/>
      <c r="QXK43" s="146"/>
      <c r="QXL43" s="146"/>
      <c r="QXM43" s="146"/>
      <c r="QXN43" s="146"/>
      <c r="QXO43" s="146"/>
      <c r="QXP43" s="146"/>
      <c r="QXQ43" s="146"/>
      <c r="QXR43" s="146"/>
      <c r="QXS43" s="146"/>
      <c r="QXT43" s="146"/>
      <c r="QXU43" s="146"/>
      <c r="QXV43" s="146"/>
      <c r="QXW43" s="146"/>
      <c r="QXX43" s="146"/>
      <c r="QXY43" s="146"/>
      <c r="QXZ43" s="146"/>
      <c r="QYA43" s="146"/>
      <c r="QYB43" s="146"/>
      <c r="QYC43" s="146"/>
      <c r="QYD43" s="146"/>
      <c r="QYE43" s="146"/>
      <c r="QYF43" s="146"/>
      <c r="QYG43" s="146"/>
      <c r="QYH43" s="146"/>
      <c r="QYI43" s="146"/>
      <c r="QYJ43" s="146"/>
      <c r="QYK43" s="146"/>
      <c r="QYL43" s="146"/>
      <c r="QYM43" s="146"/>
      <c r="QYN43" s="146"/>
      <c r="QYO43" s="146"/>
      <c r="QYP43" s="146"/>
      <c r="QYQ43" s="146"/>
      <c r="QYR43" s="146"/>
      <c r="QYS43" s="146"/>
      <c r="QYT43" s="146"/>
      <c r="QYU43" s="146"/>
      <c r="QYV43" s="146"/>
      <c r="QYW43" s="146"/>
      <c r="QYX43" s="146"/>
      <c r="QYY43" s="146"/>
      <c r="QYZ43" s="146"/>
      <c r="QZA43" s="146"/>
      <c r="QZB43" s="146"/>
      <c r="QZC43" s="146"/>
      <c r="QZD43" s="146"/>
      <c r="QZE43" s="146"/>
      <c r="QZF43" s="146"/>
      <c r="QZG43" s="146"/>
      <c r="QZH43" s="146"/>
      <c r="QZI43" s="146"/>
      <c r="QZJ43" s="146"/>
      <c r="QZK43" s="146"/>
      <c r="QZL43" s="146"/>
      <c r="QZM43" s="146"/>
      <c r="QZN43" s="146"/>
      <c r="QZO43" s="146"/>
      <c r="QZP43" s="146"/>
      <c r="QZQ43" s="146"/>
      <c r="QZR43" s="146"/>
      <c r="QZS43" s="146"/>
      <c r="QZT43" s="146"/>
      <c r="QZU43" s="146"/>
      <c r="QZV43" s="146"/>
      <c r="QZW43" s="146"/>
      <c r="QZX43" s="146"/>
      <c r="QZY43" s="146"/>
      <c r="QZZ43" s="146"/>
      <c r="RAA43" s="146"/>
      <c r="RAB43" s="146"/>
      <c r="RAC43" s="146"/>
      <c r="RAD43" s="146"/>
      <c r="RAE43" s="146"/>
      <c r="RAF43" s="146"/>
      <c r="RAG43" s="146"/>
      <c r="RAH43" s="146"/>
      <c r="RAI43" s="146"/>
      <c r="RAJ43" s="146"/>
      <c r="RAK43" s="146"/>
      <c r="RAL43" s="146"/>
      <c r="RAM43" s="146"/>
      <c r="RAN43" s="146"/>
      <c r="RAO43" s="146"/>
      <c r="RAP43" s="146"/>
      <c r="RAQ43" s="146"/>
      <c r="RAR43" s="146"/>
      <c r="RAS43" s="146"/>
      <c r="RAT43" s="146"/>
      <c r="RAU43" s="146"/>
      <c r="RAV43" s="146"/>
      <c r="RAW43" s="146"/>
      <c r="RAX43" s="146"/>
      <c r="RAY43" s="146"/>
      <c r="RAZ43" s="146"/>
      <c r="RBA43" s="146"/>
      <c r="RBB43" s="146"/>
      <c r="RBC43" s="146"/>
      <c r="RBD43" s="146"/>
      <c r="RBE43" s="146"/>
      <c r="RBF43" s="146"/>
      <c r="RBG43" s="146"/>
      <c r="RBH43" s="146"/>
      <c r="RBI43" s="146"/>
      <c r="RBJ43" s="146"/>
      <c r="RBK43" s="146"/>
      <c r="RBL43" s="146"/>
      <c r="RBM43" s="146"/>
      <c r="RBN43" s="146"/>
      <c r="RBO43" s="146"/>
      <c r="RBP43" s="146"/>
      <c r="RBQ43" s="146"/>
      <c r="RBR43" s="146"/>
      <c r="RBS43" s="146"/>
      <c r="RBT43" s="146"/>
      <c r="RBU43" s="146"/>
      <c r="RBV43" s="146"/>
      <c r="RBW43" s="146"/>
      <c r="RBX43" s="146"/>
      <c r="RBY43" s="146"/>
      <c r="RBZ43" s="146"/>
      <c r="RCA43" s="146"/>
      <c r="RCB43" s="146"/>
      <c r="RCC43" s="146"/>
      <c r="RCD43" s="146"/>
      <c r="RCE43" s="146"/>
      <c r="RCF43" s="146"/>
      <c r="RCG43" s="146"/>
      <c r="RCH43" s="146"/>
      <c r="RCI43" s="146"/>
      <c r="RCJ43" s="146"/>
      <c r="RCK43" s="146"/>
      <c r="RCL43" s="146"/>
      <c r="RCM43" s="146"/>
      <c r="RCN43" s="146"/>
      <c r="RCO43" s="146"/>
      <c r="RCP43" s="146"/>
      <c r="RCQ43" s="146"/>
      <c r="RCR43" s="146"/>
      <c r="RCS43" s="146"/>
      <c r="RCT43" s="146"/>
      <c r="RCU43" s="146"/>
      <c r="RCV43" s="146"/>
      <c r="RCW43" s="146"/>
      <c r="RCX43" s="146"/>
      <c r="RCY43" s="146"/>
      <c r="RCZ43" s="146"/>
      <c r="RDA43" s="146"/>
      <c r="RDB43" s="146"/>
      <c r="RDC43" s="146"/>
      <c r="RDD43" s="146"/>
      <c r="RDE43" s="146"/>
      <c r="RDF43" s="146"/>
      <c r="RDG43" s="146"/>
      <c r="RDH43" s="146"/>
      <c r="RDI43" s="146"/>
      <c r="RDJ43" s="146"/>
      <c r="RDK43" s="146"/>
      <c r="RDL43" s="146"/>
      <c r="RDM43" s="146"/>
      <c r="RDN43" s="146"/>
      <c r="RDO43" s="146"/>
      <c r="RDP43" s="146"/>
      <c r="RDQ43" s="146"/>
      <c r="RDR43" s="146"/>
      <c r="RDS43" s="146"/>
      <c r="RDT43" s="146"/>
      <c r="RDU43" s="146"/>
      <c r="RDV43" s="146"/>
      <c r="RDW43" s="146"/>
      <c r="RDX43" s="146"/>
      <c r="RDY43" s="146"/>
      <c r="RDZ43" s="146"/>
      <c r="REA43" s="146"/>
      <c r="REB43" s="146"/>
      <c r="REC43" s="146"/>
      <c r="RED43" s="146"/>
      <c r="REE43" s="146"/>
      <c r="REF43" s="146"/>
      <c r="REG43" s="146"/>
      <c r="REH43" s="146"/>
      <c r="REI43" s="146"/>
      <c r="REJ43" s="146"/>
      <c r="REK43" s="146"/>
      <c r="REL43" s="146"/>
      <c r="REM43" s="146"/>
      <c r="REN43" s="146"/>
      <c r="REO43" s="146"/>
      <c r="REP43" s="146"/>
      <c r="REQ43" s="146"/>
      <c r="RER43" s="146"/>
      <c r="RES43" s="146"/>
      <c r="RET43" s="146"/>
      <c r="REU43" s="146"/>
      <c r="REV43" s="146"/>
      <c r="REW43" s="146"/>
      <c r="REX43" s="146"/>
      <c r="REY43" s="146"/>
      <c r="REZ43" s="146"/>
      <c r="RFA43" s="146"/>
      <c r="RFB43" s="146"/>
      <c r="RFC43" s="146"/>
      <c r="RFD43" s="146"/>
      <c r="RFE43" s="146"/>
      <c r="RFF43" s="146"/>
      <c r="RFG43" s="146"/>
      <c r="RFH43" s="146"/>
      <c r="RFI43" s="146"/>
      <c r="RFJ43" s="146"/>
      <c r="RFK43" s="146"/>
      <c r="RFL43" s="146"/>
      <c r="RFM43" s="146"/>
      <c r="RFN43" s="146"/>
      <c r="RFO43" s="146"/>
      <c r="RFP43" s="146"/>
      <c r="RFQ43" s="146"/>
      <c r="RFR43" s="146"/>
      <c r="RFS43" s="146"/>
      <c r="RFT43" s="146"/>
      <c r="RFU43" s="146"/>
      <c r="RFV43" s="146"/>
      <c r="RFW43" s="146"/>
      <c r="RFX43" s="146"/>
      <c r="RFY43" s="146"/>
      <c r="RFZ43" s="146"/>
      <c r="RGA43" s="146"/>
      <c r="RGB43" s="146"/>
      <c r="RGC43" s="146"/>
      <c r="RGD43" s="146"/>
      <c r="RGE43" s="146"/>
      <c r="RGF43" s="146"/>
      <c r="RGG43" s="146"/>
      <c r="RGH43" s="146"/>
      <c r="RGI43" s="146"/>
      <c r="RGJ43" s="146"/>
      <c r="RGK43" s="146"/>
      <c r="RGL43" s="146"/>
      <c r="RGM43" s="146"/>
      <c r="RGN43" s="146"/>
      <c r="RGO43" s="146"/>
      <c r="RGP43" s="146"/>
      <c r="RGQ43" s="146"/>
      <c r="RGR43" s="146"/>
      <c r="RGS43" s="146"/>
      <c r="RGT43" s="146"/>
      <c r="RGU43" s="146"/>
      <c r="RGV43" s="146"/>
      <c r="RGW43" s="146"/>
      <c r="RGX43" s="146"/>
      <c r="RGY43" s="146"/>
      <c r="RGZ43" s="146"/>
      <c r="RHA43" s="146"/>
      <c r="RHB43" s="146"/>
      <c r="RHC43" s="146"/>
      <c r="RHD43" s="146"/>
      <c r="RHE43" s="146"/>
      <c r="RHF43" s="146"/>
      <c r="RHG43" s="146"/>
      <c r="RHH43" s="146"/>
      <c r="RHI43" s="146"/>
      <c r="RHJ43" s="146"/>
      <c r="RHK43" s="146"/>
      <c r="RHL43" s="146"/>
      <c r="RHM43" s="146"/>
      <c r="RHN43" s="146"/>
      <c r="RHO43" s="146"/>
      <c r="RHP43" s="146"/>
      <c r="RHQ43" s="146"/>
      <c r="RHR43" s="146"/>
      <c r="RHS43" s="146"/>
      <c r="RHT43" s="146"/>
      <c r="RHU43" s="146"/>
      <c r="RHV43" s="146"/>
      <c r="RHW43" s="146"/>
      <c r="RHX43" s="146"/>
      <c r="RHY43" s="146"/>
      <c r="RHZ43" s="146"/>
      <c r="RIA43" s="146"/>
      <c r="RIB43" s="146"/>
      <c r="RIC43" s="146"/>
      <c r="RID43" s="146"/>
      <c r="RIE43" s="146"/>
      <c r="RIF43" s="146"/>
      <c r="RIG43" s="146"/>
      <c r="RIH43" s="146"/>
      <c r="RII43" s="146"/>
      <c r="RIJ43" s="146"/>
      <c r="RIK43" s="146"/>
      <c r="RIL43" s="146"/>
      <c r="RIM43" s="146"/>
      <c r="RIN43" s="146"/>
      <c r="RIO43" s="146"/>
      <c r="RIP43" s="146"/>
      <c r="RIQ43" s="146"/>
      <c r="RIR43" s="146"/>
      <c r="RIS43" s="146"/>
      <c r="RIT43" s="146"/>
      <c r="RIU43" s="146"/>
      <c r="RIV43" s="146"/>
      <c r="RIW43" s="146"/>
      <c r="RIX43" s="146"/>
      <c r="RIY43" s="146"/>
      <c r="RIZ43" s="146"/>
      <c r="RJA43" s="146"/>
      <c r="RJB43" s="146"/>
      <c r="RJC43" s="146"/>
      <c r="RJD43" s="146"/>
      <c r="RJE43" s="146"/>
      <c r="RJF43" s="146"/>
      <c r="RJG43" s="146"/>
      <c r="RJH43" s="146"/>
      <c r="RJI43" s="146"/>
      <c r="RJJ43" s="146"/>
      <c r="RJK43" s="146"/>
      <c r="RJL43" s="146"/>
      <c r="RJM43" s="146"/>
      <c r="RJN43" s="146"/>
      <c r="RJO43" s="146"/>
      <c r="RJP43" s="146"/>
      <c r="RJQ43" s="146"/>
      <c r="RJR43" s="146"/>
      <c r="RJS43" s="146"/>
      <c r="RJT43" s="146"/>
      <c r="RJU43" s="146"/>
      <c r="RJV43" s="146"/>
      <c r="RJW43" s="146"/>
      <c r="RJX43" s="146"/>
      <c r="RJY43" s="146"/>
      <c r="RJZ43" s="146"/>
      <c r="RKA43" s="146"/>
      <c r="RKB43" s="146"/>
      <c r="RKC43" s="146"/>
      <c r="RKD43" s="146"/>
      <c r="RKE43" s="146"/>
      <c r="RKF43" s="146"/>
      <c r="RKG43" s="146"/>
      <c r="RKH43" s="146"/>
      <c r="RKI43" s="146"/>
      <c r="RKJ43" s="146"/>
      <c r="RKK43" s="146"/>
      <c r="RKL43" s="146"/>
      <c r="RKM43" s="146"/>
      <c r="RKN43" s="146"/>
      <c r="RKO43" s="146"/>
      <c r="RKP43" s="146"/>
      <c r="RKQ43" s="146"/>
      <c r="RKR43" s="146"/>
      <c r="RKS43" s="146"/>
      <c r="RKT43" s="146"/>
      <c r="RKU43" s="146"/>
      <c r="RKV43" s="146"/>
      <c r="RKW43" s="146"/>
      <c r="RKX43" s="146"/>
      <c r="RKY43" s="146"/>
      <c r="RKZ43" s="146"/>
      <c r="RLA43" s="146"/>
      <c r="RLB43" s="146"/>
      <c r="RLC43" s="146"/>
      <c r="RLD43" s="146"/>
      <c r="RLE43" s="146"/>
      <c r="RLF43" s="146"/>
      <c r="RLG43" s="146"/>
      <c r="RLH43" s="146"/>
      <c r="RLI43" s="146"/>
      <c r="RLJ43" s="146"/>
      <c r="RLK43" s="146"/>
      <c r="RLL43" s="146"/>
      <c r="RLM43" s="146"/>
      <c r="RLN43" s="146"/>
      <c r="RLO43" s="146"/>
      <c r="RLP43" s="146"/>
      <c r="RLQ43" s="146"/>
      <c r="RLR43" s="146"/>
      <c r="RLS43" s="146"/>
      <c r="RLT43" s="146"/>
      <c r="RLU43" s="146"/>
      <c r="RLV43" s="146"/>
      <c r="RLW43" s="146"/>
      <c r="RLX43" s="146"/>
      <c r="RLY43" s="146"/>
      <c r="RLZ43" s="146"/>
      <c r="RMA43" s="146"/>
      <c r="RMB43" s="146"/>
      <c r="RMC43" s="146"/>
      <c r="RMD43" s="146"/>
      <c r="RME43" s="146"/>
      <c r="RMF43" s="146"/>
      <c r="RMG43" s="146"/>
      <c r="RMH43" s="146"/>
      <c r="RMI43" s="146"/>
      <c r="RMJ43" s="146"/>
      <c r="RMK43" s="146"/>
      <c r="RML43" s="146"/>
      <c r="RMM43" s="146"/>
      <c r="RMN43" s="146"/>
      <c r="RMO43" s="146"/>
      <c r="RMP43" s="146"/>
      <c r="RMQ43" s="146"/>
      <c r="RMR43" s="146"/>
      <c r="RMS43" s="146"/>
      <c r="RMT43" s="146"/>
      <c r="RMU43" s="146"/>
      <c r="RMV43" s="146"/>
      <c r="RMW43" s="146"/>
      <c r="RMX43" s="146"/>
      <c r="RMY43" s="146"/>
      <c r="RMZ43" s="146"/>
      <c r="RNA43" s="146"/>
      <c r="RNB43" s="146"/>
      <c r="RNC43" s="146"/>
      <c r="RND43" s="146"/>
      <c r="RNE43" s="146"/>
      <c r="RNF43" s="146"/>
      <c r="RNG43" s="146"/>
      <c r="RNH43" s="146"/>
      <c r="RNI43" s="146"/>
      <c r="RNJ43" s="146"/>
      <c r="RNK43" s="146"/>
      <c r="RNL43" s="146"/>
      <c r="RNM43" s="146"/>
      <c r="RNN43" s="146"/>
      <c r="RNO43" s="146"/>
      <c r="RNP43" s="146"/>
      <c r="RNQ43" s="146"/>
      <c r="RNR43" s="146"/>
      <c r="RNS43" s="146"/>
      <c r="RNT43" s="146"/>
      <c r="RNU43" s="146"/>
      <c r="RNV43" s="146"/>
      <c r="RNW43" s="146"/>
      <c r="RNX43" s="146"/>
      <c r="RNY43" s="146"/>
      <c r="RNZ43" s="146"/>
      <c r="ROA43" s="146"/>
      <c r="ROB43" s="146"/>
      <c r="ROC43" s="146"/>
      <c r="ROD43" s="146"/>
      <c r="ROE43" s="146"/>
      <c r="ROF43" s="146"/>
      <c r="ROG43" s="146"/>
      <c r="ROH43" s="146"/>
      <c r="ROI43" s="146"/>
      <c r="ROJ43" s="146"/>
      <c r="ROK43" s="146"/>
      <c r="ROL43" s="146"/>
      <c r="ROM43" s="146"/>
      <c r="RON43" s="146"/>
      <c r="ROO43" s="146"/>
      <c r="ROP43" s="146"/>
      <c r="ROQ43" s="146"/>
      <c r="ROR43" s="146"/>
      <c r="ROS43" s="146"/>
      <c r="ROT43" s="146"/>
      <c r="ROU43" s="146"/>
      <c r="ROV43" s="146"/>
      <c r="ROW43" s="146"/>
      <c r="ROX43" s="146"/>
      <c r="ROY43" s="146"/>
      <c r="ROZ43" s="146"/>
      <c r="RPA43" s="146"/>
      <c r="RPB43" s="146"/>
      <c r="RPC43" s="146"/>
      <c r="RPD43" s="146"/>
      <c r="RPE43" s="146"/>
      <c r="RPF43" s="146"/>
      <c r="RPG43" s="146"/>
      <c r="RPH43" s="146"/>
      <c r="RPI43" s="146"/>
      <c r="RPJ43" s="146"/>
      <c r="RPK43" s="146"/>
      <c r="RPL43" s="146"/>
      <c r="RPM43" s="146"/>
      <c r="RPN43" s="146"/>
      <c r="RPO43" s="146"/>
      <c r="RPP43" s="146"/>
      <c r="RPQ43" s="146"/>
      <c r="RPR43" s="146"/>
      <c r="RPS43" s="146"/>
      <c r="RPT43" s="146"/>
      <c r="RPU43" s="146"/>
      <c r="RPV43" s="146"/>
      <c r="RPW43" s="146"/>
      <c r="RPX43" s="146"/>
      <c r="RPY43" s="146"/>
      <c r="RPZ43" s="146"/>
      <c r="RQA43" s="146"/>
      <c r="RQB43" s="146"/>
      <c r="RQC43" s="146"/>
      <c r="RQD43" s="146"/>
      <c r="RQE43" s="146"/>
      <c r="RQF43" s="146"/>
      <c r="RQG43" s="146"/>
      <c r="RQH43" s="146"/>
      <c r="RQI43" s="146"/>
      <c r="RQJ43" s="146"/>
      <c r="RQK43" s="146"/>
      <c r="RQL43" s="146"/>
      <c r="RQM43" s="146"/>
      <c r="RQN43" s="146"/>
      <c r="RQO43" s="146"/>
      <c r="RQP43" s="146"/>
      <c r="RQQ43" s="146"/>
      <c r="RQR43" s="146"/>
      <c r="RQS43" s="146"/>
      <c r="RQT43" s="146"/>
      <c r="RQU43" s="146"/>
      <c r="RQV43" s="146"/>
      <c r="RQW43" s="146"/>
      <c r="RQX43" s="146"/>
      <c r="RQY43" s="146"/>
      <c r="RQZ43" s="146"/>
      <c r="RRA43" s="146"/>
      <c r="RRB43" s="146"/>
      <c r="RRC43" s="146"/>
      <c r="RRD43" s="146"/>
      <c r="RRE43" s="146"/>
      <c r="RRF43" s="146"/>
      <c r="RRG43" s="146"/>
      <c r="RRH43" s="146"/>
      <c r="RRI43" s="146"/>
      <c r="RRJ43" s="146"/>
      <c r="RRK43" s="146"/>
      <c r="RRL43" s="146"/>
      <c r="RRM43" s="146"/>
      <c r="RRN43" s="146"/>
      <c r="RRO43" s="146"/>
      <c r="RRP43" s="146"/>
      <c r="RRQ43" s="146"/>
      <c r="RRR43" s="146"/>
      <c r="RRS43" s="146"/>
      <c r="RRT43" s="146"/>
      <c r="RRU43" s="146"/>
      <c r="RRV43" s="146"/>
      <c r="RRW43" s="146"/>
      <c r="RRX43" s="146"/>
      <c r="RRY43" s="146"/>
      <c r="RRZ43" s="146"/>
      <c r="RSA43" s="146"/>
      <c r="RSB43" s="146"/>
      <c r="RSC43" s="146"/>
      <c r="RSD43" s="146"/>
      <c r="RSE43" s="146"/>
      <c r="RSF43" s="146"/>
      <c r="RSG43" s="146"/>
      <c r="RSH43" s="146"/>
      <c r="RSI43" s="146"/>
      <c r="RSJ43" s="146"/>
      <c r="RSK43" s="146"/>
      <c r="RSL43" s="146"/>
      <c r="RSM43" s="146"/>
      <c r="RSN43" s="146"/>
      <c r="RSO43" s="146"/>
      <c r="RSP43" s="146"/>
      <c r="RSQ43" s="146"/>
      <c r="RSR43" s="146"/>
      <c r="RSS43" s="146"/>
      <c r="RST43" s="146"/>
      <c r="RSU43" s="146"/>
      <c r="RSV43" s="146"/>
      <c r="RSW43" s="146"/>
      <c r="RSX43" s="146"/>
      <c r="RSY43" s="146"/>
      <c r="RSZ43" s="146"/>
      <c r="RTA43" s="146"/>
      <c r="RTB43" s="146"/>
      <c r="RTC43" s="146"/>
      <c r="RTD43" s="146"/>
      <c r="RTE43" s="146"/>
      <c r="RTF43" s="146"/>
      <c r="RTG43" s="146"/>
      <c r="RTH43" s="146"/>
      <c r="RTI43" s="146"/>
      <c r="RTJ43" s="146"/>
      <c r="RTK43" s="146"/>
      <c r="RTL43" s="146"/>
      <c r="RTM43" s="146"/>
      <c r="RTN43" s="146"/>
      <c r="RTO43" s="146"/>
      <c r="RTP43" s="146"/>
      <c r="RTQ43" s="146"/>
      <c r="RTR43" s="146"/>
      <c r="RTS43" s="146"/>
      <c r="RTT43" s="146"/>
      <c r="RTU43" s="146"/>
      <c r="RTV43" s="146"/>
      <c r="RTW43" s="146"/>
      <c r="RTX43" s="146"/>
      <c r="RTY43" s="146"/>
      <c r="RTZ43" s="146"/>
      <c r="RUA43" s="146"/>
      <c r="RUB43" s="146"/>
      <c r="RUC43" s="146"/>
      <c r="RUD43" s="146"/>
      <c r="RUE43" s="146"/>
      <c r="RUF43" s="146"/>
      <c r="RUG43" s="146"/>
      <c r="RUH43" s="146"/>
      <c r="RUI43" s="146"/>
      <c r="RUJ43" s="146"/>
      <c r="RUK43" s="146"/>
      <c r="RUL43" s="146"/>
      <c r="RUM43" s="146"/>
      <c r="RUN43" s="146"/>
      <c r="RUO43" s="146"/>
      <c r="RUP43" s="146"/>
      <c r="RUQ43" s="146"/>
      <c r="RUR43" s="146"/>
      <c r="RUS43" s="146"/>
      <c r="RUT43" s="146"/>
      <c r="RUU43" s="146"/>
      <c r="RUV43" s="146"/>
      <c r="RUW43" s="146"/>
      <c r="RUX43" s="146"/>
      <c r="RUY43" s="146"/>
      <c r="RUZ43" s="146"/>
      <c r="RVA43" s="146"/>
      <c r="RVB43" s="146"/>
      <c r="RVC43" s="146"/>
      <c r="RVD43" s="146"/>
      <c r="RVE43" s="146"/>
      <c r="RVF43" s="146"/>
      <c r="RVG43" s="146"/>
      <c r="RVH43" s="146"/>
      <c r="RVI43" s="146"/>
      <c r="RVJ43" s="146"/>
      <c r="RVK43" s="146"/>
      <c r="RVL43" s="146"/>
      <c r="RVM43" s="146"/>
      <c r="RVN43" s="146"/>
      <c r="RVO43" s="146"/>
      <c r="RVP43" s="146"/>
      <c r="RVQ43" s="146"/>
      <c r="RVR43" s="146"/>
      <c r="RVS43" s="146"/>
      <c r="RVT43" s="146"/>
      <c r="RVU43" s="146"/>
      <c r="RVV43" s="146"/>
      <c r="RVW43" s="146"/>
      <c r="RVX43" s="146"/>
      <c r="RVY43" s="146"/>
      <c r="RVZ43" s="146"/>
      <c r="RWA43" s="146"/>
      <c r="RWB43" s="146"/>
      <c r="RWC43" s="146"/>
      <c r="RWD43" s="146"/>
      <c r="RWE43" s="146"/>
      <c r="RWF43" s="146"/>
      <c r="RWG43" s="146"/>
      <c r="RWH43" s="146"/>
      <c r="RWI43" s="146"/>
      <c r="RWJ43" s="146"/>
      <c r="RWK43" s="146"/>
      <c r="RWL43" s="146"/>
      <c r="RWM43" s="146"/>
      <c r="RWN43" s="146"/>
      <c r="RWO43" s="146"/>
      <c r="RWP43" s="146"/>
      <c r="RWQ43" s="146"/>
      <c r="RWR43" s="146"/>
      <c r="RWS43" s="146"/>
      <c r="RWT43" s="146"/>
      <c r="RWU43" s="146"/>
      <c r="RWV43" s="146"/>
      <c r="RWW43" s="146"/>
      <c r="RWX43" s="146"/>
      <c r="RWY43" s="146"/>
      <c r="RWZ43" s="146"/>
      <c r="RXA43" s="146"/>
      <c r="RXB43" s="146"/>
      <c r="RXC43" s="146"/>
      <c r="RXD43" s="146"/>
      <c r="RXE43" s="146"/>
      <c r="RXF43" s="146"/>
      <c r="RXG43" s="146"/>
      <c r="RXH43" s="146"/>
      <c r="RXI43" s="146"/>
      <c r="RXJ43" s="146"/>
      <c r="RXK43" s="146"/>
      <c r="RXL43" s="146"/>
      <c r="RXM43" s="146"/>
      <c r="RXN43" s="146"/>
      <c r="RXO43" s="146"/>
      <c r="RXP43" s="146"/>
      <c r="RXQ43" s="146"/>
      <c r="RXR43" s="146"/>
      <c r="RXS43" s="146"/>
      <c r="RXT43" s="146"/>
      <c r="RXU43" s="146"/>
      <c r="RXV43" s="146"/>
      <c r="RXW43" s="146"/>
      <c r="RXX43" s="146"/>
      <c r="RXY43" s="146"/>
      <c r="RXZ43" s="146"/>
      <c r="RYA43" s="146"/>
      <c r="RYB43" s="146"/>
      <c r="RYC43" s="146"/>
      <c r="RYD43" s="146"/>
      <c r="RYE43" s="146"/>
      <c r="RYF43" s="146"/>
      <c r="RYG43" s="146"/>
      <c r="RYH43" s="146"/>
      <c r="RYI43" s="146"/>
      <c r="RYJ43" s="146"/>
      <c r="RYK43" s="146"/>
      <c r="RYL43" s="146"/>
      <c r="RYM43" s="146"/>
      <c r="RYN43" s="146"/>
      <c r="RYO43" s="146"/>
      <c r="RYP43" s="146"/>
      <c r="RYQ43" s="146"/>
      <c r="RYR43" s="146"/>
      <c r="RYS43" s="146"/>
      <c r="RYT43" s="146"/>
      <c r="RYU43" s="146"/>
      <c r="RYV43" s="146"/>
      <c r="RYW43" s="146"/>
      <c r="RYX43" s="146"/>
      <c r="RYY43" s="146"/>
      <c r="RYZ43" s="146"/>
      <c r="RZA43" s="146"/>
      <c r="RZB43" s="146"/>
      <c r="RZC43" s="146"/>
      <c r="RZD43" s="146"/>
      <c r="RZE43" s="146"/>
      <c r="RZF43" s="146"/>
      <c r="RZG43" s="146"/>
      <c r="RZH43" s="146"/>
      <c r="RZI43" s="146"/>
      <c r="RZJ43" s="146"/>
      <c r="RZK43" s="146"/>
      <c r="RZL43" s="146"/>
      <c r="RZM43" s="146"/>
      <c r="RZN43" s="146"/>
      <c r="RZO43" s="146"/>
      <c r="RZP43" s="146"/>
      <c r="RZQ43" s="146"/>
      <c r="RZR43" s="146"/>
      <c r="RZS43" s="146"/>
      <c r="RZT43" s="146"/>
      <c r="RZU43" s="146"/>
      <c r="RZV43" s="146"/>
      <c r="RZW43" s="146"/>
      <c r="RZX43" s="146"/>
      <c r="RZY43" s="146"/>
      <c r="RZZ43" s="146"/>
      <c r="SAA43" s="146"/>
      <c r="SAB43" s="146"/>
      <c r="SAC43" s="146"/>
      <c r="SAD43" s="146"/>
      <c r="SAE43" s="146"/>
      <c r="SAF43" s="146"/>
      <c r="SAG43" s="146"/>
      <c r="SAH43" s="146"/>
      <c r="SAI43" s="146"/>
      <c r="SAJ43" s="146"/>
      <c r="SAK43" s="146"/>
      <c r="SAL43" s="146"/>
      <c r="SAM43" s="146"/>
      <c r="SAN43" s="146"/>
      <c r="SAO43" s="146"/>
      <c r="SAP43" s="146"/>
      <c r="SAQ43" s="146"/>
      <c r="SAR43" s="146"/>
      <c r="SAS43" s="146"/>
      <c r="SAT43" s="146"/>
      <c r="SAU43" s="146"/>
      <c r="SAV43" s="146"/>
      <c r="SAW43" s="146"/>
      <c r="SAX43" s="146"/>
      <c r="SAY43" s="146"/>
      <c r="SAZ43" s="146"/>
      <c r="SBA43" s="146"/>
      <c r="SBB43" s="146"/>
      <c r="SBC43" s="146"/>
      <c r="SBD43" s="146"/>
      <c r="SBE43" s="146"/>
      <c r="SBF43" s="146"/>
      <c r="SBG43" s="146"/>
      <c r="SBH43" s="146"/>
      <c r="SBI43" s="146"/>
      <c r="SBJ43" s="146"/>
      <c r="SBK43" s="146"/>
      <c r="SBL43" s="146"/>
      <c r="SBM43" s="146"/>
      <c r="SBN43" s="146"/>
      <c r="SBO43" s="146"/>
      <c r="SBP43" s="146"/>
      <c r="SBQ43" s="146"/>
      <c r="SBR43" s="146"/>
      <c r="SBS43" s="146"/>
      <c r="SBT43" s="146"/>
      <c r="SBU43" s="146"/>
      <c r="SBV43" s="146"/>
      <c r="SBW43" s="146"/>
      <c r="SBX43" s="146"/>
      <c r="SBY43" s="146"/>
      <c r="SBZ43" s="146"/>
      <c r="SCA43" s="146"/>
      <c r="SCB43" s="146"/>
      <c r="SCC43" s="146"/>
      <c r="SCD43" s="146"/>
      <c r="SCE43" s="146"/>
      <c r="SCF43" s="146"/>
      <c r="SCG43" s="146"/>
      <c r="SCH43" s="146"/>
      <c r="SCI43" s="146"/>
      <c r="SCJ43" s="146"/>
      <c r="SCK43" s="146"/>
      <c r="SCL43" s="146"/>
      <c r="SCM43" s="146"/>
      <c r="SCN43" s="146"/>
      <c r="SCO43" s="146"/>
      <c r="SCP43" s="146"/>
      <c r="SCQ43" s="146"/>
      <c r="SCR43" s="146"/>
      <c r="SCS43" s="146"/>
      <c r="SCT43" s="146"/>
      <c r="SCU43" s="146"/>
      <c r="SCV43" s="146"/>
      <c r="SCW43" s="146"/>
      <c r="SCX43" s="146"/>
      <c r="SCY43" s="146"/>
      <c r="SCZ43" s="146"/>
      <c r="SDA43" s="146"/>
      <c r="SDB43" s="146"/>
      <c r="SDC43" s="146"/>
      <c r="SDD43" s="146"/>
      <c r="SDE43" s="146"/>
      <c r="SDF43" s="146"/>
      <c r="SDG43" s="146"/>
      <c r="SDH43" s="146"/>
      <c r="SDI43" s="146"/>
      <c r="SDJ43" s="146"/>
      <c r="SDK43" s="146"/>
      <c r="SDL43" s="146"/>
      <c r="SDM43" s="146"/>
      <c r="SDN43" s="146"/>
      <c r="SDO43" s="146"/>
      <c r="SDP43" s="146"/>
      <c r="SDQ43" s="146"/>
      <c r="SDR43" s="146"/>
      <c r="SDS43" s="146"/>
      <c r="SDT43" s="146"/>
      <c r="SDU43" s="146"/>
      <c r="SDV43" s="146"/>
      <c r="SDW43" s="146"/>
      <c r="SDX43" s="146"/>
      <c r="SDY43" s="146"/>
      <c r="SDZ43" s="146"/>
      <c r="SEA43" s="146"/>
      <c r="SEB43" s="146"/>
      <c r="SEC43" s="146"/>
      <c r="SED43" s="146"/>
      <c r="SEE43" s="146"/>
      <c r="SEF43" s="146"/>
      <c r="SEG43" s="146"/>
      <c r="SEH43" s="146"/>
      <c r="SEI43" s="146"/>
      <c r="SEJ43" s="146"/>
      <c r="SEK43" s="146"/>
      <c r="SEL43" s="146"/>
      <c r="SEM43" s="146"/>
      <c r="SEN43" s="146"/>
      <c r="SEO43" s="146"/>
      <c r="SEP43" s="146"/>
      <c r="SEQ43" s="146"/>
      <c r="SER43" s="146"/>
      <c r="SES43" s="146"/>
      <c r="SET43" s="146"/>
      <c r="SEU43" s="146"/>
      <c r="SEV43" s="146"/>
      <c r="SEW43" s="146"/>
      <c r="SEX43" s="146"/>
      <c r="SEY43" s="146"/>
      <c r="SEZ43" s="146"/>
      <c r="SFA43" s="146"/>
      <c r="SFB43" s="146"/>
      <c r="SFC43" s="146"/>
      <c r="SFD43" s="146"/>
      <c r="SFE43" s="146"/>
      <c r="SFF43" s="146"/>
      <c r="SFG43" s="146"/>
      <c r="SFH43" s="146"/>
      <c r="SFI43" s="146"/>
      <c r="SFJ43" s="146"/>
      <c r="SFK43" s="146"/>
      <c r="SFL43" s="146"/>
      <c r="SFM43" s="146"/>
      <c r="SFN43" s="146"/>
      <c r="SFO43" s="146"/>
      <c r="SFP43" s="146"/>
      <c r="SFQ43" s="146"/>
      <c r="SFR43" s="146"/>
      <c r="SFS43" s="146"/>
      <c r="SFT43" s="146"/>
      <c r="SFU43" s="146"/>
      <c r="SFV43" s="146"/>
      <c r="SFW43" s="146"/>
      <c r="SFX43" s="146"/>
      <c r="SFY43" s="146"/>
      <c r="SFZ43" s="146"/>
      <c r="SGA43" s="146"/>
      <c r="SGB43" s="146"/>
      <c r="SGC43" s="146"/>
      <c r="SGD43" s="146"/>
      <c r="SGE43" s="146"/>
      <c r="SGF43" s="146"/>
      <c r="SGG43" s="146"/>
      <c r="SGH43" s="146"/>
      <c r="SGI43" s="146"/>
      <c r="SGJ43" s="146"/>
      <c r="SGK43" s="146"/>
      <c r="SGL43" s="146"/>
      <c r="SGM43" s="146"/>
      <c r="SGN43" s="146"/>
      <c r="SGO43" s="146"/>
      <c r="SGP43" s="146"/>
      <c r="SGQ43" s="146"/>
      <c r="SGR43" s="146"/>
      <c r="SGS43" s="146"/>
      <c r="SGT43" s="146"/>
      <c r="SGU43" s="146"/>
      <c r="SGV43" s="146"/>
      <c r="SGW43" s="146"/>
      <c r="SGX43" s="146"/>
      <c r="SGY43" s="146"/>
      <c r="SGZ43" s="146"/>
      <c r="SHA43" s="146"/>
      <c r="SHB43" s="146"/>
      <c r="SHC43" s="146"/>
      <c r="SHD43" s="146"/>
      <c r="SHE43" s="146"/>
      <c r="SHF43" s="146"/>
      <c r="SHG43" s="146"/>
      <c r="SHH43" s="146"/>
      <c r="SHI43" s="146"/>
      <c r="SHJ43" s="146"/>
      <c r="SHK43" s="146"/>
      <c r="SHL43" s="146"/>
      <c r="SHM43" s="146"/>
      <c r="SHN43" s="146"/>
      <c r="SHO43" s="146"/>
      <c r="SHP43" s="146"/>
      <c r="SHQ43" s="146"/>
      <c r="SHR43" s="146"/>
      <c r="SHS43" s="146"/>
      <c r="SHT43" s="146"/>
      <c r="SHU43" s="146"/>
      <c r="SHV43" s="146"/>
      <c r="SHW43" s="146"/>
      <c r="SHX43" s="146"/>
      <c r="SHY43" s="146"/>
      <c r="SHZ43" s="146"/>
      <c r="SIA43" s="146"/>
      <c r="SIB43" s="146"/>
      <c r="SIC43" s="146"/>
      <c r="SID43" s="146"/>
      <c r="SIE43" s="146"/>
      <c r="SIF43" s="146"/>
      <c r="SIG43" s="146"/>
      <c r="SIH43" s="146"/>
      <c r="SII43" s="146"/>
      <c r="SIJ43" s="146"/>
      <c r="SIK43" s="146"/>
      <c r="SIL43" s="146"/>
      <c r="SIM43" s="146"/>
      <c r="SIN43" s="146"/>
      <c r="SIO43" s="146"/>
      <c r="SIP43" s="146"/>
      <c r="SIQ43" s="146"/>
      <c r="SIR43" s="146"/>
      <c r="SIS43" s="146"/>
      <c r="SIT43" s="146"/>
      <c r="SIU43" s="146"/>
      <c r="SIV43" s="146"/>
      <c r="SIW43" s="146"/>
      <c r="SIX43" s="146"/>
      <c r="SIY43" s="146"/>
      <c r="SIZ43" s="146"/>
      <c r="SJA43" s="146"/>
      <c r="SJB43" s="146"/>
      <c r="SJC43" s="146"/>
      <c r="SJD43" s="146"/>
      <c r="SJE43" s="146"/>
      <c r="SJF43" s="146"/>
      <c r="SJG43" s="146"/>
      <c r="SJH43" s="146"/>
      <c r="SJI43" s="146"/>
      <c r="SJJ43" s="146"/>
      <c r="SJK43" s="146"/>
      <c r="SJL43" s="146"/>
      <c r="SJM43" s="146"/>
      <c r="SJN43" s="146"/>
      <c r="SJO43" s="146"/>
      <c r="SJP43" s="146"/>
      <c r="SJQ43" s="146"/>
      <c r="SJR43" s="146"/>
      <c r="SJS43" s="146"/>
      <c r="SJT43" s="146"/>
      <c r="SJU43" s="146"/>
      <c r="SJV43" s="146"/>
      <c r="SJW43" s="146"/>
      <c r="SJX43" s="146"/>
      <c r="SJY43" s="146"/>
      <c r="SJZ43" s="146"/>
      <c r="SKA43" s="146"/>
      <c r="SKB43" s="146"/>
      <c r="SKC43" s="146"/>
      <c r="SKD43" s="146"/>
      <c r="SKE43" s="146"/>
      <c r="SKF43" s="146"/>
      <c r="SKG43" s="146"/>
      <c r="SKH43" s="146"/>
      <c r="SKI43" s="146"/>
      <c r="SKJ43" s="146"/>
      <c r="SKK43" s="146"/>
      <c r="SKL43" s="146"/>
      <c r="SKM43" s="146"/>
      <c r="SKN43" s="146"/>
      <c r="SKO43" s="146"/>
      <c r="SKP43" s="146"/>
      <c r="SKQ43" s="146"/>
      <c r="SKR43" s="146"/>
      <c r="SKS43" s="146"/>
      <c r="SKT43" s="146"/>
      <c r="SKU43" s="146"/>
      <c r="SKV43" s="146"/>
      <c r="SKW43" s="146"/>
      <c r="SKX43" s="146"/>
      <c r="SKY43" s="146"/>
      <c r="SKZ43" s="146"/>
      <c r="SLA43" s="146"/>
      <c r="SLB43" s="146"/>
      <c r="SLC43" s="146"/>
      <c r="SLD43" s="146"/>
      <c r="SLE43" s="146"/>
      <c r="SLF43" s="146"/>
      <c r="SLG43" s="146"/>
      <c r="SLH43" s="146"/>
      <c r="SLI43" s="146"/>
      <c r="SLJ43" s="146"/>
      <c r="SLK43" s="146"/>
      <c r="SLL43" s="146"/>
      <c r="SLM43" s="146"/>
      <c r="SLN43" s="146"/>
      <c r="SLO43" s="146"/>
      <c r="SLP43" s="146"/>
      <c r="SLQ43" s="146"/>
      <c r="SLR43" s="146"/>
      <c r="SLS43" s="146"/>
      <c r="SLT43" s="146"/>
      <c r="SLU43" s="146"/>
      <c r="SLV43" s="146"/>
      <c r="SLW43" s="146"/>
      <c r="SLX43" s="146"/>
      <c r="SLY43" s="146"/>
      <c r="SLZ43" s="146"/>
      <c r="SMA43" s="146"/>
      <c r="SMB43" s="146"/>
      <c r="SMC43" s="146"/>
      <c r="SMD43" s="146"/>
      <c r="SME43" s="146"/>
      <c r="SMF43" s="146"/>
      <c r="SMG43" s="146"/>
      <c r="SMH43" s="146"/>
      <c r="SMI43" s="146"/>
      <c r="SMJ43" s="146"/>
      <c r="SMK43" s="146"/>
      <c r="SML43" s="146"/>
      <c r="SMM43" s="146"/>
      <c r="SMN43" s="146"/>
      <c r="SMO43" s="146"/>
      <c r="SMP43" s="146"/>
      <c r="SMQ43" s="146"/>
      <c r="SMR43" s="146"/>
      <c r="SMS43" s="146"/>
      <c r="SMT43" s="146"/>
      <c r="SMU43" s="146"/>
      <c r="SMV43" s="146"/>
      <c r="SMW43" s="146"/>
      <c r="SMX43" s="146"/>
      <c r="SMY43" s="146"/>
      <c r="SMZ43" s="146"/>
      <c r="SNA43" s="146"/>
      <c r="SNB43" s="146"/>
      <c r="SNC43" s="146"/>
      <c r="SND43" s="146"/>
      <c r="SNE43" s="146"/>
      <c r="SNF43" s="146"/>
      <c r="SNG43" s="146"/>
      <c r="SNH43" s="146"/>
      <c r="SNI43" s="146"/>
      <c r="SNJ43" s="146"/>
      <c r="SNK43" s="146"/>
      <c r="SNL43" s="146"/>
      <c r="SNM43" s="146"/>
      <c r="SNN43" s="146"/>
      <c r="SNO43" s="146"/>
      <c r="SNP43" s="146"/>
      <c r="SNQ43" s="146"/>
      <c r="SNR43" s="146"/>
      <c r="SNS43" s="146"/>
      <c r="SNT43" s="146"/>
      <c r="SNU43" s="146"/>
      <c r="SNV43" s="146"/>
      <c r="SNW43" s="146"/>
      <c r="SNX43" s="146"/>
      <c r="SNY43" s="146"/>
      <c r="SNZ43" s="146"/>
      <c r="SOA43" s="146"/>
      <c r="SOB43" s="146"/>
      <c r="SOC43" s="146"/>
      <c r="SOD43" s="146"/>
      <c r="SOE43" s="146"/>
      <c r="SOF43" s="146"/>
      <c r="SOG43" s="146"/>
      <c r="SOH43" s="146"/>
      <c r="SOI43" s="146"/>
      <c r="SOJ43" s="146"/>
      <c r="SOK43" s="146"/>
      <c r="SOL43" s="146"/>
      <c r="SOM43" s="146"/>
      <c r="SON43" s="146"/>
      <c r="SOO43" s="146"/>
      <c r="SOP43" s="146"/>
      <c r="SOQ43" s="146"/>
      <c r="SOR43" s="146"/>
      <c r="SOS43" s="146"/>
      <c r="SOT43" s="146"/>
      <c r="SOU43" s="146"/>
      <c r="SOV43" s="146"/>
      <c r="SOW43" s="146"/>
      <c r="SOX43" s="146"/>
      <c r="SOY43" s="146"/>
      <c r="SOZ43" s="146"/>
      <c r="SPA43" s="146"/>
      <c r="SPB43" s="146"/>
      <c r="SPC43" s="146"/>
      <c r="SPD43" s="146"/>
      <c r="SPE43" s="146"/>
      <c r="SPF43" s="146"/>
      <c r="SPG43" s="146"/>
      <c r="SPH43" s="146"/>
      <c r="SPI43" s="146"/>
      <c r="SPJ43" s="146"/>
      <c r="SPK43" s="146"/>
      <c r="SPL43" s="146"/>
      <c r="SPM43" s="146"/>
      <c r="SPN43" s="146"/>
      <c r="SPO43" s="146"/>
      <c r="SPP43" s="146"/>
      <c r="SPQ43" s="146"/>
      <c r="SPR43" s="146"/>
      <c r="SPS43" s="146"/>
      <c r="SPT43" s="146"/>
      <c r="SPU43" s="146"/>
      <c r="SPV43" s="146"/>
      <c r="SPW43" s="146"/>
      <c r="SPX43" s="146"/>
      <c r="SPY43" s="146"/>
      <c r="SPZ43" s="146"/>
      <c r="SQA43" s="146"/>
      <c r="SQB43" s="146"/>
      <c r="SQC43" s="146"/>
      <c r="SQD43" s="146"/>
      <c r="SQE43" s="146"/>
      <c r="SQF43" s="146"/>
      <c r="SQG43" s="146"/>
      <c r="SQH43" s="146"/>
      <c r="SQI43" s="146"/>
      <c r="SQJ43" s="146"/>
      <c r="SQK43" s="146"/>
      <c r="SQL43" s="146"/>
      <c r="SQM43" s="146"/>
      <c r="SQN43" s="146"/>
      <c r="SQO43" s="146"/>
      <c r="SQP43" s="146"/>
      <c r="SQQ43" s="146"/>
      <c r="SQR43" s="146"/>
      <c r="SQS43" s="146"/>
      <c r="SQT43" s="146"/>
      <c r="SQU43" s="146"/>
      <c r="SQV43" s="146"/>
      <c r="SQW43" s="146"/>
      <c r="SQX43" s="146"/>
      <c r="SQY43" s="146"/>
      <c r="SQZ43" s="146"/>
      <c r="SRA43" s="146"/>
      <c r="SRB43" s="146"/>
      <c r="SRC43" s="146"/>
      <c r="SRD43" s="146"/>
      <c r="SRE43" s="146"/>
      <c r="SRF43" s="146"/>
      <c r="SRG43" s="146"/>
      <c r="SRH43" s="146"/>
      <c r="SRI43" s="146"/>
      <c r="SRJ43" s="146"/>
      <c r="SRK43" s="146"/>
      <c r="SRL43" s="146"/>
      <c r="SRM43" s="146"/>
      <c r="SRN43" s="146"/>
      <c r="SRO43" s="146"/>
      <c r="SRP43" s="146"/>
      <c r="SRQ43" s="146"/>
      <c r="SRR43" s="146"/>
      <c r="SRS43" s="146"/>
      <c r="SRT43" s="146"/>
      <c r="SRU43" s="146"/>
      <c r="SRV43" s="146"/>
      <c r="SRW43" s="146"/>
      <c r="SRX43" s="146"/>
      <c r="SRY43" s="146"/>
      <c r="SRZ43" s="146"/>
      <c r="SSA43" s="146"/>
      <c r="SSB43" s="146"/>
      <c r="SSC43" s="146"/>
      <c r="SSD43" s="146"/>
      <c r="SSE43" s="146"/>
      <c r="SSF43" s="146"/>
      <c r="SSG43" s="146"/>
      <c r="SSH43" s="146"/>
      <c r="SSI43" s="146"/>
      <c r="SSJ43" s="146"/>
      <c r="SSK43" s="146"/>
      <c r="SSL43" s="146"/>
      <c r="SSM43" s="146"/>
      <c r="SSN43" s="146"/>
      <c r="SSO43" s="146"/>
      <c r="SSP43" s="146"/>
      <c r="SSQ43" s="146"/>
      <c r="SSR43" s="146"/>
      <c r="SSS43" s="146"/>
      <c r="SST43" s="146"/>
      <c r="SSU43" s="146"/>
      <c r="SSV43" s="146"/>
      <c r="SSW43" s="146"/>
      <c r="SSX43" s="146"/>
      <c r="SSY43" s="146"/>
      <c r="SSZ43" s="146"/>
      <c r="STA43" s="146"/>
      <c r="STB43" s="146"/>
      <c r="STC43" s="146"/>
      <c r="STD43" s="146"/>
      <c r="STE43" s="146"/>
      <c r="STF43" s="146"/>
      <c r="STG43" s="146"/>
      <c r="STH43" s="146"/>
      <c r="STI43" s="146"/>
      <c r="STJ43" s="146"/>
      <c r="STK43" s="146"/>
      <c r="STL43" s="146"/>
      <c r="STM43" s="146"/>
      <c r="STN43" s="146"/>
      <c r="STO43" s="146"/>
      <c r="STP43" s="146"/>
      <c r="STQ43" s="146"/>
      <c r="STR43" s="146"/>
      <c r="STS43" s="146"/>
      <c r="STT43" s="146"/>
      <c r="STU43" s="146"/>
      <c r="STV43" s="146"/>
      <c r="STW43" s="146"/>
      <c r="STX43" s="146"/>
      <c r="STY43" s="146"/>
      <c r="STZ43" s="146"/>
      <c r="SUA43" s="146"/>
      <c r="SUB43" s="146"/>
      <c r="SUC43" s="146"/>
      <c r="SUD43" s="146"/>
      <c r="SUE43" s="146"/>
      <c r="SUF43" s="146"/>
      <c r="SUG43" s="146"/>
      <c r="SUH43" s="146"/>
      <c r="SUI43" s="146"/>
      <c r="SUJ43" s="146"/>
      <c r="SUK43" s="146"/>
      <c r="SUL43" s="146"/>
      <c r="SUM43" s="146"/>
      <c r="SUN43" s="146"/>
      <c r="SUO43" s="146"/>
      <c r="SUP43" s="146"/>
      <c r="SUQ43" s="146"/>
      <c r="SUR43" s="146"/>
      <c r="SUS43" s="146"/>
      <c r="SUT43" s="146"/>
      <c r="SUU43" s="146"/>
      <c r="SUV43" s="146"/>
      <c r="SUW43" s="146"/>
      <c r="SUX43" s="146"/>
      <c r="SUY43" s="146"/>
      <c r="SUZ43" s="146"/>
      <c r="SVA43" s="146"/>
      <c r="SVB43" s="146"/>
      <c r="SVC43" s="146"/>
      <c r="SVD43" s="146"/>
      <c r="SVE43" s="146"/>
      <c r="SVF43" s="146"/>
      <c r="SVG43" s="146"/>
      <c r="SVH43" s="146"/>
      <c r="SVI43" s="146"/>
      <c r="SVJ43" s="146"/>
      <c r="SVK43" s="146"/>
      <c r="SVL43" s="146"/>
      <c r="SVM43" s="146"/>
      <c r="SVN43" s="146"/>
      <c r="SVO43" s="146"/>
      <c r="SVP43" s="146"/>
      <c r="SVQ43" s="146"/>
      <c r="SVR43" s="146"/>
      <c r="SVS43" s="146"/>
      <c r="SVT43" s="146"/>
      <c r="SVU43" s="146"/>
      <c r="SVV43" s="146"/>
      <c r="SVW43" s="146"/>
      <c r="SVX43" s="146"/>
      <c r="SVY43" s="146"/>
      <c r="SVZ43" s="146"/>
      <c r="SWA43" s="146"/>
      <c r="SWB43" s="146"/>
      <c r="SWC43" s="146"/>
      <c r="SWD43" s="146"/>
      <c r="SWE43" s="146"/>
      <c r="SWF43" s="146"/>
      <c r="SWG43" s="146"/>
      <c r="SWH43" s="146"/>
      <c r="SWI43" s="146"/>
      <c r="SWJ43" s="146"/>
      <c r="SWK43" s="146"/>
      <c r="SWL43" s="146"/>
      <c r="SWM43" s="146"/>
      <c r="SWN43" s="146"/>
      <c r="SWO43" s="146"/>
      <c r="SWP43" s="146"/>
      <c r="SWQ43" s="146"/>
      <c r="SWR43" s="146"/>
      <c r="SWS43" s="146"/>
      <c r="SWT43" s="146"/>
      <c r="SWU43" s="146"/>
      <c r="SWV43" s="146"/>
      <c r="SWW43" s="146"/>
      <c r="SWX43" s="146"/>
      <c r="SWY43" s="146"/>
      <c r="SWZ43" s="146"/>
      <c r="SXA43" s="146"/>
      <c r="SXB43" s="146"/>
      <c r="SXC43" s="146"/>
      <c r="SXD43" s="146"/>
      <c r="SXE43" s="146"/>
      <c r="SXF43" s="146"/>
      <c r="SXG43" s="146"/>
      <c r="SXH43" s="146"/>
      <c r="SXI43" s="146"/>
      <c r="SXJ43" s="146"/>
      <c r="SXK43" s="146"/>
      <c r="SXL43" s="146"/>
      <c r="SXM43" s="146"/>
      <c r="SXN43" s="146"/>
      <c r="SXO43" s="146"/>
      <c r="SXP43" s="146"/>
      <c r="SXQ43" s="146"/>
      <c r="SXR43" s="146"/>
      <c r="SXS43" s="146"/>
      <c r="SXT43" s="146"/>
      <c r="SXU43" s="146"/>
      <c r="SXV43" s="146"/>
      <c r="SXW43" s="146"/>
      <c r="SXX43" s="146"/>
      <c r="SXY43" s="146"/>
      <c r="SXZ43" s="146"/>
      <c r="SYA43" s="146"/>
      <c r="SYB43" s="146"/>
      <c r="SYC43" s="146"/>
      <c r="SYD43" s="146"/>
      <c r="SYE43" s="146"/>
      <c r="SYF43" s="146"/>
      <c r="SYG43" s="146"/>
      <c r="SYH43" s="146"/>
      <c r="SYI43" s="146"/>
      <c r="SYJ43" s="146"/>
      <c r="SYK43" s="146"/>
      <c r="SYL43" s="146"/>
      <c r="SYM43" s="146"/>
      <c r="SYN43" s="146"/>
      <c r="SYO43" s="146"/>
      <c r="SYP43" s="146"/>
      <c r="SYQ43" s="146"/>
      <c r="SYR43" s="146"/>
      <c r="SYS43" s="146"/>
      <c r="SYT43" s="146"/>
      <c r="SYU43" s="146"/>
      <c r="SYV43" s="146"/>
      <c r="SYW43" s="146"/>
      <c r="SYX43" s="146"/>
      <c r="SYY43" s="146"/>
      <c r="SYZ43" s="146"/>
      <c r="SZA43" s="146"/>
      <c r="SZB43" s="146"/>
      <c r="SZC43" s="146"/>
      <c r="SZD43" s="146"/>
      <c r="SZE43" s="146"/>
      <c r="SZF43" s="146"/>
      <c r="SZG43" s="146"/>
      <c r="SZH43" s="146"/>
      <c r="SZI43" s="146"/>
      <c r="SZJ43" s="146"/>
      <c r="SZK43" s="146"/>
      <c r="SZL43" s="146"/>
      <c r="SZM43" s="146"/>
      <c r="SZN43" s="146"/>
      <c r="SZO43" s="146"/>
      <c r="SZP43" s="146"/>
      <c r="SZQ43" s="146"/>
      <c r="SZR43" s="146"/>
      <c r="SZS43" s="146"/>
      <c r="SZT43" s="146"/>
      <c r="SZU43" s="146"/>
      <c r="SZV43" s="146"/>
      <c r="SZW43" s="146"/>
      <c r="SZX43" s="146"/>
      <c r="SZY43" s="146"/>
      <c r="SZZ43" s="146"/>
      <c r="TAA43" s="146"/>
      <c r="TAB43" s="146"/>
      <c r="TAC43" s="146"/>
      <c r="TAD43" s="146"/>
      <c r="TAE43" s="146"/>
      <c r="TAF43" s="146"/>
      <c r="TAG43" s="146"/>
      <c r="TAH43" s="146"/>
      <c r="TAI43" s="146"/>
      <c r="TAJ43" s="146"/>
      <c r="TAK43" s="146"/>
      <c r="TAL43" s="146"/>
      <c r="TAM43" s="146"/>
      <c r="TAN43" s="146"/>
      <c r="TAO43" s="146"/>
      <c r="TAP43" s="146"/>
      <c r="TAQ43" s="146"/>
      <c r="TAR43" s="146"/>
      <c r="TAS43" s="146"/>
      <c r="TAT43" s="146"/>
      <c r="TAU43" s="146"/>
      <c r="TAV43" s="146"/>
      <c r="TAW43" s="146"/>
      <c r="TAX43" s="146"/>
      <c r="TAY43" s="146"/>
      <c r="TAZ43" s="146"/>
      <c r="TBA43" s="146"/>
      <c r="TBB43" s="146"/>
      <c r="TBC43" s="146"/>
      <c r="TBD43" s="146"/>
      <c r="TBE43" s="146"/>
      <c r="TBF43" s="146"/>
      <c r="TBG43" s="146"/>
      <c r="TBH43" s="146"/>
      <c r="TBI43" s="146"/>
      <c r="TBJ43" s="146"/>
      <c r="TBK43" s="146"/>
      <c r="TBL43" s="146"/>
      <c r="TBM43" s="146"/>
      <c r="TBN43" s="146"/>
      <c r="TBO43" s="146"/>
      <c r="TBP43" s="146"/>
      <c r="TBQ43" s="146"/>
      <c r="TBR43" s="146"/>
      <c r="TBS43" s="146"/>
      <c r="TBT43" s="146"/>
      <c r="TBU43" s="146"/>
      <c r="TBV43" s="146"/>
      <c r="TBW43" s="146"/>
      <c r="TBX43" s="146"/>
      <c r="TBY43" s="146"/>
      <c r="TBZ43" s="146"/>
      <c r="TCA43" s="146"/>
      <c r="TCB43" s="146"/>
      <c r="TCC43" s="146"/>
      <c r="TCD43" s="146"/>
      <c r="TCE43" s="146"/>
      <c r="TCF43" s="146"/>
      <c r="TCG43" s="146"/>
      <c r="TCH43" s="146"/>
      <c r="TCI43" s="146"/>
      <c r="TCJ43" s="146"/>
      <c r="TCK43" s="146"/>
      <c r="TCL43" s="146"/>
      <c r="TCM43" s="146"/>
      <c r="TCN43" s="146"/>
      <c r="TCO43" s="146"/>
      <c r="TCP43" s="146"/>
      <c r="TCQ43" s="146"/>
      <c r="TCR43" s="146"/>
      <c r="TCS43" s="146"/>
      <c r="TCT43" s="146"/>
      <c r="TCU43" s="146"/>
      <c r="TCV43" s="146"/>
      <c r="TCW43" s="146"/>
      <c r="TCX43" s="146"/>
      <c r="TCY43" s="146"/>
      <c r="TCZ43" s="146"/>
      <c r="TDA43" s="146"/>
      <c r="TDB43" s="146"/>
      <c r="TDC43" s="146"/>
      <c r="TDD43" s="146"/>
      <c r="TDE43" s="146"/>
      <c r="TDF43" s="146"/>
      <c r="TDG43" s="146"/>
      <c r="TDH43" s="146"/>
      <c r="TDI43" s="146"/>
      <c r="TDJ43" s="146"/>
      <c r="TDK43" s="146"/>
      <c r="TDL43" s="146"/>
      <c r="TDM43" s="146"/>
      <c r="TDN43" s="146"/>
      <c r="TDO43" s="146"/>
      <c r="TDP43" s="146"/>
      <c r="TDQ43" s="146"/>
      <c r="TDR43" s="146"/>
      <c r="TDS43" s="146"/>
      <c r="TDT43" s="146"/>
      <c r="TDU43" s="146"/>
      <c r="TDV43" s="146"/>
      <c r="TDW43" s="146"/>
      <c r="TDX43" s="146"/>
      <c r="TDY43" s="146"/>
      <c r="TDZ43" s="146"/>
      <c r="TEA43" s="146"/>
      <c r="TEB43" s="146"/>
      <c r="TEC43" s="146"/>
      <c r="TED43" s="146"/>
      <c r="TEE43" s="146"/>
      <c r="TEF43" s="146"/>
      <c r="TEG43" s="146"/>
      <c r="TEH43" s="146"/>
      <c r="TEI43" s="146"/>
      <c r="TEJ43" s="146"/>
      <c r="TEK43" s="146"/>
      <c r="TEL43" s="146"/>
      <c r="TEM43" s="146"/>
      <c r="TEN43" s="146"/>
      <c r="TEO43" s="146"/>
      <c r="TEP43" s="146"/>
      <c r="TEQ43" s="146"/>
      <c r="TER43" s="146"/>
      <c r="TES43" s="146"/>
      <c r="TET43" s="146"/>
      <c r="TEU43" s="146"/>
      <c r="TEV43" s="146"/>
      <c r="TEW43" s="146"/>
      <c r="TEX43" s="146"/>
      <c r="TEY43" s="146"/>
      <c r="TEZ43" s="146"/>
      <c r="TFA43" s="146"/>
      <c r="TFB43" s="146"/>
      <c r="TFC43" s="146"/>
      <c r="TFD43" s="146"/>
      <c r="TFE43" s="146"/>
      <c r="TFF43" s="146"/>
      <c r="TFG43" s="146"/>
      <c r="TFH43" s="146"/>
      <c r="TFI43" s="146"/>
      <c r="TFJ43" s="146"/>
      <c r="TFK43" s="146"/>
      <c r="TFL43" s="146"/>
      <c r="TFM43" s="146"/>
      <c r="TFN43" s="146"/>
      <c r="TFO43" s="146"/>
      <c r="TFP43" s="146"/>
      <c r="TFQ43" s="146"/>
      <c r="TFR43" s="146"/>
      <c r="TFS43" s="146"/>
      <c r="TFT43" s="146"/>
      <c r="TFU43" s="146"/>
      <c r="TFV43" s="146"/>
      <c r="TFW43" s="146"/>
      <c r="TFX43" s="146"/>
      <c r="TFY43" s="146"/>
      <c r="TFZ43" s="146"/>
      <c r="TGA43" s="146"/>
      <c r="TGB43" s="146"/>
      <c r="TGC43" s="146"/>
      <c r="TGD43" s="146"/>
      <c r="TGE43" s="146"/>
      <c r="TGF43" s="146"/>
      <c r="TGG43" s="146"/>
      <c r="TGH43" s="146"/>
      <c r="TGI43" s="146"/>
      <c r="TGJ43" s="146"/>
      <c r="TGK43" s="146"/>
      <c r="TGL43" s="146"/>
      <c r="TGM43" s="146"/>
      <c r="TGN43" s="146"/>
      <c r="TGO43" s="146"/>
      <c r="TGP43" s="146"/>
      <c r="TGQ43" s="146"/>
      <c r="TGR43" s="146"/>
      <c r="TGS43" s="146"/>
      <c r="TGT43" s="146"/>
      <c r="TGU43" s="146"/>
      <c r="TGV43" s="146"/>
      <c r="TGW43" s="146"/>
      <c r="TGX43" s="146"/>
      <c r="TGY43" s="146"/>
      <c r="TGZ43" s="146"/>
      <c r="THA43" s="146"/>
      <c r="THB43" s="146"/>
      <c r="THC43" s="146"/>
      <c r="THD43" s="146"/>
      <c r="THE43" s="146"/>
      <c r="THF43" s="146"/>
      <c r="THG43" s="146"/>
      <c r="THH43" s="146"/>
      <c r="THI43" s="146"/>
      <c r="THJ43" s="146"/>
      <c r="THK43" s="146"/>
      <c r="THL43" s="146"/>
      <c r="THM43" s="146"/>
      <c r="THN43" s="146"/>
      <c r="THO43" s="146"/>
      <c r="THP43" s="146"/>
      <c r="THQ43" s="146"/>
      <c r="THR43" s="146"/>
      <c r="THS43" s="146"/>
      <c r="THT43" s="146"/>
      <c r="THU43" s="146"/>
      <c r="THV43" s="146"/>
      <c r="THW43" s="146"/>
      <c r="THX43" s="146"/>
      <c r="THY43" s="146"/>
      <c r="THZ43" s="146"/>
      <c r="TIA43" s="146"/>
      <c r="TIB43" s="146"/>
      <c r="TIC43" s="146"/>
      <c r="TID43" s="146"/>
      <c r="TIE43" s="146"/>
      <c r="TIF43" s="146"/>
      <c r="TIG43" s="146"/>
      <c r="TIH43" s="146"/>
      <c r="TII43" s="146"/>
      <c r="TIJ43" s="146"/>
      <c r="TIK43" s="146"/>
      <c r="TIL43" s="146"/>
      <c r="TIM43" s="146"/>
      <c r="TIN43" s="146"/>
      <c r="TIO43" s="146"/>
      <c r="TIP43" s="146"/>
      <c r="TIQ43" s="146"/>
      <c r="TIR43" s="146"/>
      <c r="TIS43" s="146"/>
      <c r="TIT43" s="146"/>
      <c r="TIU43" s="146"/>
      <c r="TIV43" s="146"/>
      <c r="TIW43" s="146"/>
      <c r="TIX43" s="146"/>
      <c r="TIY43" s="146"/>
      <c r="TIZ43" s="146"/>
      <c r="TJA43" s="146"/>
      <c r="TJB43" s="146"/>
      <c r="TJC43" s="146"/>
      <c r="TJD43" s="146"/>
      <c r="TJE43" s="146"/>
      <c r="TJF43" s="146"/>
      <c r="TJG43" s="146"/>
      <c r="TJH43" s="146"/>
      <c r="TJI43" s="146"/>
      <c r="TJJ43" s="146"/>
      <c r="TJK43" s="146"/>
      <c r="TJL43" s="146"/>
      <c r="TJM43" s="146"/>
      <c r="TJN43" s="146"/>
      <c r="TJO43" s="146"/>
      <c r="TJP43" s="146"/>
      <c r="TJQ43" s="146"/>
      <c r="TJR43" s="146"/>
      <c r="TJS43" s="146"/>
      <c r="TJT43" s="146"/>
      <c r="TJU43" s="146"/>
      <c r="TJV43" s="146"/>
      <c r="TJW43" s="146"/>
      <c r="TJX43" s="146"/>
      <c r="TJY43" s="146"/>
      <c r="TJZ43" s="146"/>
      <c r="TKA43" s="146"/>
      <c r="TKB43" s="146"/>
      <c r="TKC43" s="146"/>
      <c r="TKD43" s="146"/>
      <c r="TKE43" s="146"/>
      <c r="TKF43" s="146"/>
      <c r="TKG43" s="146"/>
      <c r="TKH43" s="146"/>
      <c r="TKI43" s="146"/>
      <c r="TKJ43" s="146"/>
      <c r="TKK43" s="146"/>
      <c r="TKL43" s="146"/>
      <c r="TKM43" s="146"/>
      <c r="TKN43" s="146"/>
      <c r="TKO43" s="146"/>
      <c r="TKP43" s="146"/>
      <c r="TKQ43" s="146"/>
      <c r="TKR43" s="146"/>
      <c r="TKS43" s="146"/>
      <c r="TKT43" s="146"/>
      <c r="TKU43" s="146"/>
      <c r="TKV43" s="146"/>
      <c r="TKW43" s="146"/>
      <c r="TKX43" s="146"/>
      <c r="TKY43" s="146"/>
      <c r="TKZ43" s="146"/>
      <c r="TLA43" s="146"/>
      <c r="TLB43" s="146"/>
      <c r="TLC43" s="146"/>
      <c r="TLD43" s="146"/>
      <c r="TLE43" s="146"/>
      <c r="TLF43" s="146"/>
      <c r="TLG43" s="146"/>
      <c r="TLH43" s="146"/>
      <c r="TLI43" s="146"/>
      <c r="TLJ43" s="146"/>
      <c r="TLK43" s="146"/>
      <c r="TLL43" s="146"/>
      <c r="TLM43" s="146"/>
      <c r="TLN43" s="146"/>
      <c r="TLO43" s="146"/>
      <c r="TLP43" s="146"/>
      <c r="TLQ43" s="146"/>
      <c r="TLR43" s="146"/>
      <c r="TLS43" s="146"/>
      <c r="TLT43" s="146"/>
      <c r="TLU43" s="146"/>
      <c r="TLV43" s="146"/>
      <c r="TLW43" s="146"/>
      <c r="TLX43" s="146"/>
      <c r="TLY43" s="146"/>
      <c r="TLZ43" s="146"/>
      <c r="TMA43" s="146"/>
      <c r="TMB43" s="146"/>
      <c r="TMC43" s="146"/>
      <c r="TMD43" s="146"/>
      <c r="TME43" s="146"/>
      <c r="TMF43" s="146"/>
      <c r="TMG43" s="146"/>
      <c r="TMH43" s="146"/>
      <c r="TMI43" s="146"/>
      <c r="TMJ43" s="146"/>
      <c r="TMK43" s="146"/>
      <c r="TML43" s="146"/>
      <c r="TMM43" s="146"/>
      <c r="TMN43" s="146"/>
      <c r="TMO43" s="146"/>
      <c r="TMP43" s="146"/>
      <c r="TMQ43" s="146"/>
      <c r="TMR43" s="146"/>
      <c r="TMS43" s="146"/>
      <c r="TMT43" s="146"/>
      <c r="TMU43" s="146"/>
      <c r="TMV43" s="146"/>
      <c r="TMW43" s="146"/>
      <c r="TMX43" s="146"/>
      <c r="TMY43" s="146"/>
      <c r="TMZ43" s="146"/>
      <c r="TNA43" s="146"/>
      <c r="TNB43" s="146"/>
      <c r="TNC43" s="146"/>
      <c r="TND43" s="146"/>
      <c r="TNE43" s="146"/>
      <c r="TNF43" s="146"/>
      <c r="TNG43" s="146"/>
      <c r="TNH43" s="146"/>
      <c r="TNI43" s="146"/>
      <c r="TNJ43" s="146"/>
      <c r="TNK43" s="146"/>
      <c r="TNL43" s="146"/>
      <c r="TNM43" s="146"/>
      <c r="TNN43" s="146"/>
      <c r="TNO43" s="146"/>
      <c r="TNP43" s="146"/>
      <c r="TNQ43" s="146"/>
      <c r="TNR43" s="146"/>
      <c r="TNS43" s="146"/>
      <c r="TNT43" s="146"/>
      <c r="TNU43" s="146"/>
      <c r="TNV43" s="146"/>
      <c r="TNW43" s="146"/>
      <c r="TNX43" s="146"/>
      <c r="TNY43" s="146"/>
      <c r="TNZ43" s="146"/>
      <c r="TOA43" s="146"/>
      <c r="TOB43" s="146"/>
      <c r="TOC43" s="146"/>
      <c r="TOD43" s="146"/>
      <c r="TOE43" s="146"/>
      <c r="TOF43" s="146"/>
      <c r="TOG43" s="146"/>
      <c r="TOH43" s="146"/>
      <c r="TOI43" s="146"/>
      <c r="TOJ43" s="146"/>
      <c r="TOK43" s="146"/>
      <c r="TOL43" s="146"/>
      <c r="TOM43" s="146"/>
      <c r="TON43" s="146"/>
      <c r="TOO43" s="146"/>
      <c r="TOP43" s="146"/>
      <c r="TOQ43" s="146"/>
      <c r="TOR43" s="146"/>
      <c r="TOS43" s="146"/>
      <c r="TOT43" s="146"/>
      <c r="TOU43" s="146"/>
      <c r="TOV43" s="146"/>
      <c r="TOW43" s="146"/>
      <c r="TOX43" s="146"/>
      <c r="TOY43" s="146"/>
      <c r="TOZ43" s="146"/>
      <c r="TPA43" s="146"/>
      <c r="TPB43" s="146"/>
      <c r="TPC43" s="146"/>
      <c r="TPD43" s="146"/>
      <c r="TPE43" s="146"/>
      <c r="TPF43" s="146"/>
      <c r="TPG43" s="146"/>
      <c r="TPH43" s="146"/>
      <c r="TPI43" s="146"/>
      <c r="TPJ43" s="146"/>
      <c r="TPK43" s="146"/>
      <c r="TPL43" s="146"/>
      <c r="TPM43" s="146"/>
      <c r="TPN43" s="146"/>
      <c r="TPO43" s="146"/>
      <c r="TPP43" s="146"/>
      <c r="TPQ43" s="146"/>
      <c r="TPR43" s="146"/>
      <c r="TPS43" s="146"/>
      <c r="TPT43" s="146"/>
      <c r="TPU43" s="146"/>
      <c r="TPV43" s="146"/>
      <c r="TPW43" s="146"/>
      <c r="TPX43" s="146"/>
      <c r="TPY43" s="146"/>
      <c r="TPZ43" s="146"/>
      <c r="TQA43" s="146"/>
      <c r="TQB43" s="146"/>
      <c r="TQC43" s="146"/>
      <c r="TQD43" s="146"/>
      <c r="TQE43" s="146"/>
      <c r="TQF43" s="146"/>
      <c r="TQG43" s="146"/>
      <c r="TQH43" s="146"/>
      <c r="TQI43" s="146"/>
      <c r="TQJ43" s="146"/>
      <c r="TQK43" s="146"/>
      <c r="TQL43" s="146"/>
      <c r="TQM43" s="146"/>
      <c r="TQN43" s="146"/>
      <c r="TQO43" s="146"/>
      <c r="TQP43" s="146"/>
      <c r="TQQ43" s="146"/>
      <c r="TQR43" s="146"/>
      <c r="TQS43" s="146"/>
      <c r="TQT43" s="146"/>
      <c r="TQU43" s="146"/>
      <c r="TQV43" s="146"/>
      <c r="TQW43" s="146"/>
      <c r="TQX43" s="146"/>
      <c r="TQY43" s="146"/>
      <c r="TQZ43" s="146"/>
      <c r="TRA43" s="146"/>
      <c r="TRB43" s="146"/>
      <c r="TRC43" s="146"/>
      <c r="TRD43" s="146"/>
      <c r="TRE43" s="146"/>
      <c r="TRF43" s="146"/>
      <c r="TRG43" s="146"/>
      <c r="TRH43" s="146"/>
      <c r="TRI43" s="146"/>
      <c r="TRJ43" s="146"/>
      <c r="TRK43" s="146"/>
      <c r="TRL43" s="146"/>
      <c r="TRM43" s="146"/>
      <c r="TRN43" s="146"/>
      <c r="TRO43" s="146"/>
      <c r="TRP43" s="146"/>
      <c r="TRQ43" s="146"/>
      <c r="TRR43" s="146"/>
      <c r="TRS43" s="146"/>
      <c r="TRT43" s="146"/>
      <c r="TRU43" s="146"/>
      <c r="TRV43" s="146"/>
      <c r="TRW43" s="146"/>
      <c r="TRX43" s="146"/>
      <c r="TRY43" s="146"/>
      <c r="TRZ43" s="146"/>
      <c r="TSA43" s="146"/>
      <c r="TSB43" s="146"/>
      <c r="TSC43" s="146"/>
      <c r="TSD43" s="146"/>
      <c r="TSE43" s="146"/>
      <c r="TSF43" s="146"/>
      <c r="TSG43" s="146"/>
      <c r="TSH43" s="146"/>
      <c r="TSI43" s="146"/>
      <c r="TSJ43" s="146"/>
      <c r="TSK43" s="146"/>
      <c r="TSL43" s="146"/>
      <c r="TSM43" s="146"/>
      <c r="TSN43" s="146"/>
      <c r="TSO43" s="146"/>
      <c r="TSP43" s="146"/>
      <c r="TSQ43" s="146"/>
      <c r="TSR43" s="146"/>
      <c r="TSS43" s="146"/>
      <c r="TST43" s="146"/>
      <c r="TSU43" s="146"/>
      <c r="TSV43" s="146"/>
      <c r="TSW43" s="146"/>
      <c r="TSX43" s="146"/>
      <c r="TSY43" s="146"/>
      <c r="TSZ43" s="146"/>
      <c r="TTA43" s="146"/>
      <c r="TTB43" s="146"/>
      <c r="TTC43" s="146"/>
      <c r="TTD43" s="146"/>
      <c r="TTE43" s="146"/>
      <c r="TTF43" s="146"/>
      <c r="TTG43" s="146"/>
      <c r="TTH43" s="146"/>
      <c r="TTI43" s="146"/>
      <c r="TTJ43" s="146"/>
      <c r="TTK43" s="146"/>
      <c r="TTL43" s="146"/>
      <c r="TTM43" s="146"/>
      <c r="TTN43" s="146"/>
      <c r="TTO43" s="146"/>
      <c r="TTP43" s="146"/>
      <c r="TTQ43" s="146"/>
      <c r="TTR43" s="146"/>
      <c r="TTS43" s="146"/>
      <c r="TTT43" s="146"/>
      <c r="TTU43" s="146"/>
      <c r="TTV43" s="146"/>
      <c r="TTW43" s="146"/>
      <c r="TTX43" s="146"/>
      <c r="TTY43" s="146"/>
      <c r="TTZ43" s="146"/>
      <c r="TUA43" s="146"/>
      <c r="TUB43" s="146"/>
      <c r="TUC43" s="146"/>
      <c r="TUD43" s="146"/>
      <c r="TUE43" s="146"/>
      <c r="TUF43" s="146"/>
      <c r="TUG43" s="146"/>
      <c r="TUH43" s="146"/>
      <c r="TUI43" s="146"/>
      <c r="TUJ43" s="146"/>
      <c r="TUK43" s="146"/>
      <c r="TUL43" s="146"/>
      <c r="TUM43" s="146"/>
      <c r="TUN43" s="146"/>
      <c r="TUO43" s="146"/>
      <c r="TUP43" s="146"/>
      <c r="TUQ43" s="146"/>
      <c r="TUR43" s="146"/>
      <c r="TUS43" s="146"/>
      <c r="TUT43" s="146"/>
      <c r="TUU43" s="146"/>
      <c r="TUV43" s="146"/>
      <c r="TUW43" s="146"/>
      <c r="TUX43" s="146"/>
      <c r="TUY43" s="146"/>
      <c r="TUZ43" s="146"/>
      <c r="TVA43" s="146"/>
      <c r="TVB43" s="146"/>
      <c r="TVC43" s="146"/>
      <c r="TVD43" s="146"/>
      <c r="TVE43" s="146"/>
      <c r="TVF43" s="146"/>
      <c r="TVG43" s="146"/>
      <c r="TVH43" s="146"/>
      <c r="TVI43" s="146"/>
      <c r="TVJ43" s="146"/>
      <c r="TVK43" s="146"/>
      <c r="TVL43" s="146"/>
      <c r="TVM43" s="146"/>
      <c r="TVN43" s="146"/>
      <c r="TVO43" s="146"/>
      <c r="TVP43" s="146"/>
      <c r="TVQ43" s="146"/>
      <c r="TVR43" s="146"/>
      <c r="TVS43" s="146"/>
      <c r="TVT43" s="146"/>
      <c r="TVU43" s="146"/>
      <c r="TVV43" s="146"/>
      <c r="TVW43" s="146"/>
      <c r="TVX43" s="146"/>
      <c r="TVY43" s="146"/>
      <c r="TVZ43" s="146"/>
      <c r="TWA43" s="146"/>
      <c r="TWB43" s="146"/>
      <c r="TWC43" s="146"/>
      <c r="TWD43" s="146"/>
      <c r="TWE43" s="146"/>
      <c r="TWF43" s="146"/>
      <c r="TWG43" s="146"/>
      <c r="TWH43" s="146"/>
      <c r="TWI43" s="146"/>
      <c r="TWJ43" s="146"/>
      <c r="TWK43" s="146"/>
      <c r="TWL43" s="146"/>
      <c r="TWM43" s="146"/>
      <c r="TWN43" s="146"/>
      <c r="TWO43" s="146"/>
      <c r="TWP43" s="146"/>
      <c r="TWQ43" s="146"/>
      <c r="TWR43" s="146"/>
      <c r="TWS43" s="146"/>
      <c r="TWT43" s="146"/>
      <c r="TWU43" s="146"/>
      <c r="TWV43" s="146"/>
      <c r="TWW43" s="146"/>
      <c r="TWX43" s="146"/>
      <c r="TWY43" s="146"/>
      <c r="TWZ43" s="146"/>
      <c r="TXA43" s="146"/>
      <c r="TXB43" s="146"/>
      <c r="TXC43" s="146"/>
      <c r="TXD43" s="146"/>
      <c r="TXE43" s="146"/>
      <c r="TXF43" s="146"/>
      <c r="TXG43" s="146"/>
      <c r="TXH43" s="146"/>
      <c r="TXI43" s="146"/>
      <c r="TXJ43" s="146"/>
      <c r="TXK43" s="146"/>
      <c r="TXL43" s="146"/>
      <c r="TXM43" s="146"/>
      <c r="TXN43" s="146"/>
      <c r="TXO43" s="146"/>
      <c r="TXP43" s="146"/>
      <c r="TXQ43" s="146"/>
      <c r="TXR43" s="146"/>
      <c r="TXS43" s="146"/>
      <c r="TXT43" s="146"/>
      <c r="TXU43" s="146"/>
      <c r="TXV43" s="146"/>
      <c r="TXW43" s="146"/>
      <c r="TXX43" s="146"/>
      <c r="TXY43" s="146"/>
      <c r="TXZ43" s="146"/>
      <c r="TYA43" s="146"/>
      <c r="TYB43" s="146"/>
      <c r="TYC43" s="146"/>
      <c r="TYD43" s="146"/>
      <c r="TYE43" s="146"/>
      <c r="TYF43" s="146"/>
      <c r="TYG43" s="146"/>
      <c r="TYH43" s="146"/>
      <c r="TYI43" s="146"/>
      <c r="TYJ43" s="146"/>
      <c r="TYK43" s="146"/>
      <c r="TYL43" s="146"/>
      <c r="TYM43" s="146"/>
      <c r="TYN43" s="146"/>
      <c r="TYO43" s="146"/>
      <c r="TYP43" s="146"/>
      <c r="TYQ43" s="146"/>
      <c r="TYR43" s="146"/>
      <c r="TYS43" s="146"/>
      <c r="TYT43" s="146"/>
      <c r="TYU43" s="146"/>
      <c r="TYV43" s="146"/>
      <c r="TYW43" s="146"/>
      <c r="TYX43" s="146"/>
      <c r="TYY43" s="146"/>
      <c r="TYZ43" s="146"/>
      <c r="TZA43" s="146"/>
      <c r="TZB43" s="146"/>
      <c r="TZC43" s="146"/>
      <c r="TZD43" s="146"/>
      <c r="TZE43" s="146"/>
      <c r="TZF43" s="146"/>
      <c r="TZG43" s="146"/>
      <c r="TZH43" s="146"/>
      <c r="TZI43" s="146"/>
      <c r="TZJ43" s="146"/>
      <c r="TZK43" s="146"/>
      <c r="TZL43" s="146"/>
      <c r="TZM43" s="146"/>
      <c r="TZN43" s="146"/>
      <c r="TZO43" s="146"/>
      <c r="TZP43" s="146"/>
      <c r="TZQ43" s="146"/>
      <c r="TZR43" s="146"/>
      <c r="TZS43" s="146"/>
      <c r="TZT43" s="146"/>
      <c r="TZU43" s="146"/>
      <c r="TZV43" s="146"/>
      <c r="TZW43" s="146"/>
      <c r="TZX43" s="146"/>
      <c r="TZY43" s="146"/>
      <c r="TZZ43" s="146"/>
      <c r="UAA43" s="146"/>
      <c r="UAB43" s="146"/>
      <c r="UAC43" s="146"/>
      <c r="UAD43" s="146"/>
      <c r="UAE43" s="146"/>
      <c r="UAF43" s="146"/>
      <c r="UAG43" s="146"/>
      <c r="UAH43" s="146"/>
      <c r="UAI43" s="146"/>
      <c r="UAJ43" s="146"/>
      <c r="UAK43" s="146"/>
      <c r="UAL43" s="146"/>
      <c r="UAM43" s="146"/>
      <c r="UAN43" s="146"/>
      <c r="UAO43" s="146"/>
      <c r="UAP43" s="146"/>
      <c r="UAQ43" s="146"/>
      <c r="UAR43" s="146"/>
      <c r="UAS43" s="146"/>
      <c r="UAT43" s="146"/>
      <c r="UAU43" s="146"/>
      <c r="UAV43" s="146"/>
      <c r="UAW43" s="146"/>
      <c r="UAX43" s="146"/>
      <c r="UAY43" s="146"/>
      <c r="UAZ43" s="146"/>
      <c r="UBA43" s="146"/>
      <c r="UBB43" s="146"/>
      <c r="UBC43" s="146"/>
      <c r="UBD43" s="146"/>
      <c r="UBE43" s="146"/>
      <c r="UBF43" s="146"/>
      <c r="UBG43" s="146"/>
      <c r="UBH43" s="146"/>
      <c r="UBI43" s="146"/>
      <c r="UBJ43" s="146"/>
      <c r="UBK43" s="146"/>
      <c r="UBL43" s="146"/>
      <c r="UBM43" s="146"/>
      <c r="UBN43" s="146"/>
      <c r="UBO43" s="146"/>
      <c r="UBP43" s="146"/>
      <c r="UBQ43" s="146"/>
      <c r="UBR43" s="146"/>
      <c r="UBS43" s="146"/>
      <c r="UBT43" s="146"/>
      <c r="UBU43" s="146"/>
      <c r="UBV43" s="146"/>
      <c r="UBW43" s="146"/>
      <c r="UBX43" s="146"/>
      <c r="UBY43" s="146"/>
      <c r="UBZ43" s="146"/>
      <c r="UCA43" s="146"/>
      <c r="UCB43" s="146"/>
      <c r="UCC43" s="146"/>
      <c r="UCD43" s="146"/>
      <c r="UCE43" s="146"/>
      <c r="UCF43" s="146"/>
      <c r="UCG43" s="146"/>
      <c r="UCH43" s="146"/>
      <c r="UCI43" s="146"/>
      <c r="UCJ43" s="146"/>
      <c r="UCK43" s="146"/>
      <c r="UCL43" s="146"/>
      <c r="UCM43" s="146"/>
      <c r="UCN43" s="146"/>
      <c r="UCO43" s="146"/>
      <c r="UCP43" s="146"/>
      <c r="UCQ43" s="146"/>
      <c r="UCR43" s="146"/>
      <c r="UCS43" s="146"/>
      <c r="UCT43" s="146"/>
      <c r="UCU43" s="146"/>
      <c r="UCV43" s="146"/>
      <c r="UCW43" s="146"/>
      <c r="UCX43" s="146"/>
      <c r="UCY43" s="146"/>
      <c r="UCZ43" s="146"/>
      <c r="UDA43" s="146"/>
      <c r="UDB43" s="146"/>
      <c r="UDC43" s="146"/>
      <c r="UDD43" s="146"/>
      <c r="UDE43" s="146"/>
      <c r="UDF43" s="146"/>
      <c r="UDG43" s="146"/>
      <c r="UDH43" s="146"/>
      <c r="UDI43" s="146"/>
      <c r="UDJ43" s="146"/>
      <c r="UDK43" s="146"/>
      <c r="UDL43" s="146"/>
      <c r="UDM43" s="146"/>
      <c r="UDN43" s="146"/>
      <c r="UDO43" s="146"/>
      <c r="UDP43" s="146"/>
      <c r="UDQ43" s="146"/>
      <c r="UDR43" s="146"/>
      <c r="UDS43" s="146"/>
      <c r="UDT43" s="146"/>
      <c r="UDU43" s="146"/>
      <c r="UDV43" s="146"/>
      <c r="UDW43" s="146"/>
      <c r="UDX43" s="146"/>
      <c r="UDY43" s="146"/>
      <c r="UDZ43" s="146"/>
      <c r="UEA43" s="146"/>
      <c r="UEB43" s="146"/>
      <c r="UEC43" s="146"/>
      <c r="UED43" s="146"/>
      <c r="UEE43" s="146"/>
      <c r="UEF43" s="146"/>
      <c r="UEG43" s="146"/>
      <c r="UEH43" s="146"/>
      <c r="UEI43" s="146"/>
      <c r="UEJ43" s="146"/>
      <c r="UEK43" s="146"/>
      <c r="UEL43" s="146"/>
      <c r="UEM43" s="146"/>
      <c r="UEN43" s="146"/>
      <c r="UEO43" s="146"/>
      <c r="UEP43" s="146"/>
      <c r="UEQ43" s="146"/>
      <c r="UER43" s="146"/>
      <c r="UES43" s="146"/>
      <c r="UET43" s="146"/>
      <c r="UEU43" s="146"/>
      <c r="UEV43" s="146"/>
      <c r="UEW43" s="146"/>
      <c r="UEX43" s="146"/>
      <c r="UEY43" s="146"/>
      <c r="UEZ43" s="146"/>
      <c r="UFA43" s="146"/>
      <c r="UFB43" s="146"/>
      <c r="UFC43" s="146"/>
      <c r="UFD43" s="146"/>
      <c r="UFE43" s="146"/>
      <c r="UFF43" s="146"/>
      <c r="UFG43" s="146"/>
      <c r="UFH43" s="146"/>
      <c r="UFI43" s="146"/>
      <c r="UFJ43" s="146"/>
      <c r="UFK43" s="146"/>
      <c r="UFL43" s="146"/>
      <c r="UFM43" s="146"/>
      <c r="UFN43" s="146"/>
      <c r="UFO43" s="146"/>
      <c r="UFP43" s="146"/>
      <c r="UFQ43" s="146"/>
      <c r="UFR43" s="146"/>
      <c r="UFS43" s="146"/>
      <c r="UFT43" s="146"/>
      <c r="UFU43" s="146"/>
      <c r="UFV43" s="146"/>
      <c r="UFW43" s="146"/>
      <c r="UFX43" s="146"/>
      <c r="UFY43" s="146"/>
      <c r="UFZ43" s="146"/>
      <c r="UGA43" s="146"/>
      <c r="UGB43" s="146"/>
      <c r="UGC43" s="146"/>
      <c r="UGD43" s="146"/>
      <c r="UGE43" s="146"/>
      <c r="UGF43" s="146"/>
      <c r="UGG43" s="146"/>
      <c r="UGH43" s="146"/>
      <c r="UGI43" s="146"/>
      <c r="UGJ43" s="146"/>
      <c r="UGK43" s="146"/>
      <c r="UGL43" s="146"/>
      <c r="UGM43" s="146"/>
      <c r="UGN43" s="146"/>
      <c r="UGO43" s="146"/>
      <c r="UGP43" s="146"/>
      <c r="UGQ43" s="146"/>
      <c r="UGR43" s="146"/>
      <c r="UGS43" s="146"/>
      <c r="UGT43" s="146"/>
      <c r="UGU43" s="146"/>
      <c r="UGV43" s="146"/>
      <c r="UGW43" s="146"/>
      <c r="UGX43" s="146"/>
      <c r="UGY43" s="146"/>
      <c r="UGZ43" s="146"/>
      <c r="UHA43" s="146"/>
      <c r="UHB43" s="146"/>
      <c r="UHC43" s="146"/>
      <c r="UHD43" s="146"/>
      <c r="UHE43" s="146"/>
      <c r="UHF43" s="146"/>
      <c r="UHG43" s="146"/>
      <c r="UHH43" s="146"/>
      <c r="UHI43" s="146"/>
      <c r="UHJ43" s="146"/>
      <c r="UHK43" s="146"/>
      <c r="UHL43" s="146"/>
      <c r="UHM43" s="146"/>
      <c r="UHN43" s="146"/>
      <c r="UHO43" s="146"/>
      <c r="UHP43" s="146"/>
      <c r="UHQ43" s="146"/>
      <c r="UHR43" s="146"/>
      <c r="UHS43" s="146"/>
      <c r="UHT43" s="146"/>
      <c r="UHU43" s="146"/>
      <c r="UHV43" s="146"/>
      <c r="UHW43" s="146"/>
      <c r="UHX43" s="146"/>
      <c r="UHY43" s="146"/>
      <c r="UHZ43" s="146"/>
      <c r="UIA43" s="146"/>
      <c r="UIB43" s="146"/>
      <c r="UIC43" s="146"/>
      <c r="UID43" s="146"/>
      <c r="UIE43" s="146"/>
      <c r="UIF43" s="146"/>
      <c r="UIG43" s="146"/>
      <c r="UIH43" s="146"/>
      <c r="UII43" s="146"/>
      <c r="UIJ43" s="146"/>
      <c r="UIK43" s="146"/>
      <c r="UIL43" s="146"/>
      <c r="UIM43" s="146"/>
      <c r="UIN43" s="146"/>
      <c r="UIO43" s="146"/>
      <c r="UIP43" s="146"/>
      <c r="UIQ43" s="146"/>
      <c r="UIR43" s="146"/>
      <c r="UIS43" s="146"/>
      <c r="UIT43" s="146"/>
      <c r="UIU43" s="146"/>
      <c r="UIV43" s="146"/>
      <c r="UIW43" s="146"/>
      <c r="UIX43" s="146"/>
      <c r="UIY43" s="146"/>
      <c r="UIZ43" s="146"/>
      <c r="UJA43" s="146"/>
      <c r="UJB43" s="146"/>
      <c r="UJC43" s="146"/>
      <c r="UJD43" s="146"/>
      <c r="UJE43" s="146"/>
      <c r="UJF43" s="146"/>
      <c r="UJG43" s="146"/>
      <c r="UJH43" s="146"/>
      <c r="UJI43" s="146"/>
      <c r="UJJ43" s="146"/>
      <c r="UJK43" s="146"/>
      <c r="UJL43" s="146"/>
      <c r="UJM43" s="146"/>
      <c r="UJN43" s="146"/>
      <c r="UJO43" s="146"/>
      <c r="UJP43" s="146"/>
      <c r="UJQ43" s="146"/>
      <c r="UJR43" s="146"/>
      <c r="UJS43" s="146"/>
      <c r="UJT43" s="146"/>
      <c r="UJU43" s="146"/>
      <c r="UJV43" s="146"/>
      <c r="UJW43" s="146"/>
      <c r="UJX43" s="146"/>
      <c r="UJY43" s="146"/>
      <c r="UJZ43" s="146"/>
      <c r="UKA43" s="146"/>
      <c r="UKB43" s="146"/>
      <c r="UKC43" s="146"/>
      <c r="UKD43" s="146"/>
      <c r="UKE43" s="146"/>
      <c r="UKF43" s="146"/>
      <c r="UKG43" s="146"/>
      <c r="UKH43" s="146"/>
      <c r="UKI43" s="146"/>
      <c r="UKJ43" s="146"/>
      <c r="UKK43" s="146"/>
      <c r="UKL43" s="146"/>
      <c r="UKM43" s="146"/>
      <c r="UKN43" s="146"/>
      <c r="UKO43" s="146"/>
      <c r="UKP43" s="146"/>
      <c r="UKQ43" s="146"/>
      <c r="UKR43" s="146"/>
      <c r="UKS43" s="146"/>
      <c r="UKT43" s="146"/>
      <c r="UKU43" s="146"/>
      <c r="UKV43" s="146"/>
      <c r="UKW43" s="146"/>
      <c r="UKX43" s="146"/>
      <c r="UKY43" s="146"/>
      <c r="UKZ43" s="146"/>
      <c r="ULA43" s="146"/>
      <c r="ULB43" s="146"/>
      <c r="ULC43" s="146"/>
      <c r="ULD43" s="146"/>
      <c r="ULE43" s="146"/>
      <c r="ULF43" s="146"/>
      <c r="ULG43" s="146"/>
      <c r="ULH43" s="146"/>
      <c r="ULI43" s="146"/>
      <c r="ULJ43" s="146"/>
      <c r="ULK43" s="146"/>
      <c r="ULL43" s="146"/>
      <c r="ULM43" s="146"/>
      <c r="ULN43" s="146"/>
      <c r="ULO43" s="146"/>
      <c r="ULP43" s="146"/>
      <c r="ULQ43" s="146"/>
      <c r="ULR43" s="146"/>
      <c r="ULS43" s="146"/>
      <c r="ULT43" s="146"/>
      <c r="ULU43" s="146"/>
      <c r="ULV43" s="146"/>
      <c r="ULW43" s="146"/>
      <c r="ULX43" s="146"/>
      <c r="ULY43" s="146"/>
      <c r="ULZ43" s="146"/>
      <c r="UMA43" s="146"/>
      <c r="UMB43" s="146"/>
      <c r="UMC43" s="146"/>
      <c r="UMD43" s="146"/>
      <c r="UME43" s="146"/>
      <c r="UMF43" s="146"/>
      <c r="UMG43" s="146"/>
      <c r="UMH43" s="146"/>
      <c r="UMI43" s="146"/>
      <c r="UMJ43" s="146"/>
      <c r="UMK43" s="146"/>
      <c r="UML43" s="146"/>
      <c r="UMM43" s="146"/>
      <c r="UMN43" s="146"/>
      <c r="UMO43" s="146"/>
      <c r="UMP43" s="146"/>
      <c r="UMQ43" s="146"/>
      <c r="UMR43" s="146"/>
      <c r="UMS43" s="146"/>
      <c r="UMT43" s="146"/>
      <c r="UMU43" s="146"/>
      <c r="UMV43" s="146"/>
      <c r="UMW43" s="146"/>
      <c r="UMX43" s="146"/>
      <c r="UMY43" s="146"/>
      <c r="UMZ43" s="146"/>
      <c r="UNA43" s="146"/>
      <c r="UNB43" s="146"/>
      <c r="UNC43" s="146"/>
      <c r="UND43" s="146"/>
      <c r="UNE43" s="146"/>
      <c r="UNF43" s="146"/>
      <c r="UNG43" s="146"/>
      <c r="UNH43" s="146"/>
      <c r="UNI43" s="146"/>
      <c r="UNJ43" s="146"/>
      <c r="UNK43" s="146"/>
      <c r="UNL43" s="146"/>
      <c r="UNM43" s="146"/>
      <c r="UNN43" s="146"/>
      <c r="UNO43" s="146"/>
      <c r="UNP43" s="146"/>
      <c r="UNQ43" s="146"/>
      <c r="UNR43" s="146"/>
      <c r="UNS43" s="146"/>
      <c r="UNT43" s="146"/>
      <c r="UNU43" s="146"/>
      <c r="UNV43" s="146"/>
      <c r="UNW43" s="146"/>
      <c r="UNX43" s="146"/>
      <c r="UNY43" s="146"/>
      <c r="UNZ43" s="146"/>
      <c r="UOA43" s="146"/>
      <c r="UOB43" s="146"/>
      <c r="UOC43" s="146"/>
      <c r="UOD43" s="146"/>
      <c r="UOE43" s="146"/>
      <c r="UOF43" s="146"/>
      <c r="UOG43" s="146"/>
      <c r="UOH43" s="146"/>
      <c r="UOI43" s="146"/>
      <c r="UOJ43" s="146"/>
      <c r="UOK43" s="146"/>
      <c r="UOL43" s="146"/>
      <c r="UOM43" s="146"/>
      <c r="UON43" s="146"/>
      <c r="UOO43" s="146"/>
      <c r="UOP43" s="146"/>
      <c r="UOQ43" s="146"/>
      <c r="UOR43" s="146"/>
      <c r="UOS43" s="146"/>
      <c r="UOT43" s="146"/>
      <c r="UOU43" s="146"/>
      <c r="UOV43" s="146"/>
      <c r="UOW43" s="146"/>
      <c r="UOX43" s="146"/>
      <c r="UOY43" s="146"/>
      <c r="UOZ43" s="146"/>
      <c r="UPA43" s="146"/>
      <c r="UPB43" s="146"/>
      <c r="UPC43" s="146"/>
      <c r="UPD43" s="146"/>
      <c r="UPE43" s="146"/>
      <c r="UPF43" s="146"/>
      <c r="UPG43" s="146"/>
      <c r="UPH43" s="146"/>
      <c r="UPI43" s="146"/>
      <c r="UPJ43" s="146"/>
      <c r="UPK43" s="146"/>
      <c r="UPL43" s="146"/>
      <c r="UPM43" s="146"/>
      <c r="UPN43" s="146"/>
      <c r="UPO43" s="146"/>
      <c r="UPP43" s="146"/>
      <c r="UPQ43" s="146"/>
      <c r="UPR43" s="146"/>
      <c r="UPS43" s="146"/>
      <c r="UPT43" s="146"/>
      <c r="UPU43" s="146"/>
      <c r="UPV43" s="146"/>
      <c r="UPW43" s="146"/>
      <c r="UPX43" s="146"/>
      <c r="UPY43" s="146"/>
      <c r="UPZ43" s="146"/>
      <c r="UQA43" s="146"/>
      <c r="UQB43" s="146"/>
      <c r="UQC43" s="146"/>
      <c r="UQD43" s="146"/>
      <c r="UQE43" s="146"/>
      <c r="UQF43" s="146"/>
      <c r="UQG43" s="146"/>
      <c r="UQH43" s="146"/>
      <c r="UQI43" s="146"/>
      <c r="UQJ43" s="146"/>
      <c r="UQK43" s="146"/>
      <c r="UQL43" s="146"/>
      <c r="UQM43" s="146"/>
      <c r="UQN43" s="146"/>
      <c r="UQO43" s="146"/>
      <c r="UQP43" s="146"/>
      <c r="UQQ43" s="146"/>
      <c r="UQR43" s="146"/>
      <c r="UQS43" s="146"/>
      <c r="UQT43" s="146"/>
      <c r="UQU43" s="146"/>
      <c r="UQV43" s="146"/>
      <c r="UQW43" s="146"/>
      <c r="UQX43" s="146"/>
      <c r="UQY43" s="146"/>
      <c r="UQZ43" s="146"/>
      <c r="URA43" s="146"/>
      <c r="URB43" s="146"/>
      <c r="URC43" s="146"/>
      <c r="URD43" s="146"/>
      <c r="URE43" s="146"/>
      <c r="URF43" s="146"/>
      <c r="URG43" s="146"/>
      <c r="URH43" s="146"/>
      <c r="URI43" s="146"/>
      <c r="URJ43" s="146"/>
      <c r="URK43" s="146"/>
      <c r="URL43" s="146"/>
      <c r="URM43" s="146"/>
      <c r="URN43" s="146"/>
      <c r="URO43" s="146"/>
      <c r="URP43" s="146"/>
      <c r="URQ43" s="146"/>
      <c r="URR43" s="146"/>
      <c r="URS43" s="146"/>
      <c r="URT43" s="146"/>
      <c r="URU43" s="146"/>
      <c r="URV43" s="146"/>
      <c r="URW43" s="146"/>
      <c r="URX43" s="146"/>
      <c r="URY43" s="146"/>
      <c r="URZ43" s="146"/>
      <c r="USA43" s="146"/>
      <c r="USB43" s="146"/>
      <c r="USC43" s="146"/>
      <c r="USD43" s="146"/>
      <c r="USE43" s="146"/>
      <c r="USF43" s="146"/>
      <c r="USG43" s="146"/>
      <c r="USH43" s="146"/>
      <c r="USI43" s="146"/>
      <c r="USJ43" s="146"/>
      <c r="USK43" s="146"/>
      <c r="USL43" s="146"/>
      <c r="USM43" s="146"/>
      <c r="USN43" s="146"/>
      <c r="USO43" s="146"/>
      <c r="USP43" s="146"/>
      <c r="USQ43" s="146"/>
      <c r="USR43" s="146"/>
      <c r="USS43" s="146"/>
      <c r="UST43" s="146"/>
      <c r="USU43" s="146"/>
      <c r="USV43" s="146"/>
      <c r="USW43" s="146"/>
      <c r="USX43" s="146"/>
      <c r="USY43" s="146"/>
      <c r="USZ43" s="146"/>
      <c r="UTA43" s="146"/>
      <c r="UTB43" s="146"/>
      <c r="UTC43" s="146"/>
      <c r="UTD43" s="146"/>
      <c r="UTE43" s="146"/>
      <c r="UTF43" s="146"/>
      <c r="UTG43" s="146"/>
      <c r="UTH43" s="146"/>
      <c r="UTI43" s="146"/>
      <c r="UTJ43" s="146"/>
      <c r="UTK43" s="146"/>
      <c r="UTL43" s="146"/>
      <c r="UTM43" s="146"/>
      <c r="UTN43" s="146"/>
      <c r="UTO43" s="146"/>
      <c r="UTP43" s="146"/>
      <c r="UTQ43" s="146"/>
      <c r="UTR43" s="146"/>
      <c r="UTS43" s="146"/>
      <c r="UTT43" s="146"/>
      <c r="UTU43" s="146"/>
      <c r="UTV43" s="146"/>
      <c r="UTW43" s="146"/>
      <c r="UTX43" s="146"/>
      <c r="UTY43" s="146"/>
      <c r="UTZ43" s="146"/>
      <c r="UUA43" s="146"/>
      <c r="UUB43" s="146"/>
      <c r="UUC43" s="146"/>
      <c r="UUD43" s="146"/>
      <c r="UUE43" s="146"/>
      <c r="UUF43" s="146"/>
      <c r="UUG43" s="146"/>
      <c r="UUH43" s="146"/>
      <c r="UUI43" s="146"/>
      <c r="UUJ43" s="146"/>
      <c r="UUK43" s="146"/>
      <c r="UUL43" s="146"/>
      <c r="UUM43" s="146"/>
      <c r="UUN43" s="146"/>
      <c r="UUO43" s="146"/>
      <c r="UUP43" s="146"/>
      <c r="UUQ43" s="146"/>
      <c r="UUR43" s="146"/>
      <c r="UUS43" s="146"/>
      <c r="UUT43" s="146"/>
      <c r="UUU43" s="146"/>
      <c r="UUV43" s="146"/>
      <c r="UUW43" s="146"/>
      <c r="UUX43" s="146"/>
      <c r="UUY43" s="146"/>
      <c r="UUZ43" s="146"/>
      <c r="UVA43" s="146"/>
      <c r="UVB43" s="146"/>
      <c r="UVC43" s="146"/>
      <c r="UVD43" s="146"/>
      <c r="UVE43" s="146"/>
      <c r="UVF43" s="146"/>
      <c r="UVG43" s="146"/>
      <c r="UVH43" s="146"/>
      <c r="UVI43" s="146"/>
      <c r="UVJ43" s="146"/>
      <c r="UVK43" s="146"/>
      <c r="UVL43" s="146"/>
      <c r="UVM43" s="146"/>
      <c r="UVN43" s="146"/>
      <c r="UVO43" s="146"/>
      <c r="UVP43" s="146"/>
      <c r="UVQ43" s="146"/>
      <c r="UVR43" s="146"/>
      <c r="UVS43" s="146"/>
      <c r="UVT43" s="146"/>
      <c r="UVU43" s="146"/>
      <c r="UVV43" s="146"/>
      <c r="UVW43" s="146"/>
      <c r="UVX43" s="146"/>
      <c r="UVY43" s="146"/>
      <c r="UVZ43" s="146"/>
      <c r="UWA43" s="146"/>
      <c r="UWB43" s="146"/>
      <c r="UWC43" s="146"/>
      <c r="UWD43" s="146"/>
      <c r="UWE43" s="146"/>
      <c r="UWF43" s="146"/>
      <c r="UWG43" s="146"/>
      <c r="UWH43" s="146"/>
      <c r="UWI43" s="146"/>
      <c r="UWJ43" s="146"/>
      <c r="UWK43" s="146"/>
      <c r="UWL43" s="146"/>
      <c r="UWM43" s="146"/>
      <c r="UWN43" s="146"/>
      <c r="UWO43" s="146"/>
      <c r="UWP43" s="146"/>
      <c r="UWQ43" s="146"/>
      <c r="UWR43" s="146"/>
      <c r="UWS43" s="146"/>
      <c r="UWT43" s="146"/>
      <c r="UWU43" s="146"/>
      <c r="UWV43" s="146"/>
      <c r="UWW43" s="146"/>
      <c r="UWX43" s="146"/>
      <c r="UWY43" s="146"/>
      <c r="UWZ43" s="146"/>
      <c r="UXA43" s="146"/>
      <c r="UXB43" s="146"/>
      <c r="UXC43" s="146"/>
      <c r="UXD43" s="146"/>
      <c r="UXE43" s="146"/>
      <c r="UXF43" s="146"/>
      <c r="UXG43" s="146"/>
      <c r="UXH43" s="146"/>
      <c r="UXI43" s="146"/>
      <c r="UXJ43" s="146"/>
      <c r="UXK43" s="146"/>
      <c r="UXL43" s="146"/>
      <c r="UXM43" s="146"/>
      <c r="UXN43" s="146"/>
      <c r="UXO43" s="146"/>
      <c r="UXP43" s="146"/>
      <c r="UXQ43" s="146"/>
      <c r="UXR43" s="146"/>
      <c r="UXS43" s="146"/>
      <c r="UXT43" s="146"/>
      <c r="UXU43" s="146"/>
      <c r="UXV43" s="146"/>
      <c r="UXW43" s="146"/>
      <c r="UXX43" s="146"/>
      <c r="UXY43" s="146"/>
      <c r="UXZ43" s="146"/>
      <c r="UYA43" s="146"/>
      <c r="UYB43" s="146"/>
      <c r="UYC43" s="146"/>
      <c r="UYD43" s="146"/>
      <c r="UYE43" s="146"/>
      <c r="UYF43" s="146"/>
      <c r="UYG43" s="146"/>
      <c r="UYH43" s="146"/>
      <c r="UYI43" s="146"/>
      <c r="UYJ43" s="146"/>
      <c r="UYK43" s="146"/>
      <c r="UYL43" s="146"/>
      <c r="UYM43" s="146"/>
      <c r="UYN43" s="146"/>
      <c r="UYO43" s="146"/>
      <c r="UYP43" s="146"/>
      <c r="UYQ43" s="146"/>
      <c r="UYR43" s="146"/>
      <c r="UYS43" s="146"/>
      <c r="UYT43" s="146"/>
      <c r="UYU43" s="146"/>
      <c r="UYV43" s="146"/>
      <c r="UYW43" s="146"/>
      <c r="UYX43" s="146"/>
      <c r="UYY43" s="146"/>
      <c r="UYZ43" s="146"/>
      <c r="UZA43" s="146"/>
      <c r="UZB43" s="146"/>
      <c r="UZC43" s="146"/>
      <c r="UZD43" s="146"/>
      <c r="UZE43" s="146"/>
      <c r="UZF43" s="146"/>
      <c r="UZG43" s="146"/>
      <c r="UZH43" s="146"/>
      <c r="UZI43" s="146"/>
      <c r="UZJ43" s="146"/>
      <c r="UZK43" s="146"/>
      <c r="UZL43" s="146"/>
      <c r="UZM43" s="146"/>
      <c r="UZN43" s="146"/>
      <c r="UZO43" s="146"/>
      <c r="UZP43" s="146"/>
      <c r="UZQ43" s="146"/>
      <c r="UZR43" s="146"/>
      <c r="UZS43" s="146"/>
      <c r="UZT43" s="146"/>
      <c r="UZU43" s="146"/>
      <c r="UZV43" s="146"/>
      <c r="UZW43" s="146"/>
      <c r="UZX43" s="146"/>
      <c r="UZY43" s="146"/>
      <c r="UZZ43" s="146"/>
      <c r="VAA43" s="146"/>
      <c r="VAB43" s="146"/>
      <c r="VAC43" s="146"/>
      <c r="VAD43" s="146"/>
      <c r="VAE43" s="146"/>
      <c r="VAF43" s="146"/>
      <c r="VAG43" s="146"/>
      <c r="VAH43" s="146"/>
      <c r="VAI43" s="146"/>
      <c r="VAJ43" s="146"/>
      <c r="VAK43" s="146"/>
      <c r="VAL43" s="146"/>
      <c r="VAM43" s="146"/>
      <c r="VAN43" s="146"/>
      <c r="VAO43" s="146"/>
      <c r="VAP43" s="146"/>
      <c r="VAQ43" s="146"/>
      <c r="VAR43" s="146"/>
      <c r="VAS43" s="146"/>
      <c r="VAT43" s="146"/>
      <c r="VAU43" s="146"/>
      <c r="VAV43" s="146"/>
      <c r="VAW43" s="146"/>
      <c r="VAX43" s="146"/>
      <c r="VAY43" s="146"/>
      <c r="VAZ43" s="146"/>
      <c r="VBA43" s="146"/>
      <c r="VBB43" s="146"/>
      <c r="VBC43" s="146"/>
      <c r="VBD43" s="146"/>
      <c r="VBE43" s="146"/>
      <c r="VBF43" s="146"/>
      <c r="VBG43" s="146"/>
      <c r="VBH43" s="146"/>
      <c r="VBI43" s="146"/>
      <c r="VBJ43" s="146"/>
      <c r="VBK43" s="146"/>
      <c r="VBL43" s="146"/>
      <c r="VBM43" s="146"/>
      <c r="VBN43" s="146"/>
      <c r="VBO43" s="146"/>
      <c r="VBP43" s="146"/>
      <c r="VBQ43" s="146"/>
      <c r="VBR43" s="146"/>
      <c r="VBS43" s="146"/>
      <c r="VBT43" s="146"/>
      <c r="VBU43" s="146"/>
      <c r="VBV43" s="146"/>
      <c r="VBW43" s="146"/>
      <c r="VBX43" s="146"/>
      <c r="VBY43" s="146"/>
      <c r="VBZ43" s="146"/>
      <c r="VCA43" s="146"/>
      <c r="VCB43" s="146"/>
      <c r="VCC43" s="146"/>
      <c r="VCD43" s="146"/>
      <c r="VCE43" s="146"/>
      <c r="VCF43" s="146"/>
      <c r="VCG43" s="146"/>
      <c r="VCH43" s="146"/>
      <c r="VCI43" s="146"/>
      <c r="VCJ43" s="146"/>
      <c r="VCK43" s="146"/>
      <c r="VCL43" s="146"/>
      <c r="VCM43" s="146"/>
      <c r="VCN43" s="146"/>
      <c r="VCO43" s="146"/>
      <c r="VCP43" s="146"/>
      <c r="VCQ43" s="146"/>
      <c r="VCR43" s="146"/>
      <c r="VCS43" s="146"/>
      <c r="VCT43" s="146"/>
      <c r="VCU43" s="146"/>
      <c r="VCV43" s="146"/>
      <c r="VCW43" s="146"/>
      <c r="VCX43" s="146"/>
      <c r="VCY43" s="146"/>
      <c r="VCZ43" s="146"/>
      <c r="VDA43" s="146"/>
      <c r="VDB43" s="146"/>
      <c r="VDC43" s="146"/>
      <c r="VDD43" s="146"/>
      <c r="VDE43" s="146"/>
      <c r="VDF43" s="146"/>
      <c r="VDG43" s="146"/>
      <c r="VDH43" s="146"/>
      <c r="VDI43" s="146"/>
      <c r="VDJ43" s="146"/>
      <c r="VDK43" s="146"/>
      <c r="VDL43" s="146"/>
      <c r="VDM43" s="146"/>
      <c r="VDN43" s="146"/>
      <c r="VDO43" s="146"/>
      <c r="VDP43" s="146"/>
      <c r="VDQ43" s="146"/>
      <c r="VDR43" s="146"/>
      <c r="VDS43" s="146"/>
      <c r="VDT43" s="146"/>
      <c r="VDU43" s="146"/>
      <c r="VDV43" s="146"/>
      <c r="VDW43" s="146"/>
      <c r="VDX43" s="146"/>
      <c r="VDY43" s="146"/>
      <c r="VDZ43" s="146"/>
      <c r="VEA43" s="146"/>
      <c r="VEB43" s="146"/>
      <c r="VEC43" s="146"/>
      <c r="VED43" s="146"/>
      <c r="VEE43" s="146"/>
      <c r="VEF43" s="146"/>
      <c r="VEG43" s="146"/>
      <c r="VEH43" s="146"/>
      <c r="VEI43" s="146"/>
      <c r="VEJ43" s="146"/>
      <c r="VEK43" s="146"/>
      <c r="VEL43" s="146"/>
      <c r="VEM43" s="146"/>
      <c r="VEN43" s="146"/>
      <c r="VEO43" s="146"/>
      <c r="VEP43" s="146"/>
      <c r="VEQ43" s="146"/>
      <c r="VER43" s="146"/>
      <c r="VES43" s="146"/>
      <c r="VET43" s="146"/>
      <c r="VEU43" s="146"/>
      <c r="VEV43" s="146"/>
      <c r="VEW43" s="146"/>
      <c r="VEX43" s="146"/>
      <c r="VEY43" s="146"/>
      <c r="VEZ43" s="146"/>
      <c r="VFA43" s="146"/>
      <c r="VFB43" s="146"/>
      <c r="VFC43" s="146"/>
      <c r="VFD43" s="146"/>
      <c r="VFE43" s="146"/>
      <c r="VFF43" s="146"/>
      <c r="VFG43" s="146"/>
      <c r="VFH43" s="146"/>
      <c r="VFI43" s="146"/>
      <c r="VFJ43" s="146"/>
      <c r="VFK43" s="146"/>
      <c r="VFL43" s="146"/>
      <c r="VFM43" s="146"/>
      <c r="VFN43" s="146"/>
      <c r="VFO43" s="146"/>
      <c r="VFP43" s="146"/>
      <c r="VFQ43" s="146"/>
      <c r="VFR43" s="146"/>
      <c r="VFS43" s="146"/>
      <c r="VFT43" s="146"/>
      <c r="VFU43" s="146"/>
      <c r="VFV43" s="146"/>
      <c r="VFW43" s="146"/>
      <c r="VFX43" s="146"/>
      <c r="VFY43" s="146"/>
      <c r="VFZ43" s="146"/>
      <c r="VGA43" s="146"/>
      <c r="VGB43" s="146"/>
      <c r="VGC43" s="146"/>
      <c r="VGD43" s="146"/>
      <c r="VGE43" s="146"/>
      <c r="VGF43" s="146"/>
      <c r="VGG43" s="146"/>
      <c r="VGH43" s="146"/>
      <c r="VGI43" s="146"/>
      <c r="VGJ43" s="146"/>
      <c r="VGK43" s="146"/>
      <c r="VGL43" s="146"/>
      <c r="VGM43" s="146"/>
      <c r="VGN43" s="146"/>
      <c r="VGO43" s="146"/>
      <c r="VGP43" s="146"/>
      <c r="VGQ43" s="146"/>
      <c r="VGR43" s="146"/>
      <c r="VGS43" s="146"/>
      <c r="VGT43" s="146"/>
      <c r="VGU43" s="146"/>
      <c r="VGV43" s="146"/>
      <c r="VGW43" s="146"/>
      <c r="VGX43" s="146"/>
      <c r="VGY43" s="146"/>
      <c r="VGZ43" s="146"/>
      <c r="VHA43" s="146"/>
      <c r="VHB43" s="146"/>
      <c r="VHC43" s="146"/>
      <c r="VHD43" s="146"/>
      <c r="VHE43" s="146"/>
      <c r="VHF43" s="146"/>
      <c r="VHG43" s="146"/>
      <c r="VHH43" s="146"/>
      <c r="VHI43" s="146"/>
      <c r="VHJ43" s="146"/>
      <c r="VHK43" s="146"/>
      <c r="VHL43" s="146"/>
      <c r="VHM43" s="146"/>
      <c r="VHN43" s="146"/>
      <c r="VHO43" s="146"/>
      <c r="VHP43" s="146"/>
      <c r="VHQ43" s="146"/>
      <c r="VHR43" s="146"/>
      <c r="VHS43" s="146"/>
      <c r="VHT43" s="146"/>
      <c r="VHU43" s="146"/>
      <c r="VHV43" s="146"/>
      <c r="VHW43" s="146"/>
      <c r="VHX43" s="146"/>
      <c r="VHY43" s="146"/>
      <c r="VHZ43" s="146"/>
      <c r="VIA43" s="146"/>
      <c r="VIB43" s="146"/>
      <c r="VIC43" s="146"/>
      <c r="VID43" s="146"/>
      <c r="VIE43" s="146"/>
      <c r="VIF43" s="146"/>
      <c r="VIG43" s="146"/>
      <c r="VIH43" s="146"/>
      <c r="VII43" s="146"/>
      <c r="VIJ43" s="146"/>
      <c r="VIK43" s="146"/>
      <c r="VIL43" s="146"/>
      <c r="VIM43" s="146"/>
      <c r="VIN43" s="146"/>
      <c r="VIO43" s="146"/>
      <c r="VIP43" s="146"/>
      <c r="VIQ43" s="146"/>
      <c r="VIR43" s="146"/>
      <c r="VIS43" s="146"/>
      <c r="VIT43" s="146"/>
      <c r="VIU43" s="146"/>
      <c r="VIV43" s="146"/>
      <c r="VIW43" s="146"/>
      <c r="VIX43" s="146"/>
      <c r="VIY43" s="146"/>
      <c r="VIZ43" s="146"/>
      <c r="VJA43" s="146"/>
      <c r="VJB43" s="146"/>
      <c r="VJC43" s="146"/>
      <c r="VJD43" s="146"/>
      <c r="VJE43" s="146"/>
      <c r="VJF43" s="146"/>
      <c r="VJG43" s="146"/>
      <c r="VJH43" s="146"/>
      <c r="VJI43" s="146"/>
      <c r="VJJ43" s="146"/>
      <c r="VJK43" s="146"/>
      <c r="VJL43" s="146"/>
      <c r="VJM43" s="146"/>
      <c r="VJN43" s="146"/>
      <c r="VJO43" s="146"/>
      <c r="VJP43" s="146"/>
      <c r="VJQ43" s="146"/>
      <c r="VJR43" s="146"/>
      <c r="VJS43" s="146"/>
      <c r="VJT43" s="146"/>
      <c r="VJU43" s="146"/>
      <c r="VJV43" s="146"/>
      <c r="VJW43" s="146"/>
      <c r="VJX43" s="146"/>
      <c r="VJY43" s="146"/>
      <c r="VJZ43" s="146"/>
      <c r="VKA43" s="146"/>
      <c r="VKB43" s="146"/>
      <c r="VKC43" s="146"/>
      <c r="VKD43" s="146"/>
      <c r="VKE43" s="146"/>
      <c r="VKF43" s="146"/>
      <c r="VKG43" s="146"/>
      <c r="VKH43" s="146"/>
      <c r="VKI43" s="146"/>
      <c r="VKJ43" s="146"/>
      <c r="VKK43" s="146"/>
      <c r="VKL43" s="146"/>
      <c r="VKM43" s="146"/>
      <c r="VKN43" s="146"/>
      <c r="VKO43" s="146"/>
      <c r="VKP43" s="146"/>
      <c r="VKQ43" s="146"/>
      <c r="VKR43" s="146"/>
      <c r="VKS43" s="146"/>
      <c r="VKT43" s="146"/>
      <c r="VKU43" s="146"/>
      <c r="VKV43" s="146"/>
      <c r="VKW43" s="146"/>
      <c r="VKX43" s="146"/>
      <c r="VKY43" s="146"/>
      <c r="VKZ43" s="146"/>
      <c r="VLA43" s="146"/>
      <c r="VLB43" s="146"/>
      <c r="VLC43" s="146"/>
      <c r="VLD43" s="146"/>
      <c r="VLE43" s="146"/>
      <c r="VLF43" s="146"/>
      <c r="VLG43" s="146"/>
      <c r="VLH43" s="146"/>
      <c r="VLI43" s="146"/>
      <c r="VLJ43" s="146"/>
      <c r="VLK43" s="146"/>
      <c r="VLL43" s="146"/>
      <c r="VLM43" s="146"/>
      <c r="VLN43" s="146"/>
      <c r="VLO43" s="146"/>
      <c r="VLP43" s="146"/>
      <c r="VLQ43" s="146"/>
      <c r="VLR43" s="146"/>
      <c r="VLS43" s="146"/>
      <c r="VLT43" s="146"/>
      <c r="VLU43" s="146"/>
      <c r="VLV43" s="146"/>
      <c r="VLW43" s="146"/>
      <c r="VLX43" s="146"/>
      <c r="VLY43" s="146"/>
      <c r="VLZ43" s="146"/>
      <c r="VMA43" s="146"/>
      <c r="VMB43" s="146"/>
      <c r="VMC43" s="146"/>
      <c r="VMD43" s="146"/>
      <c r="VME43" s="146"/>
      <c r="VMF43" s="146"/>
      <c r="VMG43" s="146"/>
      <c r="VMH43" s="146"/>
      <c r="VMI43" s="146"/>
      <c r="VMJ43" s="146"/>
      <c r="VMK43" s="146"/>
      <c r="VML43" s="146"/>
      <c r="VMM43" s="146"/>
      <c r="VMN43" s="146"/>
      <c r="VMO43" s="146"/>
      <c r="VMP43" s="146"/>
      <c r="VMQ43" s="146"/>
      <c r="VMR43" s="146"/>
      <c r="VMS43" s="146"/>
      <c r="VMT43" s="146"/>
      <c r="VMU43" s="146"/>
      <c r="VMV43" s="146"/>
      <c r="VMW43" s="146"/>
      <c r="VMX43" s="146"/>
      <c r="VMY43" s="146"/>
      <c r="VMZ43" s="146"/>
      <c r="VNA43" s="146"/>
      <c r="VNB43" s="146"/>
      <c r="VNC43" s="146"/>
      <c r="VND43" s="146"/>
      <c r="VNE43" s="146"/>
      <c r="VNF43" s="146"/>
      <c r="VNG43" s="146"/>
      <c r="VNH43" s="146"/>
      <c r="VNI43" s="146"/>
      <c r="VNJ43" s="146"/>
      <c r="VNK43" s="146"/>
      <c r="VNL43" s="146"/>
      <c r="VNM43" s="146"/>
      <c r="VNN43" s="146"/>
      <c r="VNO43" s="146"/>
      <c r="VNP43" s="146"/>
      <c r="VNQ43" s="146"/>
      <c r="VNR43" s="146"/>
      <c r="VNS43" s="146"/>
      <c r="VNT43" s="146"/>
      <c r="VNU43" s="146"/>
      <c r="VNV43" s="146"/>
      <c r="VNW43" s="146"/>
      <c r="VNX43" s="146"/>
      <c r="VNY43" s="146"/>
      <c r="VNZ43" s="146"/>
      <c r="VOA43" s="146"/>
      <c r="VOB43" s="146"/>
      <c r="VOC43" s="146"/>
      <c r="VOD43" s="146"/>
      <c r="VOE43" s="146"/>
      <c r="VOF43" s="146"/>
      <c r="VOG43" s="146"/>
      <c r="VOH43" s="146"/>
      <c r="VOI43" s="146"/>
      <c r="VOJ43" s="146"/>
      <c r="VOK43" s="146"/>
      <c r="VOL43" s="146"/>
      <c r="VOM43" s="146"/>
      <c r="VON43" s="146"/>
      <c r="VOO43" s="146"/>
      <c r="VOP43" s="146"/>
      <c r="VOQ43" s="146"/>
      <c r="VOR43" s="146"/>
      <c r="VOS43" s="146"/>
      <c r="VOT43" s="146"/>
      <c r="VOU43" s="146"/>
      <c r="VOV43" s="146"/>
      <c r="VOW43" s="146"/>
      <c r="VOX43" s="146"/>
      <c r="VOY43" s="146"/>
      <c r="VOZ43" s="146"/>
      <c r="VPA43" s="146"/>
      <c r="VPB43" s="146"/>
      <c r="VPC43" s="146"/>
      <c r="VPD43" s="146"/>
      <c r="VPE43" s="146"/>
      <c r="VPF43" s="146"/>
      <c r="VPG43" s="146"/>
      <c r="VPH43" s="146"/>
      <c r="VPI43" s="146"/>
      <c r="VPJ43" s="146"/>
      <c r="VPK43" s="146"/>
      <c r="VPL43" s="146"/>
      <c r="VPM43" s="146"/>
      <c r="VPN43" s="146"/>
      <c r="VPO43" s="146"/>
      <c r="VPP43" s="146"/>
      <c r="VPQ43" s="146"/>
      <c r="VPR43" s="146"/>
      <c r="VPS43" s="146"/>
      <c r="VPT43" s="146"/>
      <c r="VPU43" s="146"/>
      <c r="VPV43" s="146"/>
      <c r="VPW43" s="146"/>
      <c r="VPX43" s="146"/>
      <c r="VPY43" s="146"/>
      <c r="VPZ43" s="146"/>
      <c r="VQA43" s="146"/>
      <c r="VQB43" s="146"/>
      <c r="VQC43" s="146"/>
      <c r="VQD43" s="146"/>
      <c r="VQE43" s="146"/>
      <c r="VQF43" s="146"/>
      <c r="VQG43" s="146"/>
      <c r="VQH43" s="146"/>
      <c r="VQI43" s="146"/>
      <c r="VQJ43" s="146"/>
      <c r="VQK43" s="146"/>
      <c r="VQL43" s="146"/>
      <c r="VQM43" s="146"/>
      <c r="VQN43" s="146"/>
      <c r="VQO43" s="146"/>
      <c r="VQP43" s="146"/>
      <c r="VQQ43" s="146"/>
      <c r="VQR43" s="146"/>
      <c r="VQS43" s="146"/>
      <c r="VQT43" s="146"/>
      <c r="VQU43" s="146"/>
      <c r="VQV43" s="146"/>
      <c r="VQW43" s="146"/>
      <c r="VQX43" s="146"/>
      <c r="VQY43" s="146"/>
      <c r="VQZ43" s="146"/>
      <c r="VRA43" s="146"/>
      <c r="VRB43" s="146"/>
      <c r="VRC43" s="146"/>
      <c r="VRD43" s="146"/>
      <c r="VRE43" s="146"/>
      <c r="VRF43" s="146"/>
      <c r="VRG43" s="146"/>
      <c r="VRH43" s="146"/>
      <c r="VRI43" s="146"/>
      <c r="VRJ43" s="146"/>
      <c r="VRK43" s="146"/>
      <c r="VRL43" s="146"/>
      <c r="VRM43" s="146"/>
      <c r="VRN43" s="146"/>
      <c r="VRO43" s="146"/>
      <c r="VRP43" s="146"/>
      <c r="VRQ43" s="146"/>
      <c r="VRR43" s="146"/>
      <c r="VRS43" s="146"/>
      <c r="VRT43" s="146"/>
      <c r="VRU43" s="146"/>
      <c r="VRV43" s="146"/>
      <c r="VRW43" s="146"/>
      <c r="VRX43" s="146"/>
      <c r="VRY43" s="146"/>
      <c r="VRZ43" s="146"/>
      <c r="VSA43" s="146"/>
      <c r="VSB43" s="146"/>
      <c r="VSC43" s="146"/>
      <c r="VSD43" s="146"/>
      <c r="VSE43" s="146"/>
      <c r="VSF43" s="146"/>
      <c r="VSG43" s="146"/>
      <c r="VSH43" s="146"/>
      <c r="VSI43" s="146"/>
      <c r="VSJ43" s="146"/>
      <c r="VSK43" s="146"/>
      <c r="VSL43" s="146"/>
      <c r="VSM43" s="146"/>
      <c r="VSN43" s="146"/>
      <c r="VSO43" s="146"/>
      <c r="VSP43" s="146"/>
      <c r="VSQ43" s="146"/>
      <c r="VSR43" s="146"/>
      <c r="VSS43" s="146"/>
      <c r="VST43" s="146"/>
      <c r="VSU43" s="146"/>
      <c r="VSV43" s="146"/>
      <c r="VSW43" s="146"/>
      <c r="VSX43" s="146"/>
      <c r="VSY43" s="146"/>
      <c r="VSZ43" s="146"/>
      <c r="VTA43" s="146"/>
      <c r="VTB43" s="146"/>
      <c r="VTC43" s="146"/>
      <c r="VTD43" s="146"/>
      <c r="VTE43" s="146"/>
      <c r="VTF43" s="146"/>
      <c r="VTG43" s="146"/>
      <c r="VTH43" s="146"/>
      <c r="VTI43" s="146"/>
      <c r="VTJ43" s="146"/>
      <c r="VTK43" s="146"/>
      <c r="VTL43" s="146"/>
      <c r="VTM43" s="146"/>
      <c r="VTN43" s="146"/>
      <c r="VTO43" s="146"/>
      <c r="VTP43" s="146"/>
      <c r="VTQ43" s="146"/>
      <c r="VTR43" s="146"/>
      <c r="VTS43" s="146"/>
      <c r="VTT43" s="146"/>
      <c r="VTU43" s="146"/>
      <c r="VTV43" s="146"/>
      <c r="VTW43" s="146"/>
      <c r="VTX43" s="146"/>
      <c r="VTY43" s="146"/>
      <c r="VTZ43" s="146"/>
      <c r="VUA43" s="146"/>
      <c r="VUB43" s="146"/>
      <c r="VUC43" s="146"/>
      <c r="VUD43" s="146"/>
      <c r="VUE43" s="146"/>
      <c r="VUF43" s="146"/>
      <c r="VUG43" s="146"/>
      <c r="VUH43" s="146"/>
      <c r="VUI43" s="146"/>
      <c r="VUJ43" s="146"/>
      <c r="VUK43" s="146"/>
      <c r="VUL43" s="146"/>
      <c r="VUM43" s="146"/>
      <c r="VUN43" s="146"/>
      <c r="VUO43" s="146"/>
      <c r="VUP43" s="146"/>
      <c r="VUQ43" s="146"/>
      <c r="VUR43" s="146"/>
      <c r="VUS43" s="146"/>
      <c r="VUT43" s="146"/>
      <c r="VUU43" s="146"/>
      <c r="VUV43" s="146"/>
      <c r="VUW43" s="146"/>
      <c r="VUX43" s="146"/>
      <c r="VUY43" s="146"/>
      <c r="VUZ43" s="146"/>
      <c r="VVA43" s="146"/>
      <c r="VVB43" s="146"/>
      <c r="VVC43" s="146"/>
      <c r="VVD43" s="146"/>
      <c r="VVE43" s="146"/>
      <c r="VVF43" s="146"/>
      <c r="VVG43" s="146"/>
      <c r="VVH43" s="146"/>
      <c r="VVI43" s="146"/>
      <c r="VVJ43" s="146"/>
      <c r="VVK43" s="146"/>
      <c r="VVL43" s="146"/>
      <c r="VVM43" s="146"/>
      <c r="VVN43" s="146"/>
      <c r="VVO43" s="146"/>
      <c r="VVP43" s="146"/>
      <c r="VVQ43" s="146"/>
      <c r="VVR43" s="146"/>
      <c r="VVS43" s="146"/>
      <c r="VVT43" s="146"/>
      <c r="VVU43" s="146"/>
      <c r="VVV43" s="146"/>
      <c r="VVW43" s="146"/>
      <c r="VVX43" s="146"/>
      <c r="VVY43" s="146"/>
      <c r="VVZ43" s="146"/>
      <c r="VWA43" s="146"/>
      <c r="VWB43" s="146"/>
      <c r="VWC43" s="146"/>
      <c r="VWD43" s="146"/>
      <c r="VWE43" s="146"/>
      <c r="VWF43" s="146"/>
      <c r="VWG43" s="146"/>
      <c r="VWH43" s="146"/>
      <c r="VWI43" s="146"/>
      <c r="VWJ43" s="146"/>
      <c r="VWK43" s="146"/>
      <c r="VWL43" s="146"/>
      <c r="VWM43" s="146"/>
      <c r="VWN43" s="146"/>
      <c r="VWO43" s="146"/>
      <c r="VWP43" s="146"/>
      <c r="VWQ43" s="146"/>
      <c r="VWR43" s="146"/>
      <c r="VWS43" s="146"/>
      <c r="VWT43" s="146"/>
      <c r="VWU43" s="146"/>
      <c r="VWV43" s="146"/>
      <c r="VWW43" s="146"/>
      <c r="VWX43" s="146"/>
      <c r="VWY43" s="146"/>
      <c r="VWZ43" s="146"/>
      <c r="VXA43" s="146"/>
      <c r="VXB43" s="146"/>
      <c r="VXC43" s="146"/>
      <c r="VXD43" s="146"/>
      <c r="VXE43" s="146"/>
      <c r="VXF43" s="146"/>
      <c r="VXG43" s="146"/>
      <c r="VXH43" s="146"/>
      <c r="VXI43" s="146"/>
      <c r="VXJ43" s="146"/>
      <c r="VXK43" s="146"/>
      <c r="VXL43" s="146"/>
      <c r="VXM43" s="146"/>
      <c r="VXN43" s="146"/>
      <c r="VXO43" s="146"/>
      <c r="VXP43" s="146"/>
      <c r="VXQ43" s="146"/>
      <c r="VXR43" s="146"/>
      <c r="VXS43" s="146"/>
      <c r="VXT43" s="146"/>
      <c r="VXU43" s="146"/>
      <c r="VXV43" s="146"/>
      <c r="VXW43" s="146"/>
      <c r="VXX43" s="146"/>
      <c r="VXY43" s="146"/>
      <c r="VXZ43" s="146"/>
      <c r="VYA43" s="146"/>
      <c r="VYB43" s="146"/>
      <c r="VYC43" s="146"/>
      <c r="VYD43" s="146"/>
      <c r="VYE43" s="146"/>
      <c r="VYF43" s="146"/>
      <c r="VYG43" s="146"/>
      <c r="VYH43" s="146"/>
      <c r="VYI43" s="146"/>
      <c r="VYJ43" s="146"/>
      <c r="VYK43" s="146"/>
      <c r="VYL43" s="146"/>
      <c r="VYM43" s="146"/>
      <c r="VYN43" s="146"/>
      <c r="VYO43" s="146"/>
      <c r="VYP43" s="146"/>
      <c r="VYQ43" s="146"/>
      <c r="VYR43" s="146"/>
      <c r="VYS43" s="146"/>
      <c r="VYT43" s="146"/>
      <c r="VYU43" s="146"/>
      <c r="VYV43" s="146"/>
      <c r="VYW43" s="146"/>
      <c r="VYX43" s="146"/>
      <c r="VYY43" s="146"/>
      <c r="VYZ43" s="146"/>
      <c r="VZA43" s="146"/>
      <c r="VZB43" s="146"/>
      <c r="VZC43" s="146"/>
      <c r="VZD43" s="146"/>
      <c r="VZE43" s="146"/>
      <c r="VZF43" s="146"/>
      <c r="VZG43" s="146"/>
      <c r="VZH43" s="146"/>
      <c r="VZI43" s="146"/>
      <c r="VZJ43" s="146"/>
      <c r="VZK43" s="146"/>
      <c r="VZL43" s="146"/>
      <c r="VZM43" s="146"/>
      <c r="VZN43" s="146"/>
      <c r="VZO43" s="146"/>
      <c r="VZP43" s="146"/>
      <c r="VZQ43" s="146"/>
      <c r="VZR43" s="146"/>
      <c r="VZS43" s="146"/>
      <c r="VZT43" s="146"/>
      <c r="VZU43" s="146"/>
      <c r="VZV43" s="146"/>
      <c r="VZW43" s="146"/>
      <c r="VZX43" s="146"/>
      <c r="VZY43" s="146"/>
      <c r="VZZ43" s="146"/>
      <c r="WAA43" s="146"/>
      <c r="WAB43" s="146"/>
      <c r="WAC43" s="146"/>
      <c r="WAD43" s="146"/>
      <c r="WAE43" s="146"/>
      <c r="WAF43" s="146"/>
      <c r="WAG43" s="146"/>
      <c r="WAH43" s="146"/>
      <c r="WAI43" s="146"/>
      <c r="WAJ43" s="146"/>
      <c r="WAK43" s="146"/>
      <c r="WAL43" s="146"/>
      <c r="WAM43" s="146"/>
      <c r="WAN43" s="146"/>
      <c r="WAO43" s="146"/>
      <c r="WAP43" s="146"/>
      <c r="WAQ43" s="146"/>
      <c r="WAR43" s="146"/>
      <c r="WAS43" s="146"/>
      <c r="WAT43" s="146"/>
      <c r="WAU43" s="146"/>
      <c r="WAV43" s="146"/>
      <c r="WAW43" s="146"/>
      <c r="WAX43" s="146"/>
      <c r="WAY43" s="146"/>
      <c r="WAZ43" s="146"/>
      <c r="WBA43" s="146"/>
      <c r="WBB43" s="146"/>
      <c r="WBC43" s="146"/>
      <c r="WBD43" s="146"/>
      <c r="WBE43" s="146"/>
      <c r="WBF43" s="146"/>
      <c r="WBG43" s="146"/>
      <c r="WBH43" s="146"/>
      <c r="WBI43" s="146"/>
      <c r="WBJ43" s="146"/>
      <c r="WBK43" s="146"/>
      <c r="WBL43" s="146"/>
      <c r="WBM43" s="146"/>
      <c r="WBN43" s="146"/>
      <c r="WBO43" s="146"/>
      <c r="WBP43" s="146"/>
      <c r="WBQ43" s="146"/>
      <c r="WBR43" s="146"/>
      <c r="WBS43" s="146"/>
      <c r="WBT43" s="146"/>
      <c r="WBU43" s="146"/>
      <c r="WBV43" s="146"/>
      <c r="WBW43" s="146"/>
      <c r="WBX43" s="146"/>
      <c r="WBY43" s="146"/>
      <c r="WBZ43" s="146"/>
      <c r="WCA43" s="146"/>
      <c r="WCB43" s="146"/>
      <c r="WCC43" s="146"/>
      <c r="WCD43" s="146"/>
      <c r="WCE43" s="146"/>
      <c r="WCF43" s="146"/>
      <c r="WCG43" s="146"/>
      <c r="WCH43" s="146"/>
      <c r="WCI43" s="146"/>
      <c r="WCJ43" s="146"/>
      <c r="WCK43" s="146"/>
      <c r="WCL43" s="146"/>
      <c r="WCM43" s="146"/>
      <c r="WCN43" s="146"/>
      <c r="WCO43" s="146"/>
      <c r="WCP43" s="146"/>
      <c r="WCQ43" s="146"/>
      <c r="WCR43" s="146"/>
      <c r="WCS43" s="146"/>
      <c r="WCT43" s="146"/>
      <c r="WCU43" s="146"/>
      <c r="WCV43" s="146"/>
      <c r="WCW43" s="146"/>
      <c r="WCX43" s="146"/>
      <c r="WCY43" s="146"/>
      <c r="WCZ43" s="146"/>
      <c r="WDA43" s="146"/>
      <c r="WDB43" s="146"/>
      <c r="WDC43" s="146"/>
      <c r="WDD43" s="146"/>
      <c r="WDE43" s="146"/>
      <c r="WDF43" s="146"/>
      <c r="WDG43" s="146"/>
      <c r="WDH43" s="146"/>
      <c r="WDI43" s="146"/>
      <c r="WDJ43" s="146"/>
      <c r="WDK43" s="146"/>
      <c r="WDL43" s="146"/>
      <c r="WDM43" s="146"/>
      <c r="WDN43" s="146"/>
      <c r="WDO43" s="146"/>
      <c r="WDP43" s="146"/>
      <c r="WDQ43" s="146"/>
      <c r="WDR43" s="146"/>
      <c r="WDS43" s="146"/>
      <c r="WDT43" s="146"/>
      <c r="WDU43" s="146"/>
      <c r="WDV43" s="146"/>
      <c r="WDW43" s="146"/>
      <c r="WDX43" s="146"/>
      <c r="WDY43" s="146"/>
      <c r="WDZ43" s="146"/>
      <c r="WEA43" s="146"/>
      <c r="WEB43" s="146"/>
      <c r="WEC43" s="146"/>
      <c r="WED43" s="146"/>
      <c r="WEE43" s="146"/>
      <c r="WEF43" s="146"/>
      <c r="WEG43" s="146"/>
      <c r="WEH43" s="146"/>
      <c r="WEI43" s="146"/>
      <c r="WEJ43" s="146"/>
      <c r="WEK43" s="146"/>
      <c r="WEL43" s="146"/>
      <c r="WEM43" s="146"/>
      <c r="WEN43" s="146"/>
      <c r="WEO43" s="146"/>
      <c r="WEP43" s="146"/>
      <c r="WEQ43" s="146"/>
      <c r="WER43" s="146"/>
      <c r="WES43" s="146"/>
      <c r="WET43" s="146"/>
      <c r="WEU43" s="146"/>
      <c r="WEV43" s="146"/>
      <c r="WEW43" s="146"/>
      <c r="WEX43" s="146"/>
      <c r="WEY43" s="146"/>
      <c r="WEZ43" s="146"/>
      <c r="WFA43" s="146"/>
      <c r="WFB43" s="146"/>
      <c r="WFC43" s="146"/>
      <c r="WFD43" s="146"/>
      <c r="WFE43" s="146"/>
      <c r="WFF43" s="146"/>
      <c r="WFG43" s="146"/>
      <c r="WFH43" s="146"/>
      <c r="WFI43" s="146"/>
      <c r="WFJ43" s="146"/>
      <c r="WFK43" s="146"/>
      <c r="WFL43" s="146"/>
      <c r="WFM43" s="146"/>
      <c r="WFN43" s="146"/>
      <c r="WFO43" s="146"/>
      <c r="WFP43" s="146"/>
      <c r="WFQ43" s="146"/>
      <c r="WFR43" s="146"/>
      <c r="WFS43" s="146"/>
      <c r="WFT43" s="146"/>
      <c r="WFU43" s="146"/>
      <c r="WFV43" s="146"/>
      <c r="WFW43" s="146"/>
      <c r="WFX43" s="146"/>
      <c r="WFY43" s="146"/>
      <c r="WFZ43" s="146"/>
      <c r="WGA43" s="146"/>
      <c r="WGB43" s="146"/>
      <c r="WGC43" s="146"/>
      <c r="WGD43" s="146"/>
      <c r="WGE43" s="146"/>
      <c r="WGF43" s="146"/>
      <c r="WGG43" s="146"/>
      <c r="WGH43" s="146"/>
      <c r="WGI43" s="146"/>
      <c r="WGJ43" s="146"/>
      <c r="WGK43" s="146"/>
      <c r="WGL43" s="146"/>
      <c r="WGM43" s="146"/>
      <c r="WGN43" s="146"/>
      <c r="WGO43" s="146"/>
      <c r="WGP43" s="146"/>
      <c r="WGQ43" s="146"/>
      <c r="WGR43" s="146"/>
      <c r="WGS43" s="146"/>
      <c r="WGT43" s="146"/>
      <c r="WGU43" s="146"/>
      <c r="WGV43" s="146"/>
      <c r="WGW43" s="146"/>
      <c r="WGX43" s="146"/>
      <c r="WGY43" s="146"/>
      <c r="WGZ43" s="146"/>
      <c r="WHA43" s="146"/>
      <c r="WHB43" s="146"/>
      <c r="WHC43" s="146"/>
      <c r="WHD43" s="146"/>
      <c r="WHE43" s="146"/>
      <c r="WHF43" s="146"/>
      <c r="WHG43" s="146"/>
      <c r="WHH43" s="146"/>
      <c r="WHI43" s="146"/>
      <c r="WHJ43" s="146"/>
      <c r="WHK43" s="146"/>
      <c r="WHL43" s="146"/>
      <c r="WHM43" s="146"/>
      <c r="WHN43" s="146"/>
      <c r="WHO43" s="146"/>
      <c r="WHP43" s="146"/>
      <c r="WHQ43" s="146"/>
      <c r="WHR43" s="146"/>
      <c r="WHS43" s="146"/>
      <c r="WHT43" s="146"/>
      <c r="WHU43" s="146"/>
      <c r="WHV43" s="146"/>
      <c r="WHW43" s="146"/>
      <c r="WHX43" s="146"/>
      <c r="WHY43" s="146"/>
      <c r="WHZ43" s="146"/>
      <c r="WIA43" s="146"/>
      <c r="WIB43" s="146"/>
      <c r="WIC43" s="146"/>
      <c r="WID43" s="146"/>
      <c r="WIE43" s="146"/>
      <c r="WIF43" s="146"/>
      <c r="WIG43" s="146"/>
      <c r="WIH43" s="146"/>
      <c r="WII43" s="146"/>
      <c r="WIJ43" s="146"/>
      <c r="WIK43" s="146"/>
      <c r="WIL43" s="146"/>
      <c r="WIM43" s="146"/>
      <c r="WIN43" s="146"/>
      <c r="WIO43" s="146"/>
      <c r="WIP43" s="146"/>
      <c r="WIQ43" s="146"/>
      <c r="WIR43" s="146"/>
      <c r="WIS43" s="146"/>
      <c r="WIT43" s="146"/>
      <c r="WIU43" s="146"/>
      <c r="WIV43" s="146"/>
      <c r="WIW43" s="146"/>
      <c r="WIX43" s="146"/>
      <c r="WIY43" s="146"/>
      <c r="WIZ43" s="146"/>
      <c r="WJA43" s="146"/>
      <c r="WJB43" s="146"/>
      <c r="WJC43" s="146"/>
      <c r="WJD43" s="146"/>
      <c r="WJE43" s="146"/>
      <c r="WJF43" s="146"/>
      <c r="WJG43" s="146"/>
      <c r="WJH43" s="146"/>
      <c r="WJI43" s="146"/>
      <c r="WJJ43" s="146"/>
      <c r="WJK43" s="146"/>
      <c r="WJL43" s="146"/>
      <c r="WJM43" s="146"/>
      <c r="WJN43" s="146"/>
      <c r="WJO43" s="146"/>
      <c r="WJP43" s="146"/>
      <c r="WJQ43" s="146"/>
      <c r="WJR43" s="146"/>
      <c r="WJS43" s="146"/>
      <c r="WJT43" s="146"/>
      <c r="WJU43" s="146"/>
      <c r="WJV43" s="146"/>
      <c r="WJW43" s="146"/>
      <c r="WJX43" s="146"/>
      <c r="WJY43" s="146"/>
      <c r="WJZ43" s="146"/>
      <c r="WKA43" s="146"/>
      <c r="WKB43" s="146"/>
      <c r="WKC43" s="146"/>
      <c r="WKD43" s="146"/>
      <c r="WKE43" s="146"/>
      <c r="WKF43" s="146"/>
      <c r="WKG43" s="146"/>
      <c r="WKH43" s="146"/>
      <c r="WKI43" s="146"/>
      <c r="WKJ43" s="146"/>
      <c r="WKK43" s="146"/>
      <c r="WKL43" s="146"/>
      <c r="WKM43" s="146"/>
      <c r="WKN43" s="146"/>
      <c r="WKO43" s="146"/>
      <c r="WKP43" s="146"/>
      <c r="WKQ43" s="146"/>
      <c r="WKR43" s="146"/>
      <c r="WKS43" s="146"/>
      <c r="WKT43" s="146"/>
      <c r="WKU43" s="146"/>
      <c r="WKV43" s="146"/>
      <c r="WKW43" s="146"/>
      <c r="WKX43" s="146"/>
      <c r="WKY43" s="146"/>
      <c r="WKZ43" s="146"/>
      <c r="WLA43" s="146"/>
      <c r="WLB43" s="146"/>
      <c r="WLC43" s="146"/>
      <c r="WLD43" s="146"/>
      <c r="WLE43" s="146"/>
      <c r="WLF43" s="146"/>
      <c r="WLG43" s="146"/>
      <c r="WLH43" s="146"/>
      <c r="WLI43" s="146"/>
      <c r="WLJ43" s="146"/>
      <c r="WLK43" s="146"/>
      <c r="WLL43" s="146"/>
      <c r="WLM43" s="146"/>
      <c r="WLN43" s="146"/>
      <c r="WLO43" s="146"/>
      <c r="WLP43" s="146"/>
      <c r="WLQ43" s="146"/>
      <c r="WLR43" s="146"/>
      <c r="WLS43" s="146"/>
      <c r="WLT43" s="146"/>
      <c r="WLU43" s="146"/>
      <c r="WLV43" s="146"/>
      <c r="WLW43" s="146"/>
      <c r="WLX43" s="146"/>
      <c r="WLY43" s="146"/>
      <c r="WLZ43" s="146"/>
      <c r="WMA43" s="146"/>
      <c r="WMB43" s="146"/>
      <c r="WMC43" s="146"/>
      <c r="WMD43" s="146"/>
      <c r="WME43" s="146"/>
      <c r="WMF43" s="146"/>
      <c r="WMG43" s="146"/>
      <c r="WMH43" s="146"/>
      <c r="WMI43" s="146"/>
      <c r="WMJ43" s="146"/>
      <c r="WMK43" s="146"/>
      <c r="WML43" s="146"/>
      <c r="WMM43" s="146"/>
      <c r="WMN43" s="146"/>
      <c r="WMO43" s="146"/>
      <c r="WMP43" s="146"/>
      <c r="WMQ43" s="146"/>
      <c r="WMR43" s="146"/>
      <c r="WMS43" s="146"/>
      <c r="WMT43" s="146"/>
      <c r="WMU43" s="146"/>
      <c r="WMV43" s="146"/>
      <c r="WMW43" s="146"/>
      <c r="WMX43" s="146"/>
      <c r="WMY43" s="146"/>
      <c r="WMZ43" s="146"/>
      <c r="WNA43" s="146"/>
      <c r="WNB43" s="146"/>
      <c r="WNC43" s="146"/>
      <c r="WND43" s="146"/>
      <c r="WNE43" s="146"/>
      <c r="WNF43" s="146"/>
      <c r="WNG43" s="146"/>
      <c r="WNH43" s="146"/>
      <c r="WNI43" s="146"/>
      <c r="WNJ43" s="146"/>
      <c r="WNK43" s="146"/>
      <c r="WNL43" s="146"/>
      <c r="WNM43" s="146"/>
      <c r="WNN43" s="146"/>
      <c r="WNO43" s="146"/>
      <c r="WNP43" s="146"/>
      <c r="WNQ43" s="146"/>
      <c r="WNR43" s="146"/>
      <c r="WNS43" s="146"/>
      <c r="WNT43" s="146"/>
      <c r="WNU43" s="146"/>
      <c r="WNV43" s="146"/>
      <c r="WNW43" s="146"/>
      <c r="WNX43" s="146"/>
      <c r="WNY43" s="146"/>
      <c r="WNZ43" s="146"/>
      <c r="WOA43" s="146"/>
      <c r="WOB43" s="146"/>
      <c r="WOC43" s="146"/>
      <c r="WOD43" s="146"/>
      <c r="WOE43" s="146"/>
      <c r="WOF43" s="146"/>
      <c r="WOG43" s="146"/>
      <c r="WOH43" s="146"/>
      <c r="WOI43" s="146"/>
      <c r="WOJ43" s="146"/>
      <c r="WOK43" s="146"/>
      <c r="WOL43" s="146"/>
      <c r="WOM43" s="146"/>
      <c r="WON43" s="146"/>
      <c r="WOO43" s="146"/>
      <c r="WOP43" s="146"/>
      <c r="WOQ43" s="146"/>
      <c r="WOR43" s="146"/>
      <c r="WOS43" s="146"/>
      <c r="WOT43" s="146"/>
      <c r="WOU43" s="146"/>
      <c r="WOV43" s="146"/>
      <c r="WOW43" s="146"/>
      <c r="WOX43" s="146"/>
      <c r="WOY43" s="146"/>
      <c r="WOZ43" s="146"/>
      <c r="WPA43" s="146"/>
      <c r="WPB43" s="146"/>
      <c r="WPC43" s="146"/>
      <c r="WPD43" s="146"/>
      <c r="WPE43" s="146"/>
      <c r="WPF43" s="146"/>
      <c r="WPG43" s="146"/>
      <c r="WPH43" s="146"/>
      <c r="WPI43" s="146"/>
      <c r="WPJ43" s="146"/>
      <c r="WPK43" s="146"/>
      <c r="WPL43" s="146"/>
      <c r="WPM43" s="146"/>
      <c r="WPN43" s="146"/>
      <c r="WPO43" s="146"/>
      <c r="WPP43" s="146"/>
      <c r="WPQ43" s="146"/>
      <c r="WPR43" s="146"/>
      <c r="WPS43" s="146"/>
      <c r="WPT43" s="146"/>
      <c r="WPU43" s="146"/>
      <c r="WPV43" s="146"/>
      <c r="WPW43" s="146"/>
      <c r="WPX43" s="146"/>
      <c r="WPY43" s="146"/>
      <c r="WPZ43" s="146"/>
      <c r="WQA43" s="146"/>
      <c r="WQB43" s="146"/>
      <c r="WQC43" s="146"/>
      <c r="WQD43" s="146"/>
      <c r="WQE43" s="146"/>
      <c r="WQF43" s="146"/>
      <c r="WQG43" s="146"/>
      <c r="WQH43" s="146"/>
      <c r="WQI43" s="146"/>
      <c r="WQJ43" s="146"/>
      <c r="WQK43" s="146"/>
      <c r="WQL43" s="146"/>
      <c r="WQM43" s="146"/>
      <c r="WQN43" s="146"/>
      <c r="WQO43" s="146"/>
      <c r="WQP43" s="146"/>
      <c r="WQQ43" s="146"/>
      <c r="WQR43" s="146"/>
      <c r="WQS43" s="146"/>
      <c r="WQT43" s="146"/>
      <c r="WQU43" s="146"/>
      <c r="WQV43" s="146"/>
      <c r="WQW43" s="146"/>
      <c r="WQX43" s="146"/>
      <c r="WQY43" s="146"/>
      <c r="WQZ43" s="146"/>
      <c r="WRA43" s="146"/>
      <c r="WRB43" s="146"/>
      <c r="WRC43" s="146"/>
      <c r="WRD43" s="146"/>
      <c r="WRE43" s="146"/>
      <c r="WRF43" s="146"/>
      <c r="WRG43" s="146"/>
      <c r="WRH43" s="146"/>
      <c r="WRI43" s="146"/>
      <c r="WRJ43" s="146"/>
      <c r="WRK43" s="146"/>
      <c r="WRL43" s="146"/>
      <c r="WRM43" s="146"/>
      <c r="WRN43" s="146"/>
      <c r="WRO43" s="146"/>
      <c r="WRP43" s="146"/>
      <c r="WRQ43" s="146"/>
      <c r="WRR43" s="146"/>
      <c r="WRS43" s="146"/>
      <c r="WRT43" s="146"/>
      <c r="WRU43" s="146"/>
      <c r="WRV43" s="146"/>
      <c r="WRW43" s="146"/>
      <c r="WRX43" s="146"/>
      <c r="WRY43" s="146"/>
      <c r="WRZ43" s="146"/>
      <c r="WSA43" s="146"/>
      <c r="WSB43" s="146"/>
      <c r="WSC43" s="146"/>
      <c r="WSD43" s="146"/>
      <c r="WSE43" s="146"/>
      <c r="WSF43" s="146"/>
      <c r="WSG43" s="146"/>
      <c r="WSH43" s="146"/>
      <c r="WSI43" s="146"/>
      <c r="WSJ43" s="146"/>
      <c r="WSK43" s="146"/>
      <c r="WSL43" s="146"/>
      <c r="WSM43" s="146"/>
      <c r="WSN43" s="146"/>
      <c r="WSO43" s="146"/>
      <c r="WSP43" s="146"/>
      <c r="WSQ43" s="146"/>
      <c r="WSR43" s="146"/>
      <c r="WSS43" s="146"/>
      <c r="WST43" s="146"/>
      <c r="WSU43" s="146"/>
      <c r="WSV43" s="146"/>
      <c r="WSW43" s="146"/>
      <c r="WSX43" s="146"/>
      <c r="WSY43" s="146"/>
      <c r="WSZ43" s="146"/>
      <c r="WTA43" s="146"/>
      <c r="WTB43" s="146"/>
      <c r="WTC43" s="146"/>
      <c r="WTD43" s="146"/>
      <c r="WTE43" s="146"/>
      <c r="WTF43" s="146"/>
      <c r="WTG43" s="146"/>
      <c r="WTH43" s="146"/>
      <c r="WTI43" s="146"/>
      <c r="WTJ43" s="146"/>
      <c r="WTK43" s="146"/>
      <c r="WTL43" s="146"/>
      <c r="WTM43" s="146"/>
      <c r="WTN43" s="146"/>
      <c r="WTO43" s="146"/>
      <c r="WTP43" s="146"/>
      <c r="WTQ43" s="146"/>
      <c r="WTR43" s="146"/>
      <c r="WTS43" s="146"/>
      <c r="WTT43" s="146"/>
      <c r="WTU43" s="146"/>
      <c r="WTV43" s="146"/>
      <c r="WTW43" s="146"/>
      <c r="WTX43" s="146"/>
      <c r="WTY43" s="146"/>
      <c r="WTZ43" s="146"/>
      <c r="WUA43" s="146"/>
      <c r="WUB43" s="146"/>
      <c r="WUC43" s="146"/>
      <c r="WUD43" s="146"/>
      <c r="WUE43" s="146"/>
      <c r="WUF43" s="146"/>
      <c r="WUG43" s="146"/>
      <c r="WUH43" s="146"/>
      <c r="WUI43" s="146"/>
      <c r="WUJ43" s="146"/>
      <c r="WUK43" s="146"/>
      <c r="WUL43" s="146"/>
      <c r="WUM43" s="146"/>
      <c r="WUN43" s="146"/>
      <c r="WUO43" s="146"/>
      <c r="WUP43" s="146"/>
      <c r="WUQ43" s="146"/>
      <c r="WUR43" s="146"/>
      <c r="WUS43" s="146"/>
      <c r="WUT43" s="146"/>
      <c r="WUU43" s="146"/>
      <c r="WUV43" s="146"/>
      <c r="WUW43" s="146"/>
      <c r="WUX43" s="146"/>
      <c r="WUY43" s="146"/>
      <c r="WUZ43" s="146"/>
      <c r="WVA43" s="146"/>
      <c r="WVB43" s="146"/>
      <c r="WVC43" s="146"/>
      <c r="WVD43" s="146"/>
      <c r="WVE43" s="146"/>
      <c r="WVF43" s="146"/>
      <c r="WVG43" s="146"/>
      <c r="WVH43" s="146"/>
      <c r="WVI43" s="146"/>
      <c r="WVJ43" s="146"/>
      <c r="WVK43" s="146"/>
      <c r="WVL43" s="146"/>
      <c r="WVM43" s="146"/>
      <c r="WVN43" s="146"/>
      <c r="WVO43" s="146"/>
      <c r="WVP43" s="146"/>
      <c r="WVQ43" s="146"/>
      <c r="WVR43" s="146"/>
      <c r="WVS43" s="146"/>
      <c r="WVT43" s="146"/>
      <c r="WVU43" s="146"/>
      <c r="WVV43" s="146"/>
      <c r="WVW43" s="146"/>
      <c r="WVX43" s="146"/>
      <c r="WVY43" s="146"/>
      <c r="WVZ43" s="146"/>
      <c r="WWA43" s="146"/>
      <c r="WWB43" s="146"/>
      <c r="WWC43" s="146"/>
      <c r="WWD43" s="146"/>
      <c r="WWE43" s="146"/>
      <c r="WWF43" s="146"/>
      <c r="WWG43" s="146"/>
      <c r="WWH43" s="146"/>
      <c r="WWI43" s="146"/>
      <c r="WWJ43" s="146"/>
      <c r="WWK43" s="146"/>
      <c r="WWL43" s="146"/>
      <c r="WWM43" s="146"/>
      <c r="WWN43" s="146"/>
      <c r="WWO43" s="146"/>
      <c r="WWP43" s="146"/>
      <c r="WWQ43" s="146"/>
      <c r="WWR43" s="146"/>
      <c r="WWS43" s="146"/>
      <c r="WWT43" s="146"/>
      <c r="WWU43" s="146"/>
      <c r="WWV43" s="146"/>
      <c r="WWW43" s="146"/>
      <c r="WWX43" s="146"/>
      <c r="WWY43" s="146"/>
      <c r="WWZ43" s="146"/>
      <c r="WXA43" s="146"/>
      <c r="WXB43" s="146"/>
      <c r="WXC43" s="146"/>
      <c r="WXD43" s="146"/>
      <c r="WXE43" s="146"/>
      <c r="WXF43" s="146"/>
      <c r="WXG43" s="146"/>
      <c r="WXH43" s="146"/>
      <c r="WXI43" s="146"/>
      <c r="WXJ43" s="146"/>
      <c r="WXK43" s="146"/>
      <c r="WXL43" s="146"/>
      <c r="WXM43" s="146"/>
      <c r="WXN43" s="146"/>
      <c r="WXO43" s="146"/>
      <c r="WXP43" s="146"/>
      <c r="WXQ43" s="146"/>
      <c r="WXR43" s="146"/>
      <c r="WXS43" s="146"/>
      <c r="WXT43" s="146"/>
      <c r="WXU43" s="146"/>
      <c r="WXV43" s="146"/>
      <c r="WXW43" s="146"/>
      <c r="WXX43" s="146"/>
      <c r="WXY43" s="146"/>
      <c r="WXZ43" s="146"/>
      <c r="WYA43" s="146"/>
      <c r="WYB43" s="146"/>
      <c r="WYC43" s="146"/>
      <c r="WYD43" s="146"/>
      <c r="WYE43" s="146"/>
      <c r="WYF43" s="146"/>
      <c r="WYG43" s="146"/>
      <c r="WYH43" s="146"/>
      <c r="WYI43" s="146"/>
      <c r="WYJ43" s="146"/>
      <c r="WYK43" s="146"/>
      <c r="WYL43" s="146"/>
      <c r="WYM43" s="146"/>
      <c r="WYN43" s="146"/>
      <c r="WYO43" s="146"/>
      <c r="WYP43" s="146"/>
      <c r="WYQ43" s="146"/>
      <c r="WYR43" s="146"/>
      <c r="WYS43" s="146"/>
      <c r="WYT43" s="146"/>
      <c r="WYU43" s="146"/>
      <c r="WYV43" s="146"/>
      <c r="WYW43" s="146"/>
      <c r="WYX43" s="146"/>
      <c r="WYY43" s="146"/>
      <c r="WYZ43" s="146"/>
      <c r="WZA43" s="146"/>
      <c r="WZB43" s="146"/>
      <c r="WZC43" s="146"/>
      <c r="WZD43" s="146"/>
      <c r="WZE43" s="146"/>
      <c r="WZF43" s="146"/>
      <c r="WZG43" s="146"/>
      <c r="WZH43" s="146"/>
      <c r="WZI43" s="146"/>
      <c r="WZJ43" s="146"/>
      <c r="WZK43" s="146"/>
      <c r="WZL43" s="146"/>
      <c r="WZM43" s="146"/>
      <c r="WZN43" s="146"/>
      <c r="WZO43" s="146"/>
      <c r="WZP43" s="146"/>
      <c r="WZQ43" s="146"/>
      <c r="WZR43" s="146"/>
      <c r="WZS43" s="146"/>
      <c r="WZT43" s="146"/>
      <c r="WZU43" s="146"/>
      <c r="WZV43" s="146"/>
      <c r="WZW43" s="146"/>
      <c r="WZX43" s="146"/>
      <c r="WZY43" s="146"/>
      <c r="WZZ43" s="146"/>
      <c r="XAA43" s="146"/>
      <c r="XAB43" s="146"/>
      <c r="XAC43" s="146"/>
      <c r="XAD43" s="146"/>
      <c r="XAE43" s="146"/>
      <c r="XAF43" s="146"/>
      <c r="XAG43" s="146"/>
      <c r="XAH43" s="146"/>
      <c r="XAI43" s="146"/>
      <c r="XAJ43" s="146"/>
      <c r="XAK43" s="146"/>
      <c r="XAL43" s="146"/>
      <c r="XAM43" s="146"/>
      <c r="XAN43" s="146"/>
      <c r="XAO43" s="146"/>
      <c r="XAP43" s="146"/>
      <c r="XAQ43" s="146"/>
      <c r="XAR43" s="146"/>
      <c r="XAS43" s="146"/>
      <c r="XAT43" s="146"/>
      <c r="XAU43" s="146"/>
      <c r="XAV43" s="146"/>
      <c r="XAW43" s="146"/>
      <c r="XAX43" s="146"/>
      <c r="XAY43" s="146"/>
      <c r="XAZ43" s="146"/>
      <c r="XBA43" s="146"/>
      <c r="XBB43" s="146"/>
      <c r="XBC43" s="146"/>
      <c r="XBD43" s="146"/>
      <c r="XBE43" s="146"/>
      <c r="XBF43" s="146"/>
      <c r="XBG43" s="146"/>
      <c r="XBH43" s="146"/>
      <c r="XBI43" s="146"/>
      <c r="XBJ43" s="146"/>
      <c r="XBK43" s="146"/>
      <c r="XBL43" s="146"/>
      <c r="XBM43" s="146"/>
      <c r="XBN43" s="146"/>
      <c r="XBO43" s="146"/>
      <c r="XBP43" s="146"/>
      <c r="XBQ43" s="146"/>
      <c r="XBR43" s="146"/>
      <c r="XBS43" s="146"/>
      <c r="XBT43" s="146"/>
      <c r="XBU43" s="146"/>
      <c r="XBV43" s="146"/>
      <c r="XBW43" s="146"/>
      <c r="XBX43" s="146"/>
      <c r="XBY43" s="146"/>
      <c r="XBZ43" s="146"/>
      <c r="XCA43" s="146"/>
      <c r="XCB43" s="146"/>
      <c r="XCC43" s="146"/>
      <c r="XCD43" s="146"/>
      <c r="XCE43" s="146"/>
      <c r="XCF43" s="146"/>
      <c r="XCG43" s="146"/>
      <c r="XCH43" s="146"/>
      <c r="XCI43" s="146"/>
      <c r="XCJ43" s="146"/>
      <c r="XCK43" s="146"/>
      <c r="XCL43" s="146"/>
      <c r="XCM43" s="146"/>
      <c r="XCN43" s="146"/>
      <c r="XCO43" s="146"/>
      <c r="XCP43" s="146"/>
      <c r="XCQ43" s="146"/>
      <c r="XCR43" s="146"/>
      <c r="XCS43" s="146"/>
      <c r="XCT43" s="146"/>
      <c r="XCU43" s="146"/>
      <c r="XCV43" s="146"/>
      <c r="XCW43" s="146"/>
      <c r="XCX43" s="146"/>
      <c r="XCY43" s="146"/>
      <c r="XCZ43" s="146"/>
      <c r="XDA43" s="146"/>
      <c r="XDB43" s="146"/>
      <c r="XDC43" s="146"/>
      <c r="XDD43" s="146"/>
      <c r="XDE43" s="146"/>
      <c r="XDF43" s="146"/>
      <c r="XDG43" s="146"/>
      <c r="XDH43" s="146"/>
      <c r="XDI43" s="146"/>
      <c r="XDJ43" s="146"/>
      <c r="XDK43" s="146"/>
      <c r="XDL43" s="146"/>
      <c r="XDM43" s="146"/>
      <c r="XDN43" s="146"/>
      <c r="XDO43" s="146"/>
      <c r="XDP43" s="146"/>
      <c r="XDQ43" s="146"/>
      <c r="XDR43" s="146"/>
      <c r="XDS43" s="146"/>
      <c r="XDT43" s="146"/>
      <c r="XDU43" s="146"/>
      <c r="XDV43" s="146"/>
      <c r="XDW43" s="146"/>
      <c r="XDX43" s="146"/>
      <c r="XDY43" s="146"/>
      <c r="XDZ43" s="146"/>
      <c r="XEA43" s="146"/>
      <c r="XEB43" s="146"/>
      <c r="XEC43" s="146"/>
      <c r="XED43" s="146"/>
      <c r="XEE43" s="146"/>
      <c r="XEF43" s="146"/>
      <c r="XEG43" s="146"/>
      <c r="XEH43" s="146"/>
      <c r="XEI43" s="146"/>
      <c r="XEJ43" s="146"/>
      <c r="XEK43" s="146"/>
      <c r="XEL43" s="146"/>
      <c r="XEM43" s="146"/>
      <c r="XEN43" s="146"/>
      <c r="XEO43" s="146"/>
      <c r="XEP43" s="146"/>
      <c r="XEQ43" s="146"/>
      <c r="XER43" s="146"/>
      <c r="XES43" s="146"/>
      <c r="XET43" s="146"/>
      <c r="XEU43" s="146"/>
      <c r="XEV43" s="146"/>
      <c r="XEW43" s="146"/>
      <c r="XEX43" s="146"/>
      <c r="XEY43" s="146"/>
      <c r="XEZ43" s="146"/>
      <c r="XFA43" s="146"/>
      <c r="XFB43" s="146"/>
      <c r="XFC43" s="146"/>
      <c r="XFD43" s="148"/>
    </row>
    <row r="44" s="37" customFormat="1" ht="17" customHeight="1" spans="1:123">
      <c r="A44" s="69"/>
      <c r="B44" s="69"/>
      <c r="C44" s="69"/>
      <c r="D44" s="69"/>
      <c r="E44" s="69"/>
      <c r="F44" s="83" t="s">
        <v>632</v>
      </c>
      <c r="G44" s="84">
        <v>490.898204851248</v>
      </c>
      <c r="H44" s="84">
        <v>3.50783725075803</v>
      </c>
      <c r="I44" s="110"/>
      <c r="J44" s="83"/>
      <c r="K44" s="83"/>
      <c r="L44" s="83">
        <v>4</v>
      </c>
      <c r="M44" s="83"/>
      <c r="N44" s="83"/>
      <c r="O44" s="83"/>
      <c r="P44" s="83"/>
      <c r="Q44" s="83"/>
      <c r="R44" s="83"/>
      <c r="S44" s="83"/>
      <c r="T44" s="109"/>
      <c r="U44" s="69"/>
      <c r="V44" s="69"/>
      <c r="W44" s="69"/>
      <c r="X44" s="71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109"/>
      <c r="AN44" s="69"/>
      <c r="AO44" s="109"/>
      <c r="AP44" s="109"/>
      <c r="AQ44" s="109"/>
      <c r="AR44" s="109"/>
      <c r="AS44" s="109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="23" customFormat="1" ht="17" customHeight="1" spans="1:45">
      <c r="A45" s="54" t="s">
        <v>653</v>
      </c>
      <c r="B45" s="54" t="s">
        <v>614</v>
      </c>
      <c r="C45" s="75" t="s">
        <v>646</v>
      </c>
      <c r="D45" s="75" t="s">
        <v>646</v>
      </c>
      <c r="E45" s="35"/>
      <c r="F45" s="35" t="s">
        <v>608</v>
      </c>
      <c r="G45" s="80">
        <v>447.141798366258</v>
      </c>
      <c r="H45" s="72"/>
      <c r="I45" s="35"/>
      <c r="J45" s="35" t="s">
        <v>66</v>
      </c>
      <c r="K45" s="35" t="s">
        <v>66</v>
      </c>
      <c r="L45" s="111">
        <v>13</v>
      </c>
      <c r="M45" s="106">
        <v>799</v>
      </c>
      <c r="N45" s="80">
        <v>14.43</v>
      </c>
      <c r="O45" s="100">
        <v>31.1</v>
      </c>
      <c r="P45" s="100">
        <v>56.5</v>
      </c>
      <c r="Q45" s="100">
        <v>4</v>
      </c>
      <c r="R45" s="106">
        <v>224</v>
      </c>
      <c r="S45" s="106">
        <v>50</v>
      </c>
      <c r="T45" s="100">
        <v>46</v>
      </c>
      <c r="U45" s="114" t="s">
        <v>513</v>
      </c>
      <c r="V45" s="80">
        <v>1.95238095238095</v>
      </c>
      <c r="W45" s="35" t="str">
        <f>IF(V45&lt;1.5,"R",IF(V45&lt;2.6,"MR",IF(V45&lt;3.5,"MS","S")))</f>
        <v>MR</v>
      </c>
      <c r="X45" s="80">
        <v>3.07017543859649</v>
      </c>
      <c r="Y45" s="35" t="str">
        <f>IF(X45&lt;1,"R",IF(X45&lt;6,"MR",IF(X45&lt;25,"MS","S")))</f>
        <v>MR</v>
      </c>
      <c r="Z45" s="35" t="s">
        <v>523</v>
      </c>
      <c r="AA45" s="75" t="s">
        <v>523</v>
      </c>
      <c r="AB45" s="75" t="s">
        <v>514</v>
      </c>
      <c r="AC45" s="75" t="s">
        <v>514</v>
      </c>
      <c r="AD45" s="35"/>
      <c r="AE45" s="35"/>
      <c r="AF45" s="75">
        <v>8</v>
      </c>
      <c r="AG45" s="75" t="s">
        <v>515</v>
      </c>
      <c r="AH45" s="75" t="s">
        <v>515</v>
      </c>
      <c r="AI45" s="75" t="s">
        <v>523</v>
      </c>
      <c r="AJ45" s="75" t="s">
        <v>516</v>
      </c>
      <c r="AK45" s="75" t="s">
        <v>524</v>
      </c>
      <c r="AL45" s="54" t="s">
        <v>605</v>
      </c>
      <c r="AM45" s="133">
        <v>208.916666666667</v>
      </c>
      <c r="AN45" s="100"/>
      <c r="AO45" s="133">
        <v>85.625</v>
      </c>
      <c r="AP45" s="133">
        <v>31.71</v>
      </c>
      <c r="AQ45" s="133">
        <v>39.7858333333333</v>
      </c>
      <c r="AR45" s="133">
        <v>40.4375</v>
      </c>
      <c r="AS45" s="133">
        <v>41.9590909090909</v>
      </c>
    </row>
    <row r="46" s="38" customFormat="1" ht="17" customHeight="1" spans="1:61">
      <c r="A46" s="62"/>
      <c r="B46" s="64" t="s">
        <v>614</v>
      </c>
      <c r="C46" s="62" t="s">
        <v>654</v>
      </c>
      <c r="D46" s="62" t="s">
        <v>616</v>
      </c>
      <c r="E46" s="78" t="s">
        <v>617</v>
      </c>
      <c r="F46" s="81" t="s">
        <v>651</v>
      </c>
      <c r="G46" s="79">
        <v>488.764687159988</v>
      </c>
      <c r="H46" s="62"/>
      <c r="I46" s="66"/>
      <c r="J46" s="66"/>
      <c r="K46" s="92"/>
      <c r="L46" s="90">
        <v>13</v>
      </c>
      <c r="M46" s="90">
        <v>810</v>
      </c>
      <c r="N46" s="91">
        <v>13.07</v>
      </c>
      <c r="O46" s="91">
        <v>29.4</v>
      </c>
      <c r="P46" s="91">
        <v>53.4</v>
      </c>
      <c r="Q46" s="91">
        <v>2.6</v>
      </c>
      <c r="R46" s="90">
        <v>235</v>
      </c>
      <c r="S46" s="90">
        <v>49</v>
      </c>
      <c r="T46" s="91">
        <v>51.7</v>
      </c>
      <c r="U46" s="58" t="s">
        <v>513</v>
      </c>
      <c r="V46" s="104">
        <v>3</v>
      </c>
      <c r="W46" s="59" t="s">
        <v>523</v>
      </c>
      <c r="X46" s="63">
        <v>0.58</v>
      </c>
      <c r="Y46" s="59"/>
      <c r="Z46" s="62" t="s">
        <v>523</v>
      </c>
      <c r="AA46" s="59" t="s">
        <v>523</v>
      </c>
      <c r="AB46" s="62" t="s">
        <v>516</v>
      </c>
      <c r="AC46" s="62" t="s">
        <v>516</v>
      </c>
      <c r="AD46" s="62"/>
      <c r="AE46" s="62"/>
      <c r="AF46" s="62">
        <v>8</v>
      </c>
      <c r="AG46" s="62" t="s">
        <v>515</v>
      </c>
      <c r="AH46" s="75" t="s">
        <v>515</v>
      </c>
      <c r="AI46" s="62" t="s">
        <v>516</v>
      </c>
      <c r="AJ46" s="62" t="s">
        <v>515</v>
      </c>
      <c r="AK46" s="59" t="s">
        <v>514</v>
      </c>
      <c r="AL46" s="58" t="s">
        <v>605</v>
      </c>
      <c r="AM46" s="91">
        <v>211.916666666667</v>
      </c>
      <c r="AN46" s="91"/>
      <c r="AO46" s="91">
        <v>86.7916666666667</v>
      </c>
      <c r="AP46" s="91">
        <v>29.2377180555556</v>
      </c>
      <c r="AQ46" s="91">
        <v>41.155901693352</v>
      </c>
      <c r="AR46" s="91">
        <v>42.7616422927926</v>
      </c>
      <c r="AS46" s="91">
        <v>42.3371743944925</v>
      </c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137"/>
      <c r="BF46" s="137"/>
      <c r="BG46" s="137"/>
      <c r="BH46" s="137"/>
      <c r="BI46" s="143"/>
    </row>
    <row r="47" s="39" customFormat="1" ht="17" customHeight="1" spans="1:16384">
      <c r="A47" s="66"/>
      <c r="B47" s="85"/>
      <c r="C47" s="66"/>
      <c r="D47" s="66"/>
      <c r="E47" s="73"/>
      <c r="F47" s="82" t="s">
        <v>611</v>
      </c>
      <c r="G47" s="86">
        <f>AVERAGE(G45:G46)</f>
        <v>467.953242763123</v>
      </c>
      <c r="H47" s="66"/>
      <c r="I47" s="66"/>
      <c r="J47" s="66"/>
      <c r="K47" s="93"/>
      <c r="L47" s="112"/>
      <c r="M47" s="86"/>
      <c r="N47" s="86"/>
      <c r="O47" s="112"/>
      <c r="P47" s="66"/>
      <c r="Q47" s="66"/>
      <c r="R47" s="66"/>
      <c r="S47" s="66"/>
      <c r="T47" s="108"/>
      <c r="U47" s="120" t="s">
        <v>513</v>
      </c>
      <c r="V47" s="123"/>
      <c r="W47" s="124"/>
      <c r="X47" s="125"/>
      <c r="Y47" s="124"/>
      <c r="Z47" s="66" t="s">
        <v>523</v>
      </c>
      <c r="AA47" s="73"/>
      <c r="AB47" s="66"/>
      <c r="AC47" s="66" t="s">
        <v>514</v>
      </c>
      <c r="AD47" s="66"/>
      <c r="AE47" s="66"/>
      <c r="AF47" s="66"/>
      <c r="AG47" s="66"/>
      <c r="AH47" s="66" t="s">
        <v>515</v>
      </c>
      <c r="AI47" s="66" t="s">
        <v>516</v>
      </c>
      <c r="AJ47" s="66" t="s">
        <v>515</v>
      </c>
      <c r="AK47" s="73" t="s">
        <v>514</v>
      </c>
      <c r="AL47" s="67" t="s">
        <v>605</v>
      </c>
      <c r="AM47" s="95">
        <f t="shared" ref="AM47:AS47" si="19">AVERAGE(AM45:AM46)</f>
        <v>210.416666666667</v>
      </c>
      <c r="AN47" s="108"/>
      <c r="AO47" s="95">
        <f t="shared" si="19"/>
        <v>86.2083333333333</v>
      </c>
      <c r="AP47" s="95">
        <f t="shared" si="19"/>
        <v>30.4738590277778</v>
      </c>
      <c r="AQ47" s="95">
        <f t="shared" si="19"/>
        <v>40.4708675133427</v>
      </c>
      <c r="AR47" s="95">
        <f t="shared" si="19"/>
        <v>41.5995711463963</v>
      </c>
      <c r="AS47" s="95">
        <f t="shared" si="19"/>
        <v>42.1481326517917</v>
      </c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  <c r="FT47" s="146"/>
      <c r="FU47" s="146"/>
      <c r="FV47" s="146"/>
      <c r="FW47" s="146"/>
      <c r="FX47" s="146"/>
      <c r="FY47" s="146"/>
      <c r="FZ47" s="146"/>
      <c r="GA47" s="146"/>
      <c r="GB47" s="146"/>
      <c r="GC47" s="146"/>
      <c r="GD47" s="146"/>
      <c r="GE47" s="146"/>
      <c r="GF47" s="146"/>
      <c r="GG47" s="146"/>
      <c r="GH47" s="146"/>
      <c r="GI47" s="146"/>
      <c r="GJ47" s="146"/>
      <c r="GK47" s="146"/>
      <c r="GL47" s="146"/>
      <c r="GM47" s="146"/>
      <c r="GN47" s="146"/>
      <c r="GO47" s="146"/>
      <c r="GP47" s="146"/>
      <c r="GQ47" s="146"/>
      <c r="GR47" s="146"/>
      <c r="GS47" s="146"/>
      <c r="GT47" s="146"/>
      <c r="GU47" s="146"/>
      <c r="GV47" s="146"/>
      <c r="GW47" s="146"/>
      <c r="GX47" s="146"/>
      <c r="GY47" s="146"/>
      <c r="GZ47" s="146"/>
      <c r="HA47" s="146"/>
      <c r="HB47" s="146"/>
      <c r="HC47" s="146"/>
      <c r="HD47" s="146"/>
      <c r="HE47" s="146"/>
      <c r="HF47" s="146"/>
      <c r="HG47" s="146"/>
      <c r="HH47" s="146"/>
      <c r="HI47" s="146"/>
      <c r="HJ47" s="146"/>
      <c r="HK47" s="146"/>
      <c r="HL47" s="146"/>
      <c r="HM47" s="146"/>
      <c r="HN47" s="146"/>
      <c r="HO47" s="146"/>
      <c r="HP47" s="146"/>
      <c r="HQ47" s="146"/>
      <c r="HR47" s="146"/>
      <c r="HS47" s="146"/>
      <c r="HT47" s="146"/>
      <c r="HU47" s="146"/>
      <c r="HV47" s="146"/>
      <c r="HW47" s="146"/>
      <c r="HX47" s="146"/>
      <c r="HY47" s="146"/>
      <c r="HZ47" s="146"/>
      <c r="IA47" s="146"/>
      <c r="IB47" s="146"/>
      <c r="IC47" s="146"/>
      <c r="ID47" s="146"/>
      <c r="IE47" s="146"/>
      <c r="IF47" s="146"/>
      <c r="IG47" s="146"/>
      <c r="IH47" s="146"/>
      <c r="II47" s="146"/>
      <c r="IJ47" s="146"/>
      <c r="IK47" s="146"/>
      <c r="IL47" s="146"/>
      <c r="IM47" s="146"/>
      <c r="IN47" s="146"/>
      <c r="IO47" s="146"/>
      <c r="IP47" s="146"/>
      <c r="IQ47" s="146"/>
      <c r="IR47" s="146"/>
      <c r="IS47" s="146"/>
      <c r="IT47" s="146"/>
      <c r="IU47" s="146"/>
      <c r="IV47" s="146"/>
      <c r="IW47" s="146"/>
      <c r="IX47" s="146"/>
      <c r="IY47" s="146"/>
      <c r="IZ47" s="146"/>
      <c r="JA47" s="146"/>
      <c r="JB47" s="146"/>
      <c r="JC47" s="146"/>
      <c r="JD47" s="146"/>
      <c r="JE47" s="146"/>
      <c r="JF47" s="146"/>
      <c r="JG47" s="146"/>
      <c r="JH47" s="146"/>
      <c r="JI47" s="146"/>
      <c r="JJ47" s="146"/>
      <c r="JK47" s="146"/>
      <c r="JL47" s="146"/>
      <c r="JM47" s="146"/>
      <c r="JN47" s="146"/>
      <c r="JO47" s="146"/>
      <c r="JP47" s="146"/>
      <c r="JQ47" s="146"/>
      <c r="JR47" s="146"/>
      <c r="JS47" s="146"/>
      <c r="JT47" s="146"/>
      <c r="JU47" s="146"/>
      <c r="JV47" s="146"/>
      <c r="JW47" s="146"/>
      <c r="JX47" s="146"/>
      <c r="JY47" s="146"/>
      <c r="JZ47" s="146"/>
      <c r="KA47" s="146"/>
      <c r="KB47" s="146"/>
      <c r="KC47" s="146"/>
      <c r="KD47" s="146"/>
      <c r="KE47" s="146"/>
      <c r="KF47" s="146"/>
      <c r="KG47" s="146"/>
      <c r="KH47" s="146"/>
      <c r="KI47" s="146"/>
      <c r="KJ47" s="146"/>
      <c r="KK47" s="146"/>
      <c r="KL47" s="146"/>
      <c r="KM47" s="146"/>
      <c r="KN47" s="146"/>
      <c r="KO47" s="146"/>
      <c r="KP47" s="146"/>
      <c r="KQ47" s="146"/>
      <c r="KR47" s="146"/>
      <c r="KS47" s="146"/>
      <c r="KT47" s="146"/>
      <c r="KU47" s="146"/>
      <c r="KV47" s="146"/>
      <c r="KW47" s="146"/>
      <c r="KX47" s="146"/>
      <c r="KY47" s="146"/>
      <c r="KZ47" s="146"/>
      <c r="LA47" s="146"/>
      <c r="LB47" s="146"/>
      <c r="LC47" s="146"/>
      <c r="LD47" s="146"/>
      <c r="LE47" s="146"/>
      <c r="LF47" s="146"/>
      <c r="LG47" s="146"/>
      <c r="LH47" s="146"/>
      <c r="LI47" s="146"/>
      <c r="LJ47" s="146"/>
      <c r="LK47" s="146"/>
      <c r="LL47" s="146"/>
      <c r="LM47" s="146"/>
      <c r="LN47" s="146"/>
      <c r="LO47" s="146"/>
      <c r="LP47" s="146"/>
      <c r="LQ47" s="146"/>
      <c r="LR47" s="146"/>
      <c r="LS47" s="146"/>
      <c r="LT47" s="146"/>
      <c r="LU47" s="146"/>
      <c r="LV47" s="146"/>
      <c r="LW47" s="146"/>
      <c r="LX47" s="146"/>
      <c r="LY47" s="146"/>
      <c r="LZ47" s="146"/>
      <c r="MA47" s="146"/>
      <c r="MB47" s="146"/>
      <c r="MC47" s="146"/>
      <c r="MD47" s="146"/>
      <c r="ME47" s="146"/>
      <c r="MF47" s="146"/>
      <c r="MG47" s="146"/>
      <c r="MH47" s="146"/>
      <c r="MI47" s="146"/>
      <c r="MJ47" s="146"/>
      <c r="MK47" s="146"/>
      <c r="ML47" s="146"/>
      <c r="MM47" s="146"/>
      <c r="MN47" s="146"/>
      <c r="MO47" s="146"/>
      <c r="MP47" s="146"/>
      <c r="MQ47" s="146"/>
      <c r="MR47" s="146"/>
      <c r="MS47" s="146"/>
      <c r="MT47" s="146"/>
      <c r="MU47" s="146"/>
      <c r="MV47" s="146"/>
      <c r="MW47" s="146"/>
      <c r="MX47" s="146"/>
      <c r="MY47" s="146"/>
      <c r="MZ47" s="146"/>
      <c r="NA47" s="146"/>
      <c r="NB47" s="146"/>
      <c r="NC47" s="146"/>
      <c r="ND47" s="146"/>
      <c r="NE47" s="146"/>
      <c r="NF47" s="146"/>
      <c r="NG47" s="146"/>
      <c r="NH47" s="146"/>
      <c r="NI47" s="146"/>
      <c r="NJ47" s="146"/>
      <c r="NK47" s="146"/>
      <c r="NL47" s="146"/>
      <c r="NM47" s="146"/>
      <c r="NN47" s="146"/>
      <c r="NO47" s="146"/>
      <c r="NP47" s="146"/>
      <c r="NQ47" s="146"/>
      <c r="NR47" s="146"/>
      <c r="NS47" s="146"/>
      <c r="NT47" s="146"/>
      <c r="NU47" s="146"/>
      <c r="NV47" s="146"/>
      <c r="NW47" s="146"/>
      <c r="NX47" s="146"/>
      <c r="NY47" s="146"/>
      <c r="NZ47" s="146"/>
      <c r="OA47" s="146"/>
      <c r="OB47" s="146"/>
      <c r="OC47" s="146"/>
      <c r="OD47" s="146"/>
      <c r="OE47" s="146"/>
      <c r="OF47" s="146"/>
      <c r="OG47" s="146"/>
      <c r="OH47" s="146"/>
      <c r="OI47" s="146"/>
      <c r="OJ47" s="146"/>
      <c r="OK47" s="146"/>
      <c r="OL47" s="146"/>
      <c r="OM47" s="146"/>
      <c r="ON47" s="146"/>
      <c r="OO47" s="146"/>
      <c r="OP47" s="146"/>
      <c r="OQ47" s="146"/>
      <c r="OR47" s="146"/>
      <c r="OS47" s="146"/>
      <c r="OT47" s="146"/>
      <c r="OU47" s="146"/>
      <c r="OV47" s="146"/>
      <c r="OW47" s="146"/>
      <c r="OX47" s="146"/>
      <c r="OY47" s="146"/>
      <c r="OZ47" s="146"/>
      <c r="PA47" s="146"/>
      <c r="PB47" s="146"/>
      <c r="PC47" s="146"/>
      <c r="PD47" s="146"/>
      <c r="PE47" s="146"/>
      <c r="PF47" s="146"/>
      <c r="PG47" s="146"/>
      <c r="PH47" s="146"/>
      <c r="PI47" s="146"/>
      <c r="PJ47" s="146"/>
      <c r="PK47" s="146"/>
      <c r="PL47" s="146"/>
      <c r="PM47" s="146"/>
      <c r="PN47" s="146"/>
      <c r="PO47" s="146"/>
      <c r="PP47" s="146"/>
      <c r="PQ47" s="146"/>
      <c r="PR47" s="146"/>
      <c r="PS47" s="146"/>
      <c r="PT47" s="146"/>
      <c r="PU47" s="146"/>
      <c r="PV47" s="146"/>
      <c r="PW47" s="146"/>
      <c r="PX47" s="146"/>
      <c r="PY47" s="146"/>
      <c r="PZ47" s="146"/>
      <c r="QA47" s="146"/>
      <c r="QB47" s="146"/>
      <c r="QC47" s="146"/>
      <c r="QD47" s="146"/>
      <c r="QE47" s="146"/>
      <c r="QF47" s="146"/>
      <c r="QG47" s="146"/>
      <c r="QH47" s="146"/>
      <c r="QI47" s="146"/>
      <c r="QJ47" s="146"/>
      <c r="QK47" s="146"/>
      <c r="QL47" s="146"/>
      <c r="QM47" s="146"/>
      <c r="QN47" s="146"/>
      <c r="QO47" s="146"/>
      <c r="QP47" s="146"/>
      <c r="QQ47" s="146"/>
      <c r="QR47" s="146"/>
      <c r="QS47" s="146"/>
      <c r="QT47" s="146"/>
      <c r="QU47" s="146"/>
      <c r="QV47" s="146"/>
      <c r="QW47" s="146"/>
      <c r="QX47" s="146"/>
      <c r="QY47" s="146"/>
      <c r="QZ47" s="146"/>
      <c r="RA47" s="146"/>
      <c r="RB47" s="146"/>
      <c r="RC47" s="146"/>
      <c r="RD47" s="146"/>
      <c r="RE47" s="146"/>
      <c r="RF47" s="146"/>
      <c r="RG47" s="146"/>
      <c r="RH47" s="146"/>
      <c r="RI47" s="146"/>
      <c r="RJ47" s="146"/>
      <c r="RK47" s="146"/>
      <c r="RL47" s="146"/>
      <c r="RM47" s="146"/>
      <c r="RN47" s="146"/>
      <c r="RO47" s="146"/>
      <c r="RP47" s="146"/>
      <c r="RQ47" s="146"/>
      <c r="RR47" s="146"/>
      <c r="RS47" s="146"/>
      <c r="RT47" s="146"/>
      <c r="RU47" s="146"/>
      <c r="RV47" s="146"/>
      <c r="RW47" s="146"/>
      <c r="RX47" s="146"/>
      <c r="RY47" s="146"/>
      <c r="RZ47" s="146"/>
      <c r="SA47" s="146"/>
      <c r="SB47" s="146"/>
      <c r="SC47" s="146"/>
      <c r="SD47" s="146"/>
      <c r="SE47" s="146"/>
      <c r="SF47" s="146"/>
      <c r="SG47" s="146"/>
      <c r="SH47" s="146"/>
      <c r="SI47" s="146"/>
      <c r="SJ47" s="146"/>
      <c r="SK47" s="146"/>
      <c r="SL47" s="146"/>
      <c r="SM47" s="146"/>
      <c r="SN47" s="146"/>
      <c r="SO47" s="146"/>
      <c r="SP47" s="146"/>
      <c r="SQ47" s="146"/>
      <c r="SR47" s="146"/>
      <c r="SS47" s="146"/>
      <c r="ST47" s="146"/>
      <c r="SU47" s="146"/>
      <c r="SV47" s="146"/>
      <c r="SW47" s="146"/>
      <c r="SX47" s="146"/>
      <c r="SY47" s="146"/>
      <c r="SZ47" s="146"/>
      <c r="TA47" s="146"/>
      <c r="TB47" s="146"/>
      <c r="TC47" s="146"/>
      <c r="TD47" s="146"/>
      <c r="TE47" s="146"/>
      <c r="TF47" s="146"/>
      <c r="TG47" s="146"/>
      <c r="TH47" s="146"/>
      <c r="TI47" s="146"/>
      <c r="TJ47" s="146"/>
      <c r="TK47" s="146"/>
      <c r="TL47" s="146"/>
      <c r="TM47" s="146"/>
      <c r="TN47" s="146"/>
      <c r="TO47" s="146"/>
      <c r="TP47" s="146"/>
      <c r="TQ47" s="146"/>
      <c r="TR47" s="146"/>
      <c r="TS47" s="146"/>
      <c r="TT47" s="146"/>
      <c r="TU47" s="146"/>
      <c r="TV47" s="146"/>
      <c r="TW47" s="146"/>
      <c r="TX47" s="146"/>
      <c r="TY47" s="146"/>
      <c r="TZ47" s="146"/>
      <c r="UA47" s="146"/>
      <c r="UB47" s="146"/>
      <c r="UC47" s="146"/>
      <c r="UD47" s="146"/>
      <c r="UE47" s="146"/>
      <c r="UF47" s="146"/>
      <c r="UG47" s="146"/>
      <c r="UH47" s="146"/>
      <c r="UI47" s="146"/>
      <c r="UJ47" s="146"/>
      <c r="UK47" s="146"/>
      <c r="UL47" s="146"/>
      <c r="UM47" s="146"/>
      <c r="UN47" s="146"/>
      <c r="UO47" s="146"/>
      <c r="UP47" s="146"/>
      <c r="UQ47" s="146"/>
      <c r="UR47" s="146"/>
      <c r="US47" s="146"/>
      <c r="UT47" s="146"/>
      <c r="UU47" s="146"/>
      <c r="UV47" s="146"/>
      <c r="UW47" s="146"/>
      <c r="UX47" s="146"/>
      <c r="UY47" s="146"/>
      <c r="UZ47" s="146"/>
      <c r="VA47" s="146"/>
      <c r="VB47" s="146"/>
      <c r="VC47" s="146"/>
      <c r="VD47" s="146"/>
      <c r="VE47" s="146"/>
      <c r="VF47" s="146"/>
      <c r="VG47" s="146"/>
      <c r="VH47" s="146"/>
      <c r="VI47" s="146"/>
      <c r="VJ47" s="146"/>
      <c r="VK47" s="146"/>
      <c r="VL47" s="146"/>
      <c r="VM47" s="146"/>
      <c r="VN47" s="146"/>
      <c r="VO47" s="146"/>
      <c r="VP47" s="146"/>
      <c r="VQ47" s="146"/>
      <c r="VR47" s="146"/>
      <c r="VS47" s="146"/>
      <c r="VT47" s="146"/>
      <c r="VU47" s="146"/>
      <c r="VV47" s="146"/>
      <c r="VW47" s="146"/>
      <c r="VX47" s="146"/>
      <c r="VY47" s="146"/>
      <c r="VZ47" s="146"/>
      <c r="WA47" s="146"/>
      <c r="WB47" s="146"/>
      <c r="WC47" s="146"/>
      <c r="WD47" s="146"/>
      <c r="WE47" s="146"/>
      <c r="WF47" s="146"/>
      <c r="WG47" s="146"/>
      <c r="WH47" s="146"/>
      <c r="WI47" s="146"/>
      <c r="WJ47" s="146"/>
      <c r="WK47" s="146"/>
      <c r="WL47" s="146"/>
      <c r="WM47" s="146"/>
      <c r="WN47" s="146"/>
      <c r="WO47" s="146"/>
      <c r="WP47" s="146"/>
      <c r="WQ47" s="146"/>
      <c r="WR47" s="146"/>
      <c r="WS47" s="146"/>
      <c r="WT47" s="146"/>
      <c r="WU47" s="146"/>
      <c r="WV47" s="146"/>
      <c r="WW47" s="146"/>
      <c r="WX47" s="146"/>
      <c r="WY47" s="146"/>
      <c r="WZ47" s="146"/>
      <c r="XA47" s="146"/>
      <c r="XB47" s="146"/>
      <c r="XC47" s="146"/>
      <c r="XD47" s="146"/>
      <c r="XE47" s="146"/>
      <c r="XF47" s="146"/>
      <c r="XG47" s="146"/>
      <c r="XH47" s="146"/>
      <c r="XI47" s="146"/>
      <c r="XJ47" s="146"/>
      <c r="XK47" s="146"/>
      <c r="XL47" s="146"/>
      <c r="XM47" s="146"/>
      <c r="XN47" s="146"/>
      <c r="XO47" s="146"/>
      <c r="XP47" s="146"/>
      <c r="XQ47" s="146"/>
      <c r="XR47" s="146"/>
      <c r="XS47" s="146"/>
      <c r="XT47" s="146"/>
      <c r="XU47" s="146"/>
      <c r="XV47" s="146"/>
      <c r="XW47" s="146"/>
      <c r="XX47" s="146"/>
      <c r="XY47" s="146"/>
      <c r="XZ47" s="146"/>
      <c r="YA47" s="146"/>
      <c r="YB47" s="146"/>
      <c r="YC47" s="146"/>
      <c r="YD47" s="146"/>
      <c r="YE47" s="146"/>
      <c r="YF47" s="146"/>
      <c r="YG47" s="146"/>
      <c r="YH47" s="146"/>
      <c r="YI47" s="146"/>
      <c r="YJ47" s="146"/>
      <c r="YK47" s="146"/>
      <c r="YL47" s="146"/>
      <c r="YM47" s="146"/>
      <c r="YN47" s="146"/>
      <c r="YO47" s="146"/>
      <c r="YP47" s="146"/>
      <c r="YQ47" s="146"/>
      <c r="YR47" s="146"/>
      <c r="YS47" s="146"/>
      <c r="YT47" s="146"/>
      <c r="YU47" s="146"/>
      <c r="YV47" s="146"/>
      <c r="YW47" s="146"/>
      <c r="YX47" s="146"/>
      <c r="YY47" s="146"/>
      <c r="YZ47" s="146"/>
      <c r="ZA47" s="146"/>
      <c r="ZB47" s="146"/>
      <c r="ZC47" s="146"/>
      <c r="ZD47" s="146"/>
      <c r="ZE47" s="146"/>
      <c r="ZF47" s="146"/>
      <c r="ZG47" s="146"/>
      <c r="ZH47" s="146"/>
      <c r="ZI47" s="146"/>
      <c r="ZJ47" s="146"/>
      <c r="ZK47" s="146"/>
      <c r="ZL47" s="146"/>
      <c r="ZM47" s="146"/>
      <c r="ZN47" s="146"/>
      <c r="ZO47" s="146"/>
      <c r="ZP47" s="146"/>
      <c r="ZQ47" s="146"/>
      <c r="ZR47" s="146"/>
      <c r="ZS47" s="146"/>
      <c r="ZT47" s="146"/>
      <c r="ZU47" s="146"/>
      <c r="ZV47" s="146"/>
      <c r="ZW47" s="146"/>
      <c r="ZX47" s="146"/>
      <c r="ZY47" s="146"/>
      <c r="ZZ47" s="146"/>
      <c r="AAA47" s="146"/>
      <c r="AAB47" s="146"/>
      <c r="AAC47" s="146"/>
      <c r="AAD47" s="146"/>
      <c r="AAE47" s="146"/>
      <c r="AAF47" s="146"/>
      <c r="AAG47" s="146"/>
      <c r="AAH47" s="146"/>
      <c r="AAI47" s="146"/>
      <c r="AAJ47" s="146"/>
      <c r="AAK47" s="146"/>
      <c r="AAL47" s="146"/>
      <c r="AAM47" s="146"/>
      <c r="AAN47" s="146"/>
      <c r="AAO47" s="146"/>
      <c r="AAP47" s="146"/>
      <c r="AAQ47" s="146"/>
      <c r="AAR47" s="146"/>
      <c r="AAS47" s="146"/>
      <c r="AAT47" s="146"/>
      <c r="AAU47" s="146"/>
      <c r="AAV47" s="146"/>
      <c r="AAW47" s="146"/>
      <c r="AAX47" s="146"/>
      <c r="AAY47" s="146"/>
      <c r="AAZ47" s="146"/>
      <c r="ABA47" s="146"/>
      <c r="ABB47" s="146"/>
      <c r="ABC47" s="146"/>
      <c r="ABD47" s="146"/>
      <c r="ABE47" s="146"/>
      <c r="ABF47" s="146"/>
      <c r="ABG47" s="146"/>
      <c r="ABH47" s="146"/>
      <c r="ABI47" s="146"/>
      <c r="ABJ47" s="146"/>
      <c r="ABK47" s="146"/>
      <c r="ABL47" s="146"/>
      <c r="ABM47" s="146"/>
      <c r="ABN47" s="146"/>
      <c r="ABO47" s="146"/>
      <c r="ABP47" s="146"/>
      <c r="ABQ47" s="146"/>
      <c r="ABR47" s="146"/>
      <c r="ABS47" s="146"/>
      <c r="ABT47" s="146"/>
      <c r="ABU47" s="146"/>
      <c r="ABV47" s="146"/>
      <c r="ABW47" s="146"/>
      <c r="ABX47" s="146"/>
      <c r="ABY47" s="146"/>
      <c r="ABZ47" s="146"/>
      <c r="ACA47" s="146"/>
      <c r="ACB47" s="146"/>
      <c r="ACC47" s="146"/>
      <c r="ACD47" s="146"/>
      <c r="ACE47" s="146"/>
      <c r="ACF47" s="146"/>
      <c r="ACG47" s="146"/>
      <c r="ACH47" s="146"/>
      <c r="ACI47" s="146"/>
      <c r="ACJ47" s="146"/>
      <c r="ACK47" s="146"/>
      <c r="ACL47" s="146"/>
      <c r="ACM47" s="146"/>
      <c r="ACN47" s="146"/>
      <c r="ACO47" s="146"/>
      <c r="ACP47" s="146"/>
      <c r="ACQ47" s="146"/>
      <c r="ACR47" s="146"/>
      <c r="ACS47" s="146"/>
      <c r="ACT47" s="146"/>
      <c r="ACU47" s="146"/>
      <c r="ACV47" s="146"/>
      <c r="ACW47" s="146"/>
      <c r="ACX47" s="146"/>
      <c r="ACY47" s="146"/>
      <c r="ACZ47" s="146"/>
      <c r="ADA47" s="146"/>
      <c r="ADB47" s="146"/>
      <c r="ADC47" s="146"/>
      <c r="ADD47" s="146"/>
      <c r="ADE47" s="146"/>
      <c r="ADF47" s="146"/>
      <c r="ADG47" s="146"/>
      <c r="ADH47" s="146"/>
      <c r="ADI47" s="146"/>
      <c r="ADJ47" s="146"/>
      <c r="ADK47" s="146"/>
      <c r="ADL47" s="146"/>
      <c r="ADM47" s="146"/>
      <c r="ADN47" s="146"/>
      <c r="ADO47" s="146"/>
      <c r="ADP47" s="146"/>
      <c r="ADQ47" s="146"/>
      <c r="ADR47" s="146"/>
      <c r="ADS47" s="146"/>
      <c r="ADT47" s="146"/>
      <c r="ADU47" s="146"/>
      <c r="ADV47" s="146"/>
      <c r="ADW47" s="146"/>
      <c r="ADX47" s="146"/>
      <c r="ADY47" s="146"/>
      <c r="ADZ47" s="146"/>
      <c r="AEA47" s="146"/>
      <c r="AEB47" s="146"/>
      <c r="AEC47" s="146"/>
      <c r="AED47" s="146"/>
      <c r="AEE47" s="146"/>
      <c r="AEF47" s="146"/>
      <c r="AEG47" s="146"/>
      <c r="AEH47" s="146"/>
      <c r="AEI47" s="146"/>
      <c r="AEJ47" s="146"/>
      <c r="AEK47" s="146"/>
      <c r="AEL47" s="146"/>
      <c r="AEM47" s="146"/>
      <c r="AEN47" s="146"/>
      <c r="AEO47" s="146"/>
      <c r="AEP47" s="146"/>
      <c r="AEQ47" s="146"/>
      <c r="AER47" s="146"/>
      <c r="AES47" s="146"/>
      <c r="AET47" s="146"/>
      <c r="AEU47" s="146"/>
      <c r="AEV47" s="146"/>
      <c r="AEW47" s="146"/>
      <c r="AEX47" s="146"/>
      <c r="AEY47" s="146"/>
      <c r="AEZ47" s="146"/>
      <c r="AFA47" s="146"/>
      <c r="AFB47" s="146"/>
      <c r="AFC47" s="146"/>
      <c r="AFD47" s="146"/>
      <c r="AFE47" s="146"/>
      <c r="AFF47" s="146"/>
      <c r="AFG47" s="146"/>
      <c r="AFH47" s="146"/>
      <c r="AFI47" s="146"/>
      <c r="AFJ47" s="146"/>
      <c r="AFK47" s="146"/>
      <c r="AFL47" s="146"/>
      <c r="AFM47" s="146"/>
      <c r="AFN47" s="146"/>
      <c r="AFO47" s="146"/>
      <c r="AFP47" s="146"/>
      <c r="AFQ47" s="146"/>
      <c r="AFR47" s="146"/>
      <c r="AFS47" s="146"/>
      <c r="AFT47" s="146"/>
      <c r="AFU47" s="146"/>
      <c r="AFV47" s="146"/>
      <c r="AFW47" s="146"/>
      <c r="AFX47" s="146"/>
      <c r="AFY47" s="146"/>
      <c r="AFZ47" s="146"/>
      <c r="AGA47" s="146"/>
      <c r="AGB47" s="146"/>
      <c r="AGC47" s="146"/>
      <c r="AGD47" s="146"/>
      <c r="AGE47" s="146"/>
      <c r="AGF47" s="146"/>
      <c r="AGG47" s="146"/>
      <c r="AGH47" s="146"/>
      <c r="AGI47" s="146"/>
      <c r="AGJ47" s="146"/>
      <c r="AGK47" s="146"/>
      <c r="AGL47" s="146"/>
      <c r="AGM47" s="146"/>
      <c r="AGN47" s="146"/>
      <c r="AGO47" s="146"/>
      <c r="AGP47" s="146"/>
      <c r="AGQ47" s="146"/>
      <c r="AGR47" s="146"/>
      <c r="AGS47" s="146"/>
      <c r="AGT47" s="146"/>
      <c r="AGU47" s="146"/>
      <c r="AGV47" s="146"/>
      <c r="AGW47" s="146"/>
      <c r="AGX47" s="146"/>
      <c r="AGY47" s="146"/>
      <c r="AGZ47" s="146"/>
      <c r="AHA47" s="146"/>
      <c r="AHB47" s="146"/>
      <c r="AHC47" s="146"/>
      <c r="AHD47" s="146"/>
      <c r="AHE47" s="146"/>
      <c r="AHF47" s="146"/>
      <c r="AHG47" s="146"/>
      <c r="AHH47" s="146"/>
      <c r="AHI47" s="146"/>
      <c r="AHJ47" s="146"/>
      <c r="AHK47" s="146"/>
      <c r="AHL47" s="146"/>
      <c r="AHM47" s="146"/>
      <c r="AHN47" s="146"/>
      <c r="AHO47" s="146"/>
      <c r="AHP47" s="146"/>
      <c r="AHQ47" s="146"/>
      <c r="AHR47" s="146"/>
      <c r="AHS47" s="146"/>
      <c r="AHT47" s="146"/>
      <c r="AHU47" s="146"/>
      <c r="AHV47" s="146"/>
      <c r="AHW47" s="146"/>
      <c r="AHX47" s="146"/>
      <c r="AHY47" s="146"/>
      <c r="AHZ47" s="146"/>
      <c r="AIA47" s="146"/>
      <c r="AIB47" s="146"/>
      <c r="AIC47" s="146"/>
      <c r="AID47" s="146"/>
      <c r="AIE47" s="146"/>
      <c r="AIF47" s="146"/>
      <c r="AIG47" s="146"/>
      <c r="AIH47" s="146"/>
      <c r="AII47" s="146"/>
      <c r="AIJ47" s="146"/>
      <c r="AIK47" s="146"/>
      <c r="AIL47" s="146"/>
      <c r="AIM47" s="146"/>
      <c r="AIN47" s="146"/>
      <c r="AIO47" s="146"/>
      <c r="AIP47" s="146"/>
      <c r="AIQ47" s="146"/>
      <c r="AIR47" s="146"/>
      <c r="AIS47" s="146"/>
      <c r="AIT47" s="146"/>
      <c r="AIU47" s="146"/>
      <c r="AIV47" s="146"/>
      <c r="AIW47" s="146"/>
      <c r="AIX47" s="146"/>
      <c r="AIY47" s="146"/>
      <c r="AIZ47" s="146"/>
      <c r="AJA47" s="146"/>
      <c r="AJB47" s="146"/>
      <c r="AJC47" s="146"/>
      <c r="AJD47" s="146"/>
      <c r="AJE47" s="146"/>
      <c r="AJF47" s="146"/>
      <c r="AJG47" s="146"/>
      <c r="AJH47" s="146"/>
      <c r="AJI47" s="146"/>
      <c r="AJJ47" s="146"/>
      <c r="AJK47" s="146"/>
      <c r="AJL47" s="146"/>
      <c r="AJM47" s="146"/>
      <c r="AJN47" s="146"/>
      <c r="AJO47" s="146"/>
      <c r="AJP47" s="146"/>
      <c r="AJQ47" s="146"/>
      <c r="AJR47" s="146"/>
      <c r="AJS47" s="146"/>
      <c r="AJT47" s="146"/>
      <c r="AJU47" s="146"/>
      <c r="AJV47" s="146"/>
      <c r="AJW47" s="146"/>
      <c r="AJX47" s="146"/>
      <c r="AJY47" s="146"/>
      <c r="AJZ47" s="146"/>
      <c r="AKA47" s="146"/>
      <c r="AKB47" s="146"/>
      <c r="AKC47" s="146"/>
      <c r="AKD47" s="146"/>
      <c r="AKE47" s="146"/>
      <c r="AKF47" s="146"/>
      <c r="AKG47" s="146"/>
      <c r="AKH47" s="146"/>
      <c r="AKI47" s="146"/>
      <c r="AKJ47" s="146"/>
      <c r="AKK47" s="146"/>
      <c r="AKL47" s="146"/>
      <c r="AKM47" s="146"/>
      <c r="AKN47" s="146"/>
      <c r="AKO47" s="146"/>
      <c r="AKP47" s="146"/>
      <c r="AKQ47" s="146"/>
      <c r="AKR47" s="146"/>
      <c r="AKS47" s="146"/>
      <c r="AKT47" s="146"/>
      <c r="AKU47" s="146"/>
      <c r="AKV47" s="146"/>
      <c r="AKW47" s="146"/>
      <c r="AKX47" s="146"/>
      <c r="AKY47" s="146"/>
      <c r="AKZ47" s="146"/>
      <c r="ALA47" s="146"/>
      <c r="ALB47" s="146"/>
      <c r="ALC47" s="146"/>
      <c r="ALD47" s="146"/>
      <c r="ALE47" s="146"/>
      <c r="ALF47" s="146"/>
      <c r="ALG47" s="146"/>
      <c r="ALH47" s="146"/>
      <c r="ALI47" s="146"/>
      <c r="ALJ47" s="146"/>
      <c r="ALK47" s="146"/>
      <c r="ALL47" s="146"/>
      <c r="ALM47" s="146"/>
      <c r="ALN47" s="146"/>
      <c r="ALO47" s="146"/>
      <c r="ALP47" s="146"/>
      <c r="ALQ47" s="146"/>
      <c r="ALR47" s="146"/>
      <c r="ALS47" s="146"/>
      <c r="ALT47" s="146"/>
      <c r="ALU47" s="146"/>
      <c r="ALV47" s="146"/>
      <c r="ALW47" s="146"/>
      <c r="ALX47" s="146"/>
      <c r="ALY47" s="146"/>
      <c r="ALZ47" s="146"/>
      <c r="AMA47" s="146"/>
      <c r="AMB47" s="146"/>
      <c r="AMC47" s="146"/>
      <c r="AMD47" s="146"/>
      <c r="AME47" s="146"/>
      <c r="AMF47" s="146"/>
      <c r="AMG47" s="146"/>
      <c r="AMH47" s="146"/>
      <c r="AMI47" s="146"/>
      <c r="AMJ47" s="146"/>
      <c r="AMK47" s="146"/>
      <c r="AML47" s="146"/>
      <c r="AMM47" s="146"/>
      <c r="AMN47" s="146"/>
      <c r="AMO47" s="146"/>
      <c r="AMP47" s="146"/>
      <c r="AMQ47" s="146"/>
      <c r="AMR47" s="146"/>
      <c r="AMS47" s="146"/>
      <c r="AMT47" s="146"/>
      <c r="AMU47" s="146"/>
      <c r="AMV47" s="146"/>
      <c r="AMW47" s="146"/>
      <c r="AMX47" s="146"/>
      <c r="AMY47" s="146"/>
      <c r="AMZ47" s="146"/>
      <c r="ANA47" s="146"/>
      <c r="ANB47" s="146"/>
      <c r="ANC47" s="146"/>
      <c r="AND47" s="146"/>
      <c r="ANE47" s="146"/>
      <c r="ANF47" s="146"/>
      <c r="ANG47" s="146"/>
      <c r="ANH47" s="146"/>
      <c r="ANI47" s="146"/>
      <c r="ANJ47" s="146"/>
      <c r="ANK47" s="146"/>
      <c r="ANL47" s="146"/>
      <c r="ANM47" s="146"/>
      <c r="ANN47" s="146"/>
      <c r="ANO47" s="146"/>
      <c r="ANP47" s="146"/>
      <c r="ANQ47" s="146"/>
      <c r="ANR47" s="146"/>
      <c r="ANS47" s="146"/>
      <c r="ANT47" s="146"/>
      <c r="ANU47" s="146"/>
      <c r="ANV47" s="146"/>
      <c r="ANW47" s="146"/>
      <c r="ANX47" s="146"/>
      <c r="ANY47" s="146"/>
      <c r="ANZ47" s="146"/>
      <c r="AOA47" s="146"/>
      <c r="AOB47" s="146"/>
      <c r="AOC47" s="146"/>
      <c r="AOD47" s="146"/>
      <c r="AOE47" s="146"/>
      <c r="AOF47" s="146"/>
      <c r="AOG47" s="146"/>
      <c r="AOH47" s="146"/>
      <c r="AOI47" s="146"/>
      <c r="AOJ47" s="146"/>
      <c r="AOK47" s="146"/>
      <c r="AOL47" s="146"/>
      <c r="AOM47" s="146"/>
      <c r="AON47" s="146"/>
      <c r="AOO47" s="146"/>
      <c r="AOP47" s="146"/>
      <c r="AOQ47" s="146"/>
      <c r="AOR47" s="146"/>
      <c r="AOS47" s="146"/>
      <c r="AOT47" s="146"/>
      <c r="AOU47" s="146"/>
      <c r="AOV47" s="146"/>
      <c r="AOW47" s="146"/>
      <c r="AOX47" s="146"/>
      <c r="AOY47" s="146"/>
      <c r="AOZ47" s="146"/>
      <c r="APA47" s="146"/>
      <c r="APB47" s="146"/>
      <c r="APC47" s="146"/>
      <c r="APD47" s="146"/>
      <c r="APE47" s="146"/>
      <c r="APF47" s="146"/>
      <c r="APG47" s="146"/>
      <c r="APH47" s="146"/>
      <c r="API47" s="146"/>
      <c r="APJ47" s="146"/>
      <c r="APK47" s="146"/>
      <c r="APL47" s="146"/>
      <c r="APM47" s="146"/>
      <c r="APN47" s="146"/>
      <c r="APO47" s="146"/>
      <c r="APP47" s="146"/>
      <c r="APQ47" s="146"/>
      <c r="APR47" s="146"/>
      <c r="APS47" s="146"/>
      <c r="APT47" s="146"/>
      <c r="APU47" s="146"/>
      <c r="APV47" s="146"/>
      <c r="APW47" s="146"/>
      <c r="APX47" s="146"/>
      <c r="APY47" s="146"/>
      <c r="APZ47" s="146"/>
      <c r="AQA47" s="146"/>
      <c r="AQB47" s="146"/>
      <c r="AQC47" s="146"/>
      <c r="AQD47" s="146"/>
      <c r="AQE47" s="146"/>
      <c r="AQF47" s="146"/>
      <c r="AQG47" s="146"/>
      <c r="AQH47" s="146"/>
      <c r="AQI47" s="146"/>
      <c r="AQJ47" s="146"/>
      <c r="AQK47" s="146"/>
      <c r="AQL47" s="146"/>
      <c r="AQM47" s="146"/>
      <c r="AQN47" s="146"/>
      <c r="AQO47" s="146"/>
      <c r="AQP47" s="146"/>
      <c r="AQQ47" s="146"/>
      <c r="AQR47" s="146"/>
      <c r="AQS47" s="146"/>
      <c r="AQT47" s="146"/>
      <c r="AQU47" s="146"/>
      <c r="AQV47" s="146"/>
      <c r="AQW47" s="146"/>
      <c r="AQX47" s="146"/>
      <c r="AQY47" s="146"/>
      <c r="AQZ47" s="146"/>
      <c r="ARA47" s="146"/>
      <c r="ARB47" s="146"/>
      <c r="ARC47" s="146"/>
      <c r="ARD47" s="146"/>
      <c r="ARE47" s="146"/>
      <c r="ARF47" s="146"/>
      <c r="ARG47" s="146"/>
      <c r="ARH47" s="146"/>
      <c r="ARI47" s="146"/>
      <c r="ARJ47" s="146"/>
      <c r="ARK47" s="146"/>
      <c r="ARL47" s="146"/>
      <c r="ARM47" s="146"/>
      <c r="ARN47" s="146"/>
      <c r="ARO47" s="146"/>
      <c r="ARP47" s="146"/>
      <c r="ARQ47" s="146"/>
      <c r="ARR47" s="146"/>
      <c r="ARS47" s="146"/>
      <c r="ART47" s="146"/>
      <c r="ARU47" s="146"/>
      <c r="ARV47" s="146"/>
      <c r="ARW47" s="146"/>
      <c r="ARX47" s="146"/>
      <c r="ARY47" s="146"/>
      <c r="ARZ47" s="146"/>
      <c r="ASA47" s="146"/>
      <c r="ASB47" s="146"/>
      <c r="ASC47" s="146"/>
      <c r="ASD47" s="146"/>
      <c r="ASE47" s="146"/>
      <c r="ASF47" s="146"/>
      <c r="ASG47" s="146"/>
      <c r="ASH47" s="146"/>
      <c r="ASI47" s="146"/>
      <c r="ASJ47" s="146"/>
      <c r="ASK47" s="146"/>
      <c r="ASL47" s="146"/>
      <c r="ASM47" s="146"/>
      <c r="ASN47" s="146"/>
      <c r="ASO47" s="146"/>
      <c r="ASP47" s="146"/>
      <c r="ASQ47" s="146"/>
      <c r="ASR47" s="146"/>
      <c r="ASS47" s="146"/>
      <c r="AST47" s="146"/>
      <c r="ASU47" s="146"/>
      <c r="ASV47" s="146"/>
      <c r="ASW47" s="146"/>
      <c r="ASX47" s="146"/>
      <c r="ASY47" s="146"/>
      <c r="ASZ47" s="146"/>
      <c r="ATA47" s="146"/>
      <c r="ATB47" s="146"/>
      <c r="ATC47" s="146"/>
      <c r="ATD47" s="146"/>
      <c r="ATE47" s="146"/>
      <c r="ATF47" s="146"/>
      <c r="ATG47" s="146"/>
      <c r="ATH47" s="146"/>
      <c r="ATI47" s="146"/>
      <c r="ATJ47" s="146"/>
      <c r="ATK47" s="146"/>
      <c r="ATL47" s="146"/>
      <c r="ATM47" s="146"/>
      <c r="ATN47" s="146"/>
      <c r="ATO47" s="146"/>
      <c r="ATP47" s="146"/>
      <c r="ATQ47" s="146"/>
      <c r="ATR47" s="146"/>
      <c r="ATS47" s="146"/>
      <c r="ATT47" s="146"/>
      <c r="ATU47" s="146"/>
      <c r="ATV47" s="146"/>
      <c r="ATW47" s="146"/>
      <c r="ATX47" s="146"/>
      <c r="ATY47" s="146"/>
      <c r="ATZ47" s="146"/>
      <c r="AUA47" s="146"/>
      <c r="AUB47" s="146"/>
      <c r="AUC47" s="146"/>
      <c r="AUD47" s="146"/>
      <c r="AUE47" s="146"/>
      <c r="AUF47" s="146"/>
      <c r="AUG47" s="146"/>
      <c r="AUH47" s="146"/>
      <c r="AUI47" s="146"/>
      <c r="AUJ47" s="146"/>
      <c r="AUK47" s="146"/>
      <c r="AUL47" s="146"/>
      <c r="AUM47" s="146"/>
      <c r="AUN47" s="146"/>
      <c r="AUO47" s="146"/>
      <c r="AUP47" s="146"/>
      <c r="AUQ47" s="146"/>
      <c r="AUR47" s="146"/>
      <c r="AUS47" s="146"/>
      <c r="AUT47" s="146"/>
      <c r="AUU47" s="146"/>
      <c r="AUV47" s="146"/>
      <c r="AUW47" s="146"/>
      <c r="AUX47" s="146"/>
      <c r="AUY47" s="146"/>
      <c r="AUZ47" s="146"/>
      <c r="AVA47" s="146"/>
      <c r="AVB47" s="146"/>
      <c r="AVC47" s="146"/>
      <c r="AVD47" s="146"/>
      <c r="AVE47" s="146"/>
      <c r="AVF47" s="146"/>
      <c r="AVG47" s="146"/>
      <c r="AVH47" s="146"/>
      <c r="AVI47" s="146"/>
      <c r="AVJ47" s="146"/>
      <c r="AVK47" s="146"/>
      <c r="AVL47" s="146"/>
      <c r="AVM47" s="146"/>
      <c r="AVN47" s="146"/>
      <c r="AVO47" s="146"/>
      <c r="AVP47" s="146"/>
      <c r="AVQ47" s="146"/>
      <c r="AVR47" s="146"/>
      <c r="AVS47" s="146"/>
      <c r="AVT47" s="146"/>
      <c r="AVU47" s="146"/>
      <c r="AVV47" s="146"/>
      <c r="AVW47" s="146"/>
      <c r="AVX47" s="146"/>
      <c r="AVY47" s="146"/>
      <c r="AVZ47" s="146"/>
      <c r="AWA47" s="146"/>
      <c r="AWB47" s="146"/>
      <c r="AWC47" s="146"/>
      <c r="AWD47" s="146"/>
      <c r="AWE47" s="146"/>
      <c r="AWF47" s="146"/>
      <c r="AWG47" s="146"/>
      <c r="AWH47" s="146"/>
      <c r="AWI47" s="146"/>
      <c r="AWJ47" s="146"/>
      <c r="AWK47" s="146"/>
      <c r="AWL47" s="146"/>
      <c r="AWM47" s="146"/>
      <c r="AWN47" s="146"/>
      <c r="AWO47" s="146"/>
      <c r="AWP47" s="146"/>
      <c r="AWQ47" s="146"/>
      <c r="AWR47" s="146"/>
      <c r="AWS47" s="146"/>
      <c r="AWT47" s="146"/>
      <c r="AWU47" s="146"/>
      <c r="AWV47" s="146"/>
      <c r="AWW47" s="146"/>
      <c r="AWX47" s="146"/>
      <c r="AWY47" s="146"/>
      <c r="AWZ47" s="146"/>
      <c r="AXA47" s="146"/>
      <c r="AXB47" s="146"/>
      <c r="AXC47" s="146"/>
      <c r="AXD47" s="146"/>
      <c r="AXE47" s="146"/>
      <c r="AXF47" s="146"/>
      <c r="AXG47" s="146"/>
      <c r="AXH47" s="146"/>
      <c r="AXI47" s="146"/>
      <c r="AXJ47" s="146"/>
      <c r="AXK47" s="146"/>
      <c r="AXL47" s="146"/>
      <c r="AXM47" s="146"/>
      <c r="AXN47" s="146"/>
      <c r="AXO47" s="146"/>
      <c r="AXP47" s="146"/>
      <c r="AXQ47" s="146"/>
      <c r="AXR47" s="146"/>
      <c r="AXS47" s="146"/>
      <c r="AXT47" s="146"/>
      <c r="AXU47" s="146"/>
      <c r="AXV47" s="146"/>
      <c r="AXW47" s="146"/>
      <c r="AXX47" s="146"/>
      <c r="AXY47" s="146"/>
      <c r="AXZ47" s="146"/>
      <c r="AYA47" s="146"/>
      <c r="AYB47" s="146"/>
      <c r="AYC47" s="146"/>
      <c r="AYD47" s="146"/>
      <c r="AYE47" s="146"/>
      <c r="AYF47" s="146"/>
      <c r="AYG47" s="146"/>
      <c r="AYH47" s="146"/>
      <c r="AYI47" s="146"/>
      <c r="AYJ47" s="146"/>
      <c r="AYK47" s="146"/>
      <c r="AYL47" s="146"/>
      <c r="AYM47" s="146"/>
      <c r="AYN47" s="146"/>
      <c r="AYO47" s="146"/>
      <c r="AYP47" s="146"/>
      <c r="AYQ47" s="146"/>
      <c r="AYR47" s="146"/>
      <c r="AYS47" s="146"/>
      <c r="AYT47" s="146"/>
      <c r="AYU47" s="146"/>
      <c r="AYV47" s="146"/>
      <c r="AYW47" s="146"/>
      <c r="AYX47" s="146"/>
      <c r="AYY47" s="146"/>
      <c r="AYZ47" s="146"/>
      <c r="AZA47" s="146"/>
      <c r="AZB47" s="146"/>
      <c r="AZC47" s="146"/>
      <c r="AZD47" s="146"/>
      <c r="AZE47" s="146"/>
      <c r="AZF47" s="146"/>
      <c r="AZG47" s="146"/>
      <c r="AZH47" s="146"/>
      <c r="AZI47" s="146"/>
      <c r="AZJ47" s="146"/>
      <c r="AZK47" s="146"/>
      <c r="AZL47" s="146"/>
      <c r="AZM47" s="146"/>
      <c r="AZN47" s="146"/>
      <c r="AZO47" s="146"/>
      <c r="AZP47" s="146"/>
      <c r="AZQ47" s="146"/>
      <c r="AZR47" s="146"/>
      <c r="AZS47" s="146"/>
      <c r="AZT47" s="146"/>
      <c r="AZU47" s="146"/>
      <c r="AZV47" s="146"/>
      <c r="AZW47" s="146"/>
      <c r="AZX47" s="146"/>
      <c r="AZY47" s="146"/>
      <c r="AZZ47" s="146"/>
      <c r="BAA47" s="146"/>
      <c r="BAB47" s="146"/>
      <c r="BAC47" s="146"/>
      <c r="BAD47" s="146"/>
      <c r="BAE47" s="146"/>
      <c r="BAF47" s="146"/>
      <c r="BAG47" s="146"/>
      <c r="BAH47" s="146"/>
      <c r="BAI47" s="146"/>
      <c r="BAJ47" s="146"/>
      <c r="BAK47" s="146"/>
      <c r="BAL47" s="146"/>
      <c r="BAM47" s="146"/>
      <c r="BAN47" s="146"/>
      <c r="BAO47" s="146"/>
      <c r="BAP47" s="146"/>
      <c r="BAQ47" s="146"/>
      <c r="BAR47" s="146"/>
      <c r="BAS47" s="146"/>
      <c r="BAT47" s="146"/>
      <c r="BAU47" s="146"/>
      <c r="BAV47" s="146"/>
      <c r="BAW47" s="146"/>
      <c r="BAX47" s="146"/>
      <c r="BAY47" s="146"/>
      <c r="BAZ47" s="146"/>
      <c r="BBA47" s="146"/>
      <c r="BBB47" s="146"/>
      <c r="BBC47" s="146"/>
      <c r="BBD47" s="146"/>
      <c r="BBE47" s="146"/>
      <c r="BBF47" s="146"/>
      <c r="BBG47" s="146"/>
      <c r="BBH47" s="146"/>
      <c r="BBI47" s="146"/>
      <c r="BBJ47" s="146"/>
      <c r="BBK47" s="146"/>
      <c r="BBL47" s="146"/>
      <c r="BBM47" s="146"/>
      <c r="BBN47" s="146"/>
      <c r="BBO47" s="146"/>
      <c r="BBP47" s="146"/>
      <c r="BBQ47" s="146"/>
      <c r="BBR47" s="146"/>
      <c r="BBS47" s="146"/>
      <c r="BBT47" s="146"/>
      <c r="BBU47" s="146"/>
      <c r="BBV47" s="146"/>
      <c r="BBW47" s="146"/>
      <c r="BBX47" s="146"/>
      <c r="BBY47" s="146"/>
      <c r="BBZ47" s="146"/>
      <c r="BCA47" s="146"/>
      <c r="BCB47" s="146"/>
      <c r="BCC47" s="146"/>
      <c r="BCD47" s="146"/>
      <c r="BCE47" s="146"/>
      <c r="BCF47" s="146"/>
      <c r="BCG47" s="146"/>
      <c r="BCH47" s="146"/>
      <c r="BCI47" s="146"/>
      <c r="BCJ47" s="146"/>
      <c r="BCK47" s="146"/>
      <c r="BCL47" s="146"/>
      <c r="BCM47" s="146"/>
      <c r="BCN47" s="146"/>
      <c r="BCO47" s="146"/>
      <c r="BCP47" s="146"/>
      <c r="BCQ47" s="146"/>
      <c r="BCR47" s="146"/>
      <c r="BCS47" s="146"/>
      <c r="BCT47" s="146"/>
      <c r="BCU47" s="146"/>
      <c r="BCV47" s="146"/>
      <c r="BCW47" s="146"/>
      <c r="BCX47" s="146"/>
      <c r="BCY47" s="146"/>
      <c r="BCZ47" s="146"/>
      <c r="BDA47" s="146"/>
      <c r="BDB47" s="146"/>
      <c r="BDC47" s="146"/>
      <c r="BDD47" s="146"/>
      <c r="BDE47" s="146"/>
      <c r="BDF47" s="146"/>
      <c r="BDG47" s="146"/>
      <c r="BDH47" s="146"/>
      <c r="BDI47" s="146"/>
      <c r="BDJ47" s="146"/>
      <c r="BDK47" s="146"/>
      <c r="BDL47" s="146"/>
      <c r="BDM47" s="146"/>
      <c r="BDN47" s="146"/>
      <c r="BDO47" s="146"/>
      <c r="BDP47" s="146"/>
      <c r="BDQ47" s="146"/>
      <c r="BDR47" s="146"/>
      <c r="BDS47" s="146"/>
      <c r="BDT47" s="146"/>
      <c r="BDU47" s="146"/>
      <c r="BDV47" s="146"/>
      <c r="BDW47" s="146"/>
      <c r="BDX47" s="146"/>
      <c r="BDY47" s="146"/>
      <c r="BDZ47" s="146"/>
      <c r="BEA47" s="146"/>
      <c r="BEB47" s="146"/>
      <c r="BEC47" s="146"/>
      <c r="BED47" s="146"/>
      <c r="BEE47" s="146"/>
      <c r="BEF47" s="146"/>
      <c r="BEG47" s="146"/>
      <c r="BEH47" s="146"/>
      <c r="BEI47" s="146"/>
      <c r="BEJ47" s="146"/>
      <c r="BEK47" s="146"/>
      <c r="BEL47" s="146"/>
      <c r="BEM47" s="146"/>
      <c r="BEN47" s="146"/>
      <c r="BEO47" s="146"/>
      <c r="BEP47" s="146"/>
      <c r="BEQ47" s="146"/>
      <c r="BER47" s="146"/>
      <c r="BES47" s="146"/>
      <c r="BET47" s="146"/>
      <c r="BEU47" s="146"/>
      <c r="BEV47" s="146"/>
      <c r="BEW47" s="146"/>
      <c r="BEX47" s="146"/>
      <c r="BEY47" s="146"/>
      <c r="BEZ47" s="146"/>
      <c r="BFA47" s="146"/>
      <c r="BFB47" s="146"/>
      <c r="BFC47" s="146"/>
      <c r="BFD47" s="146"/>
      <c r="BFE47" s="146"/>
      <c r="BFF47" s="146"/>
      <c r="BFG47" s="146"/>
      <c r="BFH47" s="146"/>
      <c r="BFI47" s="146"/>
      <c r="BFJ47" s="146"/>
      <c r="BFK47" s="146"/>
      <c r="BFL47" s="146"/>
      <c r="BFM47" s="146"/>
      <c r="BFN47" s="146"/>
      <c r="BFO47" s="146"/>
      <c r="BFP47" s="146"/>
      <c r="BFQ47" s="146"/>
      <c r="BFR47" s="146"/>
      <c r="BFS47" s="146"/>
      <c r="BFT47" s="146"/>
      <c r="BFU47" s="146"/>
      <c r="BFV47" s="146"/>
      <c r="BFW47" s="146"/>
      <c r="BFX47" s="146"/>
      <c r="BFY47" s="146"/>
      <c r="BFZ47" s="146"/>
      <c r="BGA47" s="146"/>
      <c r="BGB47" s="146"/>
      <c r="BGC47" s="146"/>
      <c r="BGD47" s="146"/>
      <c r="BGE47" s="146"/>
      <c r="BGF47" s="146"/>
      <c r="BGG47" s="146"/>
      <c r="BGH47" s="146"/>
      <c r="BGI47" s="146"/>
      <c r="BGJ47" s="146"/>
      <c r="BGK47" s="146"/>
      <c r="BGL47" s="146"/>
      <c r="BGM47" s="146"/>
      <c r="BGN47" s="146"/>
      <c r="BGO47" s="146"/>
      <c r="BGP47" s="146"/>
      <c r="BGQ47" s="146"/>
      <c r="BGR47" s="146"/>
      <c r="BGS47" s="146"/>
      <c r="BGT47" s="146"/>
      <c r="BGU47" s="146"/>
      <c r="BGV47" s="146"/>
      <c r="BGW47" s="146"/>
      <c r="BGX47" s="146"/>
      <c r="BGY47" s="146"/>
      <c r="BGZ47" s="146"/>
      <c r="BHA47" s="146"/>
      <c r="BHB47" s="146"/>
      <c r="BHC47" s="146"/>
      <c r="BHD47" s="146"/>
      <c r="BHE47" s="146"/>
      <c r="BHF47" s="146"/>
      <c r="BHG47" s="146"/>
      <c r="BHH47" s="146"/>
      <c r="BHI47" s="146"/>
      <c r="BHJ47" s="146"/>
      <c r="BHK47" s="146"/>
      <c r="BHL47" s="146"/>
      <c r="BHM47" s="146"/>
      <c r="BHN47" s="146"/>
      <c r="BHO47" s="146"/>
      <c r="BHP47" s="146"/>
      <c r="BHQ47" s="146"/>
      <c r="BHR47" s="146"/>
      <c r="BHS47" s="146"/>
      <c r="BHT47" s="146"/>
      <c r="BHU47" s="146"/>
      <c r="BHV47" s="146"/>
      <c r="BHW47" s="146"/>
      <c r="BHX47" s="146"/>
      <c r="BHY47" s="146"/>
      <c r="BHZ47" s="146"/>
      <c r="BIA47" s="146"/>
      <c r="BIB47" s="146"/>
      <c r="BIC47" s="146"/>
      <c r="BID47" s="146"/>
      <c r="BIE47" s="146"/>
      <c r="BIF47" s="146"/>
      <c r="BIG47" s="146"/>
      <c r="BIH47" s="146"/>
      <c r="BII47" s="146"/>
      <c r="BIJ47" s="146"/>
      <c r="BIK47" s="146"/>
      <c r="BIL47" s="146"/>
      <c r="BIM47" s="146"/>
      <c r="BIN47" s="146"/>
      <c r="BIO47" s="146"/>
      <c r="BIP47" s="146"/>
      <c r="BIQ47" s="146"/>
      <c r="BIR47" s="146"/>
      <c r="BIS47" s="146"/>
      <c r="BIT47" s="146"/>
      <c r="BIU47" s="146"/>
      <c r="BIV47" s="146"/>
      <c r="BIW47" s="146"/>
      <c r="BIX47" s="146"/>
      <c r="BIY47" s="146"/>
      <c r="BIZ47" s="146"/>
      <c r="BJA47" s="146"/>
      <c r="BJB47" s="146"/>
      <c r="BJC47" s="146"/>
      <c r="BJD47" s="146"/>
      <c r="BJE47" s="146"/>
      <c r="BJF47" s="146"/>
      <c r="BJG47" s="146"/>
      <c r="BJH47" s="146"/>
      <c r="BJI47" s="146"/>
      <c r="BJJ47" s="146"/>
      <c r="BJK47" s="146"/>
      <c r="BJL47" s="146"/>
      <c r="BJM47" s="146"/>
      <c r="BJN47" s="146"/>
      <c r="BJO47" s="146"/>
      <c r="BJP47" s="146"/>
      <c r="BJQ47" s="146"/>
      <c r="BJR47" s="146"/>
      <c r="BJS47" s="146"/>
      <c r="BJT47" s="146"/>
      <c r="BJU47" s="146"/>
      <c r="BJV47" s="146"/>
      <c r="BJW47" s="146"/>
      <c r="BJX47" s="146"/>
      <c r="BJY47" s="146"/>
      <c r="BJZ47" s="146"/>
      <c r="BKA47" s="146"/>
      <c r="BKB47" s="146"/>
      <c r="BKC47" s="146"/>
      <c r="BKD47" s="146"/>
      <c r="BKE47" s="146"/>
      <c r="BKF47" s="146"/>
      <c r="BKG47" s="146"/>
      <c r="BKH47" s="146"/>
      <c r="BKI47" s="146"/>
      <c r="BKJ47" s="146"/>
      <c r="BKK47" s="146"/>
      <c r="BKL47" s="146"/>
      <c r="BKM47" s="146"/>
      <c r="BKN47" s="146"/>
      <c r="BKO47" s="146"/>
      <c r="BKP47" s="146"/>
      <c r="BKQ47" s="146"/>
      <c r="BKR47" s="146"/>
      <c r="BKS47" s="146"/>
      <c r="BKT47" s="146"/>
      <c r="BKU47" s="146"/>
      <c r="BKV47" s="146"/>
      <c r="BKW47" s="146"/>
      <c r="BKX47" s="146"/>
      <c r="BKY47" s="146"/>
      <c r="BKZ47" s="146"/>
      <c r="BLA47" s="146"/>
      <c r="BLB47" s="146"/>
      <c r="BLC47" s="146"/>
      <c r="BLD47" s="146"/>
      <c r="BLE47" s="146"/>
      <c r="BLF47" s="146"/>
      <c r="BLG47" s="146"/>
      <c r="BLH47" s="146"/>
      <c r="BLI47" s="146"/>
      <c r="BLJ47" s="146"/>
      <c r="BLK47" s="146"/>
      <c r="BLL47" s="146"/>
      <c r="BLM47" s="146"/>
      <c r="BLN47" s="146"/>
      <c r="BLO47" s="146"/>
      <c r="BLP47" s="146"/>
      <c r="BLQ47" s="146"/>
      <c r="BLR47" s="146"/>
      <c r="BLS47" s="146"/>
      <c r="BLT47" s="146"/>
      <c r="BLU47" s="146"/>
      <c r="BLV47" s="146"/>
      <c r="BLW47" s="146"/>
      <c r="BLX47" s="146"/>
      <c r="BLY47" s="146"/>
      <c r="BLZ47" s="146"/>
      <c r="BMA47" s="146"/>
      <c r="BMB47" s="146"/>
      <c r="BMC47" s="146"/>
      <c r="BMD47" s="146"/>
      <c r="BME47" s="146"/>
      <c r="BMF47" s="146"/>
      <c r="BMG47" s="146"/>
      <c r="BMH47" s="146"/>
      <c r="BMI47" s="146"/>
      <c r="BMJ47" s="146"/>
      <c r="BMK47" s="146"/>
      <c r="BML47" s="146"/>
      <c r="BMM47" s="146"/>
      <c r="BMN47" s="146"/>
      <c r="BMO47" s="146"/>
      <c r="BMP47" s="146"/>
      <c r="BMQ47" s="146"/>
      <c r="BMR47" s="146"/>
      <c r="BMS47" s="146"/>
      <c r="BMT47" s="146"/>
      <c r="BMU47" s="146"/>
      <c r="BMV47" s="146"/>
      <c r="BMW47" s="146"/>
      <c r="BMX47" s="146"/>
      <c r="BMY47" s="146"/>
      <c r="BMZ47" s="146"/>
      <c r="BNA47" s="146"/>
      <c r="BNB47" s="146"/>
      <c r="BNC47" s="146"/>
      <c r="BND47" s="146"/>
      <c r="BNE47" s="146"/>
      <c r="BNF47" s="146"/>
      <c r="BNG47" s="146"/>
      <c r="BNH47" s="146"/>
      <c r="BNI47" s="146"/>
      <c r="BNJ47" s="146"/>
      <c r="BNK47" s="146"/>
      <c r="BNL47" s="146"/>
      <c r="BNM47" s="146"/>
      <c r="BNN47" s="146"/>
      <c r="BNO47" s="146"/>
      <c r="BNP47" s="146"/>
      <c r="BNQ47" s="146"/>
      <c r="BNR47" s="146"/>
      <c r="BNS47" s="146"/>
      <c r="BNT47" s="146"/>
      <c r="BNU47" s="146"/>
      <c r="BNV47" s="146"/>
      <c r="BNW47" s="146"/>
      <c r="BNX47" s="146"/>
      <c r="BNY47" s="146"/>
      <c r="BNZ47" s="146"/>
      <c r="BOA47" s="146"/>
      <c r="BOB47" s="146"/>
      <c r="BOC47" s="146"/>
      <c r="BOD47" s="146"/>
      <c r="BOE47" s="146"/>
      <c r="BOF47" s="146"/>
      <c r="BOG47" s="146"/>
      <c r="BOH47" s="146"/>
      <c r="BOI47" s="146"/>
      <c r="BOJ47" s="146"/>
      <c r="BOK47" s="146"/>
      <c r="BOL47" s="146"/>
      <c r="BOM47" s="146"/>
      <c r="BON47" s="146"/>
      <c r="BOO47" s="146"/>
      <c r="BOP47" s="146"/>
      <c r="BOQ47" s="146"/>
      <c r="BOR47" s="146"/>
      <c r="BOS47" s="146"/>
      <c r="BOT47" s="146"/>
      <c r="BOU47" s="146"/>
      <c r="BOV47" s="146"/>
      <c r="BOW47" s="146"/>
      <c r="BOX47" s="146"/>
      <c r="BOY47" s="146"/>
      <c r="BOZ47" s="146"/>
      <c r="BPA47" s="146"/>
      <c r="BPB47" s="146"/>
      <c r="BPC47" s="146"/>
      <c r="BPD47" s="146"/>
      <c r="BPE47" s="146"/>
      <c r="BPF47" s="146"/>
      <c r="BPG47" s="146"/>
      <c r="BPH47" s="146"/>
      <c r="BPI47" s="146"/>
      <c r="BPJ47" s="146"/>
      <c r="BPK47" s="146"/>
      <c r="BPL47" s="146"/>
      <c r="BPM47" s="146"/>
      <c r="BPN47" s="146"/>
      <c r="BPO47" s="146"/>
      <c r="BPP47" s="146"/>
      <c r="BPQ47" s="146"/>
      <c r="BPR47" s="146"/>
      <c r="BPS47" s="146"/>
      <c r="BPT47" s="146"/>
      <c r="BPU47" s="146"/>
      <c r="BPV47" s="146"/>
      <c r="BPW47" s="146"/>
      <c r="BPX47" s="146"/>
      <c r="BPY47" s="146"/>
      <c r="BPZ47" s="146"/>
      <c r="BQA47" s="146"/>
      <c r="BQB47" s="146"/>
      <c r="BQC47" s="146"/>
      <c r="BQD47" s="146"/>
      <c r="BQE47" s="146"/>
      <c r="BQF47" s="146"/>
      <c r="BQG47" s="146"/>
      <c r="BQH47" s="146"/>
      <c r="BQI47" s="146"/>
      <c r="BQJ47" s="146"/>
      <c r="BQK47" s="146"/>
      <c r="BQL47" s="146"/>
      <c r="BQM47" s="146"/>
      <c r="BQN47" s="146"/>
      <c r="BQO47" s="146"/>
      <c r="BQP47" s="146"/>
      <c r="BQQ47" s="146"/>
      <c r="BQR47" s="146"/>
      <c r="BQS47" s="146"/>
      <c r="BQT47" s="146"/>
      <c r="BQU47" s="146"/>
      <c r="BQV47" s="146"/>
      <c r="BQW47" s="146"/>
      <c r="BQX47" s="146"/>
      <c r="BQY47" s="146"/>
      <c r="BQZ47" s="146"/>
      <c r="BRA47" s="146"/>
      <c r="BRB47" s="146"/>
      <c r="BRC47" s="146"/>
      <c r="BRD47" s="146"/>
      <c r="BRE47" s="146"/>
      <c r="BRF47" s="146"/>
      <c r="BRG47" s="146"/>
      <c r="BRH47" s="146"/>
      <c r="BRI47" s="146"/>
      <c r="BRJ47" s="146"/>
      <c r="BRK47" s="146"/>
      <c r="BRL47" s="146"/>
      <c r="BRM47" s="146"/>
      <c r="BRN47" s="146"/>
      <c r="BRO47" s="146"/>
      <c r="BRP47" s="146"/>
      <c r="BRQ47" s="146"/>
      <c r="BRR47" s="146"/>
      <c r="BRS47" s="146"/>
      <c r="BRT47" s="146"/>
      <c r="BRU47" s="146"/>
      <c r="BRV47" s="146"/>
      <c r="BRW47" s="146"/>
      <c r="BRX47" s="146"/>
      <c r="BRY47" s="146"/>
      <c r="BRZ47" s="146"/>
      <c r="BSA47" s="146"/>
      <c r="BSB47" s="146"/>
      <c r="BSC47" s="146"/>
      <c r="BSD47" s="146"/>
      <c r="BSE47" s="146"/>
      <c r="BSF47" s="146"/>
      <c r="BSG47" s="146"/>
      <c r="BSH47" s="146"/>
      <c r="BSI47" s="146"/>
      <c r="BSJ47" s="146"/>
      <c r="BSK47" s="146"/>
      <c r="BSL47" s="146"/>
      <c r="BSM47" s="146"/>
      <c r="BSN47" s="146"/>
      <c r="BSO47" s="146"/>
      <c r="BSP47" s="146"/>
      <c r="BSQ47" s="146"/>
      <c r="BSR47" s="146"/>
      <c r="BSS47" s="146"/>
      <c r="BST47" s="146"/>
      <c r="BSU47" s="146"/>
      <c r="BSV47" s="146"/>
      <c r="BSW47" s="146"/>
      <c r="BSX47" s="146"/>
      <c r="BSY47" s="146"/>
      <c r="BSZ47" s="146"/>
      <c r="BTA47" s="146"/>
      <c r="BTB47" s="146"/>
      <c r="BTC47" s="146"/>
      <c r="BTD47" s="146"/>
      <c r="BTE47" s="146"/>
      <c r="BTF47" s="146"/>
      <c r="BTG47" s="146"/>
      <c r="BTH47" s="146"/>
      <c r="BTI47" s="146"/>
      <c r="BTJ47" s="146"/>
      <c r="BTK47" s="146"/>
      <c r="BTL47" s="146"/>
      <c r="BTM47" s="146"/>
      <c r="BTN47" s="146"/>
      <c r="BTO47" s="146"/>
      <c r="BTP47" s="146"/>
      <c r="BTQ47" s="146"/>
      <c r="BTR47" s="146"/>
      <c r="BTS47" s="146"/>
      <c r="BTT47" s="146"/>
      <c r="BTU47" s="146"/>
      <c r="BTV47" s="146"/>
      <c r="BTW47" s="146"/>
      <c r="BTX47" s="146"/>
      <c r="BTY47" s="146"/>
      <c r="BTZ47" s="146"/>
      <c r="BUA47" s="146"/>
      <c r="BUB47" s="146"/>
      <c r="BUC47" s="146"/>
      <c r="BUD47" s="146"/>
      <c r="BUE47" s="146"/>
      <c r="BUF47" s="146"/>
      <c r="BUG47" s="146"/>
      <c r="BUH47" s="146"/>
      <c r="BUI47" s="146"/>
      <c r="BUJ47" s="146"/>
      <c r="BUK47" s="146"/>
      <c r="BUL47" s="146"/>
      <c r="BUM47" s="146"/>
      <c r="BUN47" s="146"/>
      <c r="BUO47" s="146"/>
      <c r="BUP47" s="146"/>
      <c r="BUQ47" s="146"/>
      <c r="BUR47" s="146"/>
      <c r="BUS47" s="146"/>
      <c r="BUT47" s="146"/>
      <c r="BUU47" s="146"/>
      <c r="BUV47" s="146"/>
      <c r="BUW47" s="146"/>
      <c r="BUX47" s="146"/>
      <c r="BUY47" s="146"/>
      <c r="BUZ47" s="146"/>
      <c r="BVA47" s="146"/>
      <c r="BVB47" s="146"/>
      <c r="BVC47" s="146"/>
      <c r="BVD47" s="146"/>
      <c r="BVE47" s="146"/>
      <c r="BVF47" s="146"/>
      <c r="BVG47" s="146"/>
      <c r="BVH47" s="146"/>
      <c r="BVI47" s="146"/>
      <c r="BVJ47" s="146"/>
      <c r="BVK47" s="146"/>
      <c r="BVL47" s="146"/>
      <c r="BVM47" s="146"/>
      <c r="BVN47" s="146"/>
      <c r="BVO47" s="146"/>
      <c r="BVP47" s="146"/>
      <c r="BVQ47" s="146"/>
      <c r="BVR47" s="146"/>
      <c r="BVS47" s="146"/>
      <c r="BVT47" s="146"/>
      <c r="BVU47" s="146"/>
      <c r="BVV47" s="146"/>
      <c r="BVW47" s="146"/>
      <c r="BVX47" s="146"/>
      <c r="BVY47" s="146"/>
      <c r="BVZ47" s="146"/>
      <c r="BWA47" s="146"/>
      <c r="BWB47" s="146"/>
      <c r="BWC47" s="146"/>
      <c r="BWD47" s="146"/>
      <c r="BWE47" s="146"/>
      <c r="BWF47" s="146"/>
      <c r="BWG47" s="146"/>
      <c r="BWH47" s="146"/>
      <c r="BWI47" s="146"/>
      <c r="BWJ47" s="146"/>
      <c r="BWK47" s="146"/>
      <c r="BWL47" s="146"/>
      <c r="BWM47" s="146"/>
      <c r="BWN47" s="146"/>
      <c r="BWO47" s="146"/>
      <c r="BWP47" s="146"/>
      <c r="BWQ47" s="146"/>
      <c r="BWR47" s="146"/>
      <c r="BWS47" s="146"/>
      <c r="BWT47" s="146"/>
      <c r="BWU47" s="146"/>
      <c r="BWV47" s="146"/>
      <c r="BWW47" s="146"/>
      <c r="BWX47" s="146"/>
      <c r="BWY47" s="146"/>
      <c r="BWZ47" s="146"/>
      <c r="BXA47" s="146"/>
      <c r="BXB47" s="146"/>
      <c r="BXC47" s="146"/>
      <c r="BXD47" s="146"/>
      <c r="BXE47" s="146"/>
      <c r="BXF47" s="146"/>
      <c r="BXG47" s="146"/>
      <c r="BXH47" s="146"/>
      <c r="BXI47" s="146"/>
      <c r="BXJ47" s="146"/>
      <c r="BXK47" s="146"/>
      <c r="BXL47" s="146"/>
      <c r="BXM47" s="146"/>
      <c r="BXN47" s="146"/>
      <c r="BXO47" s="146"/>
      <c r="BXP47" s="146"/>
      <c r="BXQ47" s="146"/>
      <c r="BXR47" s="146"/>
      <c r="BXS47" s="146"/>
      <c r="BXT47" s="146"/>
      <c r="BXU47" s="146"/>
      <c r="BXV47" s="146"/>
      <c r="BXW47" s="146"/>
      <c r="BXX47" s="146"/>
      <c r="BXY47" s="146"/>
      <c r="BXZ47" s="146"/>
      <c r="BYA47" s="146"/>
      <c r="BYB47" s="146"/>
      <c r="BYC47" s="146"/>
      <c r="BYD47" s="146"/>
      <c r="BYE47" s="146"/>
      <c r="BYF47" s="146"/>
      <c r="BYG47" s="146"/>
      <c r="BYH47" s="146"/>
      <c r="BYI47" s="146"/>
      <c r="BYJ47" s="146"/>
      <c r="BYK47" s="146"/>
      <c r="BYL47" s="146"/>
      <c r="BYM47" s="146"/>
      <c r="BYN47" s="146"/>
      <c r="BYO47" s="146"/>
      <c r="BYP47" s="146"/>
      <c r="BYQ47" s="146"/>
      <c r="BYR47" s="146"/>
      <c r="BYS47" s="146"/>
      <c r="BYT47" s="146"/>
      <c r="BYU47" s="146"/>
      <c r="BYV47" s="146"/>
      <c r="BYW47" s="146"/>
      <c r="BYX47" s="146"/>
      <c r="BYY47" s="146"/>
      <c r="BYZ47" s="146"/>
      <c r="BZA47" s="146"/>
      <c r="BZB47" s="146"/>
      <c r="BZC47" s="146"/>
      <c r="BZD47" s="146"/>
      <c r="BZE47" s="146"/>
      <c r="BZF47" s="146"/>
      <c r="BZG47" s="146"/>
      <c r="BZH47" s="146"/>
      <c r="BZI47" s="146"/>
      <c r="BZJ47" s="146"/>
      <c r="BZK47" s="146"/>
      <c r="BZL47" s="146"/>
      <c r="BZM47" s="146"/>
      <c r="BZN47" s="146"/>
      <c r="BZO47" s="146"/>
      <c r="BZP47" s="146"/>
      <c r="BZQ47" s="146"/>
      <c r="BZR47" s="146"/>
      <c r="BZS47" s="146"/>
      <c r="BZT47" s="146"/>
      <c r="BZU47" s="146"/>
      <c r="BZV47" s="146"/>
      <c r="BZW47" s="146"/>
      <c r="BZX47" s="146"/>
      <c r="BZY47" s="146"/>
      <c r="BZZ47" s="146"/>
      <c r="CAA47" s="146"/>
      <c r="CAB47" s="146"/>
      <c r="CAC47" s="146"/>
      <c r="CAD47" s="146"/>
      <c r="CAE47" s="146"/>
      <c r="CAF47" s="146"/>
      <c r="CAG47" s="146"/>
      <c r="CAH47" s="146"/>
      <c r="CAI47" s="146"/>
      <c r="CAJ47" s="146"/>
      <c r="CAK47" s="146"/>
      <c r="CAL47" s="146"/>
      <c r="CAM47" s="146"/>
      <c r="CAN47" s="146"/>
      <c r="CAO47" s="146"/>
      <c r="CAP47" s="146"/>
      <c r="CAQ47" s="146"/>
      <c r="CAR47" s="146"/>
      <c r="CAS47" s="146"/>
      <c r="CAT47" s="146"/>
      <c r="CAU47" s="146"/>
      <c r="CAV47" s="146"/>
      <c r="CAW47" s="146"/>
      <c r="CAX47" s="146"/>
      <c r="CAY47" s="146"/>
      <c r="CAZ47" s="146"/>
      <c r="CBA47" s="146"/>
      <c r="CBB47" s="146"/>
      <c r="CBC47" s="146"/>
      <c r="CBD47" s="146"/>
      <c r="CBE47" s="146"/>
      <c r="CBF47" s="146"/>
      <c r="CBG47" s="146"/>
      <c r="CBH47" s="146"/>
      <c r="CBI47" s="146"/>
      <c r="CBJ47" s="146"/>
      <c r="CBK47" s="146"/>
      <c r="CBL47" s="146"/>
      <c r="CBM47" s="146"/>
      <c r="CBN47" s="146"/>
      <c r="CBO47" s="146"/>
      <c r="CBP47" s="146"/>
      <c r="CBQ47" s="146"/>
      <c r="CBR47" s="146"/>
      <c r="CBS47" s="146"/>
      <c r="CBT47" s="146"/>
      <c r="CBU47" s="146"/>
      <c r="CBV47" s="146"/>
      <c r="CBW47" s="146"/>
      <c r="CBX47" s="146"/>
      <c r="CBY47" s="146"/>
      <c r="CBZ47" s="146"/>
      <c r="CCA47" s="146"/>
      <c r="CCB47" s="146"/>
      <c r="CCC47" s="146"/>
      <c r="CCD47" s="146"/>
      <c r="CCE47" s="146"/>
      <c r="CCF47" s="146"/>
      <c r="CCG47" s="146"/>
      <c r="CCH47" s="146"/>
      <c r="CCI47" s="146"/>
      <c r="CCJ47" s="146"/>
      <c r="CCK47" s="146"/>
      <c r="CCL47" s="146"/>
      <c r="CCM47" s="146"/>
      <c r="CCN47" s="146"/>
      <c r="CCO47" s="146"/>
      <c r="CCP47" s="146"/>
      <c r="CCQ47" s="146"/>
      <c r="CCR47" s="146"/>
      <c r="CCS47" s="146"/>
      <c r="CCT47" s="146"/>
      <c r="CCU47" s="146"/>
      <c r="CCV47" s="146"/>
      <c r="CCW47" s="146"/>
      <c r="CCX47" s="146"/>
      <c r="CCY47" s="146"/>
      <c r="CCZ47" s="146"/>
      <c r="CDA47" s="146"/>
      <c r="CDB47" s="146"/>
      <c r="CDC47" s="146"/>
      <c r="CDD47" s="146"/>
      <c r="CDE47" s="146"/>
      <c r="CDF47" s="146"/>
      <c r="CDG47" s="146"/>
      <c r="CDH47" s="146"/>
      <c r="CDI47" s="146"/>
      <c r="CDJ47" s="146"/>
      <c r="CDK47" s="146"/>
      <c r="CDL47" s="146"/>
      <c r="CDM47" s="146"/>
      <c r="CDN47" s="146"/>
      <c r="CDO47" s="146"/>
      <c r="CDP47" s="146"/>
      <c r="CDQ47" s="146"/>
      <c r="CDR47" s="146"/>
      <c r="CDS47" s="146"/>
      <c r="CDT47" s="146"/>
      <c r="CDU47" s="146"/>
      <c r="CDV47" s="146"/>
      <c r="CDW47" s="146"/>
      <c r="CDX47" s="146"/>
      <c r="CDY47" s="146"/>
      <c r="CDZ47" s="146"/>
      <c r="CEA47" s="146"/>
      <c r="CEB47" s="146"/>
      <c r="CEC47" s="146"/>
      <c r="CED47" s="146"/>
      <c r="CEE47" s="146"/>
      <c r="CEF47" s="146"/>
      <c r="CEG47" s="146"/>
      <c r="CEH47" s="146"/>
      <c r="CEI47" s="146"/>
      <c r="CEJ47" s="146"/>
      <c r="CEK47" s="146"/>
      <c r="CEL47" s="146"/>
      <c r="CEM47" s="146"/>
      <c r="CEN47" s="146"/>
      <c r="CEO47" s="146"/>
      <c r="CEP47" s="146"/>
      <c r="CEQ47" s="146"/>
      <c r="CER47" s="146"/>
      <c r="CES47" s="146"/>
      <c r="CET47" s="146"/>
      <c r="CEU47" s="146"/>
      <c r="CEV47" s="146"/>
      <c r="CEW47" s="146"/>
      <c r="CEX47" s="146"/>
      <c r="CEY47" s="146"/>
      <c r="CEZ47" s="146"/>
      <c r="CFA47" s="146"/>
      <c r="CFB47" s="146"/>
      <c r="CFC47" s="146"/>
      <c r="CFD47" s="146"/>
      <c r="CFE47" s="146"/>
      <c r="CFF47" s="146"/>
      <c r="CFG47" s="146"/>
      <c r="CFH47" s="146"/>
      <c r="CFI47" s="146"/>
      <c r="CFJ47" s="146"/>
      <c r="CFK47" s="146"/>
      <c r="CFL47" s="146"/>
      <c r="CFM47" s="146"/>
      <c r="CFN47" s="146"/>
      <c r="CFO47" s="146"/>
      <c r="CFP47" s="146"/>
      <c r="CFQ47" s="146"/>
      <c r="CFR47" s="146"/>
      <c r="CFS47" s="146"/>
      <c r="CFT47" s="146"/>
      <c r="CFU47" s="146"/>
      <c r="CFV47" s="146"/>
      <c r="CFW47" s="146"/>
      <c r="CFX47" s="146"/>
      <c r="CFY47" s="146"/>
      <c r="CFZ47" s="146"/>
      <c r="CGA47" s="146"/>
      <c r="CGB47" s="146"/>
      <c r="CGC47" s="146"/>
      <c r="CGD47" s="146"/>
      <c r="CGE47" s="146"/>
      <c r="CGF47" s="146"/>
      <c r="CGG47" s="146"/>
      <c r="CGH47" s="146"/>
      <c r="CGI47" s="146"/>
      <c r="CGJ47" s="146"/>
      <c r="CGK47" s="146"/>
      <c r="CGL47" s="146"/>
      <c r="CGM47" s="146"/>
      <c r="CGN47" s="146"/>
      <c r="CGO47" s="146"/>
      <c r="CGP47" s="146"/>
      <c r="CGQ47" s="146"/>
      <c r="CGR47" s="146"/>
      <c r="CGS47" s="146"/>
      <c r="CGT47" s="146"/>
      <c r="CGU47" s="146"/>
      <c r="CGV47" s="146"/>
      <c r="CGW47" s="146"/>
      <c r="CGX47" s="146"/>
      <c r="CGY47" s="146"/>
      <c r="CGZ47" s="146"/>
      <c r="CHA47" s="146"/>
      <c r="CHB47" s="146"/>
      <c r="CHC47" s="146"/>
      <c r="CHD47" s="146"/>
      <c r="CHE47" s="146"/>
      <c r="CHF47" s="146"/>
      <c r="CHG47" s="146"/>
      <c r="CHH47" s="146"/>
      <c r="CHI47" s="146"/>
      <c r="CHJ47" s="146"/>
      <c r="CHK47" s="146"/>
      <c r="CHL47" s="146"/>
      <c r="CHM47" s="146"/>
      <c r="CHN47" s="146"/>
      <c r="CHO47" s="146"/>
      <c r="CHP47" s="146"/>
      <c r="CHQ47" s="146"/>
      <c r="CHR47" s="146"/>
      <c r="CHS47" s="146"/>
      <c r="CHT47" s="146"/>
      <c r="CHU47" s="146"/>
      <c r="CHV47" s="146"/>
      <c r="CHW47" s="146"/>
      <c r="CHX47" s="146"/>
      <c r="CHY47" s="146"/>
      <c r="CHZ47" s="146"/>
      <c r="CIA47" s="146"/>
      <c r="CIB47" s="146"/>
      <c r="CIC47" s="146"/>
      <c r="CID47" s="146"/>
      <c r="CIE47" s="146"/>
      <c r="CIF47" s="146"/>
      <c r="CIG47" s="146"/>
      <c r="CIH47" s="146"/>
      <c r="CII47" s="146"/>
      <c r="CIJ47" s="146"/>
      <c r="CIK47" s="146"/>
      <c r="CIL47" s="146"/>
      <c r="CIM47" s="146"/>
      <c r="CIN47" s="146"/>
      <c r="CIO47" s="146"/>
      <c r="CIP47" s="146"/>
      <c r="CIQ47" s="146"/>
      <c r="CIR47" s="146"/>
      <c r="CIS47" s="146"/>
      <c r="CIT47" s="146"/>
      <c r="CIU47" s="146"/>
      <c r="CIV47" s="146"/>
      <c r="CIW47" s="146"/>
      <c r="CIX47" s="146"/>
      <c r="CIY47" s="146"/>
      <c r="CIZ47" s="146"/>
      <c r="CJA47" s="146"/>
      <c r="CJB47" s="146"/>
      <c r="CJC47" s="146"/>
      <c r="CJD47" s="146"/>
      <c r="CJE47" s="146"/>
      <c r="CJF47" s="146"/>
      <c r="CJG47" s="146"/>
      <c r="CJH47" s="146"/>
      <c r="CJI47" s="146"/>
      <c r="CJJ47" s="146"/>
      <c r="CJK47" s="146"/>
      <c r="CJL47" s="146"/>
      <c r="CJM47" s="146"/>
      <c r="CJN47" s="146"/>
      <c r="CJO47" s="146"/>
      <c r="CJP47" s="146"/>
      <c r="CJQ47" s="146"/>
      <c r="CJR47" s="146"/>
      <c r="CJS47" s="146"/>
      <c r="CJT47" s="146"/>
      <c r="CJU47" s="146"/>
      <c r="CJV47" s="146"/>
      <c r="CJW47" s="146"/>
      <c r="CJX47" s="146"/>
      <c r="CJY47" s="146"/>
      <c r="CJZ47" s="146"/>
      <c r="CKA47" s="146"/>
      <c r="CKB47" s="146"/>
      <c r="CKC47" s="146"/>
      <c r="CKD47" s="146"/>
      <c r="CKE47" s="146"/>
      <c r="CKF47" s="146"/>
      <c r="CKG47" s="146"/>
      <c r="CKH47" s="146"/>
      <c r="CKI47" s="146"/>
      <c r="CKJ47" s="146"/>
      <c r="CKK47" s="146"/>
      <c r="CKL47" s="146"/>
      <c r="CKM47" s="146"/>
      <c r="CKN47" s="146"/>
      <c r="CKO47" s="146"/>
      <c r="CKP47" s="146"/>
      <c r="CKQ47" s="146"/>
      <c r="CKR47" s="146"/>
      <c r="CKS47" s="146"/>
      <c r="CKT47" s="146"/>
      <c r="CKU47" s="146"/>
      <c r="CKV47" s="146"/>
      <c r="CKW47" s="146"/>
      <c r="CKX47" s="146"/>
      <c r="CKY47" s="146"/>
      <c r="CKZ47" s="146"/>
      <c r="CLA47" s="146"/>
      <c r="CLB47" s="146"/>
      <c r="CLC47" s="146"/>
      <c r="CLD47" s="146"/>
      <c r="CLE47" s="146"/>
      <c r="CLF47" s="146"/>
      <c r="CLG47" s="146"/>
      <c r="CLH47" s="146"/>
      <c r="CLI47" s="146"/>
      <c r="CLJ47" s="146"/>
      <c r="CLK47" s="146"/>
      <c r="CLL47" s="146"/>
      <c r="CLM47" s="146"/>
      <c r="CLN47" s="146"/>
      <c r="CLO47" s="146"/>
      <c r="CLP47" s="146"/>
      <c r="CLQ47" s="146"/>
      <c r="CLR47" s="146"/>
      <c r="CLS47" s="146"/>
      <c r="CLT47" s="146"/>
      <c r="CLU47" s="146"/>
      <c r="CLV47" s="146"/>
      <c r="CLW47" s="146"/>
      <c r="CLX47" s="146"/>
      <c r="CLY47" s="146"/>
      <c r="CLZ47" s="146"/>
      <c r="CMA47" s="146"/>
      <c r="CMB47" s="146"/>
      <c r="CMC47" s="146"/>
      <c r="CMD47" s="146"/>
      <c r="CME47" s="146"/>
      <c r="CMF47" s="146"/>
      <c r="CMG47" s="146"/>
      <c r="CMH47" s="146"/>
      <c r="CMI47" s="146"/>
      <c r="CMJ47" s="146"/>
      <c r="CMK47" s="146"/>
      <c r="CML47" s="146"/>
      <c r="CMM47" s="146"/>
      <c r="CMN47" s="146"/>
      <c r="CMO47" s="146"/>
      <c r="CMP47" s="146"/>
      <c r="CMQ47" s="146"/>
      <c r="CMR47" s="146"/>
      <c r="CMS47" s="146"/>
      <c r="CMT47" s="146"/>
      <c r="CMU47" s="146"/>
      <c r="CMV47" s="146"/>
      <c r="CMW47" s="146"/>
      <c r="CMX47" s="146"/>
      <c r="CMY47" s="146"/>
      <c r="CMZ47" s="146"/>
      <c r="CNA47" s="146"/>
      <c r="CNB47" s="146"/>
      <c r="CNC47" s="146"/>
      <c r="CND47" s="146"/>
      <c r="CNE47" s="146"/>
      <c r="CNF47" s="146"/>
      <c r="CNG47" s="146"/>
      <c r="CNH47" s="146"/>
      <c r="CNI47" s="146"/>
      <c r="CNJ47" s="146"/>
      <c r="CNK47" s="146"/>
      <c r="CNL47" s="146"/>
      <c r="CNM47" s="146"/>
      <c r="CNN47" s="146"/>
      <c r="CNO47" s="146"/>
      <c r="CNP47" s="146"/>
      <c r="CNQ47" s="146"/>
      <c r="CNR47" s="146"/>
      <c r="CNS47" s="146"/>
      <c r="CNT47" s="146"/>
      <c r="CNU47" s="146"/>
      <c r="CNV47" s="146"/>
      <c r="CNW47" s="146"/>
      <c r="CNX47" s="146"/>
      <c r="CNY47" s="146"/>
      <c r="CNZ47" s="146"/>
      <c r="COA47" s="146"/>
      <c r="COB47" s="146"/>
      <c r="COC47" s="146"/>
      <c r="COD47" s="146"/>
      <c r="COE47" s="146"/>
      <c r="COF47" s="146"/>
      <c r="COG47" s="146"/>
      <c r="COH47" s="146"/>
      <c r="COI47" s="146"/>
      <c r="COJ47" s="146"/>
      <c r="COK47" s="146"/>
      <c r="COL47" s="146"/>
      <c r="COM47" s="146"/>
      <c r="CON47" s="146"/>
      <c r="COO47" s="146"/>
      <c r="COP47" s="146"/>
      <c r="COQ47" s="146"/>
      <c r="COR47" s="146"/>
      <c r="COS47" s="146"/>
      <c r="COT47" s="146"/>
      <c r="COU47" s="146"/>
      <c r="COV47" s="146"/>
      <c r="COW47" s="146"/>
      <c r="COX47" s="146"/>
      <c r="COY47" s="146"/>
      <c r="COZ47" s="146"/>
      <c r="CPA47" s="146"/>
      <c r="CPB47" s="146"/>
      <c r="CPC47" s="146"/>
      <c r="CPD47" s="146"/>
      <c r="CPE47" s="146"/>
      <c r="CPF47" s="146"/>
      <c r="CPG47" s="146"/>
      <c r="CPH47" s="146"/>
      <c r="CPI47" s="146"/>
      <c r="CPJ47" s="146"/>
      <c r="CPK47" s="146"/>
      <c r="CPL47" s="146"/>
      <c r="CPM47" s="146"/>
      <c r="CPN47" s="146"/>
      <c r="CPO47" s="146"/>
      <c r="CPP47" s="146"/>
      <c r="CPQ47" s="146"/>
      <c r="CPR47" s="146"/>
      <c r="CPS47" s="146"/>
      <c r="CPT47" s="146"/>
      <c r="CPU47" s="146"/>
      <c r="CPV47" s="146"/>
      <c r="CPW47" s="146"/>
      <c r="CPX47" s="146"/>
      <c r="CPY47" s="146"/>
      <c r="CPZ47" s="146"/>
      <c r="CQA47" s="146"/>
      <c r="CQB47" s="146"/>
      <c r="CQC47" s="146"/>
      <c r="CQD47" s="146"/>
      <c r="CQE47" s="146"/>
      <c r="CQF47" s="146"/>
      <c r="CQG47" s="146"/>
      <c r="CQH47" s="146"/>
      <c r="CQI47" s="146"/>
      <c r="CQJ47" s="146"/>
      <c r="CQK47" s="146"/>
      <c r="CQL47" s="146"/>
      <c r="CQM47" s="146"/>
      <c r="CQN47" s="146"/>
      <c r="CQO47" s="146"/>
      <c r="CQP47" s="146"/>
      <c r="CQQ47" s="146"/>
      <c r="CQR47" s="146"/>
      <c r="CQS47" s="146"/>
      <c r="CQT47" s="146"/>
      <c r="CQU47" s="146"/>
      <c r="CQV47" s="146"/>
      <c r="CQW47" s="146"/>
      <c r="CQX47" s="146"/>
      <c r="CQY47" s="146"/>
      <c r="CQZ47" s="146"/>
      <c r="CRA47" s="146"/>
      <c r="CRB47" s="146"/>
      <c r="CRC47" s="146"/>
      <c r="CRD47" s="146"/>
      <c r="CRE47" s="146"/>
      <c r="CRF47" s="146"/>
      <c r="CRG47" s="146"/>
      <c r="CRH47" s="146"/>
      <c r="CRI47" s="146"/>
      <c r="CRJ47" s="146"/>
      <c r="CRK47" s="146"/>
      <c r="CRL47" s="146"/>
      <c r="CRM47" s="146"/>
      <c r="CRN47" s="146"/>
      <c r="CRO47" s="146"/>
      <c r="CRP47" s="146"/>
      <c r="CRQ47" s="146"/>
      <c r="CRR47" s="146"/>
      <c r="CRS47" s="146"/>
      <c r="CRT47" s="146"/>
      <c r="CRU47" s="146"/>
      <c r="CRV47" s="146"/>
      <c r="CRW47" s="146"/>
      <c r="CRX47" s="146"/>
      <c r="CRY47" s="146"/>
      <c r="CRZ47" s="146"/>
      <c r="CSA47" s="146"/>
      <c r="CSB47" s="146"/>
      <c r="CSC47" s="146"/>
      <c r="CSD47" s="146"/>
      <c r="CSE47" s="146"/>
      <c r="CSF47" s="146"/>
      <c r="CSG47" s="146"/>
      <c r="CSH47" s="146"/>
      <c r="CSI47" s="146"/>
      <c r="CSJ47" s="146"/>
      <c r="CSK47" s="146"/>
      <c r="CSL47" s="146"/>
      <c r="CSM47" s="146"/>
      <c r="CSN47" s="146"/>
      <c r="CSO47" s="146"/>
      <c r="CSP47" s="146"/>
      <c r="CSQ47" s="146"/>
      <c r="CSR47" s="146"/>
      <c r="CSS47" s="146"/>
      <c r="CST47" s="146"/>
      <c r="CSU47" s="146"/>
      <c r="CSV47" s="146"/>
      <c r="CSW47" s="146"/>
      <c r="CSX47" s="146"/>
      <c r="CSY47" s="146"/>
      <c r="CSZ47" s="146"/>
      <c r="CTA47" s="146"/>
      <c r="CTB47" s="146"/>
      <c r="CTC47" s="146"/>
      <c r="CTD47" s="146"/>
      <c r="CTE47" s="146"/>
      <c r="CTF47" s="146"/>
      <c r="CTG47" s="146"/>
      <c r="CTH47" s="146"/>
      <c r="CTI47" s="146"/>
      <c r="CTJ47" s="146"/>
      <c r="CTK47" s="146"/>
      <c r="CTL47" s="146"/>
      <c r="CTM47" s="146"/>
      <c r="CTN47" s="146"/>
      <c r="CTO47" s="146"/>
      <c r="CTP47" s="146"/>
      <c r="CTQ47" s="146"/>
      <c r="CTR47" s="146"/>
      <c r="CTS47" s="146"/>
      <c r="CTT47" s="146"/>
      <c r="CTU47" s="146"/>
      <c r="CTV47" s="146"/>
      <c r="CTW47" s="146"/>
      <c r="CTX47" s="146"/>
      <c r="CTY47" s="146"/>
      <c r="CTZ47" s="146"/>
      <c r="CUA47" s="146"/>
      <c r="CUB47" s="146"/>
      <c r="CUC47" s="146"/>
      <c r="CUD47" s="146"/>
      <c r="CUE47" s="146"/>
      <c r="CUF47" s="146"/>
      <c r="CUG47" s="146"/>
      <c r="CUH47" s="146"/>
      <c r="CUI47" s="146"/>
      <c r="CUJ47" s="146"/>
      <c r="CUK47" s="146"/>
      <c r="CUL47" s="146"/>
      <c r="CUM47" s="146"/>
      <c r="CUN47" s="146"/>
      <c r="CUO47" s="146"/>
      <c r="CUP47" s="146"/>
      <c r="CUQ47" s="146"/>
      <c r="CUR47" s="146"/>
      <c r="CUS47" s="146"/>
      <c r="CUT47" s="146"/>
      <c r="CUU47" s="146"/>
      <c r="CUV47" s="146"/>
      <c r="CUW47" s="146"/>
      <c r="CUX47" s="146"/>
      <c r="CUY47" s="146"/>
      <c r="CUZ47" s="146"/>
      <c r="CVA47" s="146"/>
      <c r="CVB47" s="146"/>
      <c r="CVC47" s="146"/>
      <c r="CVD47" s="146"/>
      <c r="CVE47" s="146"/>
      <c r="CVF47" s="146"/>
      <c r="CVG47" s="146"/>
      <c r="CVH47" s="146"/>
      <c r="CVI47" s="146"/>
      <c r="CVJ47" s="146"/>
      <c r="CVK47" s="146"/>
      <c r="CVL47" s="146"/>
      <c r="CVM47" s="146"/>
      <c r="CVN47" s="146"/>
      <c r="CVO47" s="146"/>
      <c r="CVP47" s="146"/>
      <c r="CVQ47" s="146"/>
      <c r="CVR47" s="146"/>
      <c r="CVS47" s="146"/>
      <c r="CVT47" s="146"/>
      <c r="CVU47" s="146"/>
      <c r="CVV47" s="146"/>
      <c r="CVW47" s="146"/>
      <c r="CVX47" s="146"/>
      <c r="CVY47" s="146"/>
      <c r="CVZ47" s="146"/>
      <c r="CWA47" s="146"/>
      <c r="CWB47" s="146"/>
      <c r="CWC47" s="146"/>
      <c r="CWD47" s="146"/>
      <c r="CWE47" s="146"/>
      <c r="CWF47" s="146"/>
      <c r="CWG47" s="146"/>
      <c r="CWH47" s="146"/>
      <c r="CWI47" s="146"/>
      <c r="CWJ47" s="146"/>
      <c r="CWK47" s="146"/>
      <c r="CWL47" s="146"/>
      <c r="CWM47" s="146"/>
      <c r="CWN47" s="146"/>
      <c r="CWO47" s="146"/>
      <c r="CWP47" s="146"/>
      <c r="CWQ47" s="146"/>
      <c r="CWR47" s="146"/>
      <c r="CWS47" s="146"/>
      <c r="CWT47" s="146"/>
      <c r="CWU47" s="146"/>
      <c r="CWV47" s="146"/>
      <c r="CWW47" s="146"/>
      <c r="CWX47" s="146"/>
      <c r="CWY47" s="146"/>
      <c r="CWZ47" s="146"/>
      <c r="CXA47" s="146"/>
      <c r="CXB47" s="146"/>
      <c r="CXC47" s="146"/>
      <c r="CXD47" s="146"/>
      <c r="CXE47" s="146"/>
      <c r="CXF47" s="146"/>
      <c r="CXG47" s="146"/>
      <c r="CXH47" s="146"/>
      <c r="CXI47" s="146"/>
      <c r="CXJ47" s="146"/>
      <c r="CXK47" s="146"/>
      <c r="CXL47" s="146"/>
      <c r="CXM47" s="146"/>
      <c r="CXN47" s="146"/>
      <c r="CXO47" s="146"/>
      <c r="CXP47" s="146"/>
      <c r="CXQ47" s="146"/>
      <c r="CXR47" s="146"/>
      <c r="CXS47" s="146"/>
      <c r="CXT47" s="146"/>
      <c r="CXU47" s="146"/>
      <c r="CXV47" s="146"/>
      <c r="CXW47" s="146"/>
      <c r="CXX47" s="146"/>
      <c r="CXY47" s="146"/>
      <c r="CXZ47" s="146"/>
      <c r="CYA47" s="146"/>
      <c r="CYB47" s="146"/>
      <c r="CYC47" s="146"/>
      <c r="CYD47" s="146"/>
      <c r="CYE47" s="146"/>
      <c r="CYF47" s="146"/>
      <c r="CYG47" s="146"/>
      <c r="CYH47" s="146"/>
      <c r="CYI47" s="146"/>
      <c r="CYJ47" s="146"/>
      <c r="CYK47" s="146"/>
      <c r="CYL47" s="146"/>
      <c r="CYM47" s="146"/>
      <c r="CYN47" s="146"/>
      <c r="CYO47" s="146"/>
      <c r="CYP47" s="146"/>
      <c r="CYQ47" s="146"/>
      <c r="CYR47" s="146"/>
      <c r="CYS47" s="146"/>
      <c r="CYT47" s="146"/>
      <c r="CYU47" s="146"/>
      <c r="CYV47" s="146"/>
      <c r="CYW47" s="146"/>
      <c r="CYX47" s="146"/>
      <c r="CYY47" s="146"/>
      <c r="CYZ47" s="146"/>
      <c r="CZA47" s="146"/>
      <c r="CZB47" s="146"/>
      <c r="CZC47" s="146"/>
      <c r="CZD47" s="146"/>
      <c r="CZE47" s="146"/>
      <c r="CZF47" s="146"/>
      <c r="CZG47" s="146"/>
      <c r="CZH47" s="146"/>
      <c r="CZI47" s="146"/>
      <c r="CZJ47" s="146"/>
      <c r="CZK47" s="146"/>
      <c r="CZL47" s="146"/>
      <c r="CZM47" s="146"/>
      <c r="CZN47" s="146"/>
      <c r="CZO47" s="146"/>
      <c r="CZP47" s="146"/>
      <c r="CZQ47" s="146"/>
      <c r="CZR47" s="146"/>
      <c r="CZS47" s="146"/>
      <c r="CZT47" s="146"/>
      <c r="CZU47" s="146"/>
      <c r="CZV47" s="146"/>
      <c r="CZW47" s="146"/>
      <c r="CZX47" s="146"/>
      <c r="CZY47" s="146"/>
      <c r="CZZ47" s="146"/>
      <c r="DAA47" s="146"/>
      <c r="DAB47" s="146"/>
      <c r="DAC47" s="146"/>
      <c r="DAD47" s="146"/>
      <c r="DAE47" s="146"/>
      <c r="DAF47" s="146"/>
      <c r="DAG47" s="146"/>
      <c r="DAH47" s="146"/>
      <c r="DAI47" s="146"/>
      <c r="DAJ47" s="146"/>
      <c r="DAK47" s="146"/>
      <c r="DAL47" s="146"/>
      <c r="DAM47" s="146"/>
      <c r="DAN47" s="146"/>
      <c r="DAO47" s="146"/>
      <c r="DAP47" s="146"/>
      <c r="DAQ47" s="146"/>
      <c r="DAR47" s="146"/>
      <c r="DAS47" s="146"/>
      <c r="DAT47" s="146"/>
      <c r="DAU47" s="146"/>
      <c r="DAV47" s="146"/>
      <c r="DAW47" s="146"/>
      <c r="DAX47" s="146"/>
      <c r="DAY47" s="146"/>
      <c r="DAZ47" s="146"/>
      <c r="DBA47" s="146"/>
      <c r="DBB47" s="146"/>
      <c r="DBC47" s="146"/>
      <c r="DBD47" s="146"/>
      <c r="DBE47" s="146"/>
      <c r="DBF47" s="146"/>
      <c r="DBG47" s="146"/>
      <c r="DBH47" s="146"/>
      <c r="DBI47" s="146"/>
      <c r="DBJ47" s="146"/>
      <c r="DBK47" s="146"/>
      <c r="DBL47" s="146"/>
      <c r="DBM47" s="146"/>
      <c r="DBN47" s="146"/>
      <c r="DBO47" s="146"/>
      <c r="DBP47" s="146"/>
      <c r="DBQ47" s="146"/>
      <c r="DBR47" s="146"/>
      <c r="DBS47" s="146"/>
      <c r="DBT47" s="146"/>
      <c r="DBU47" s="146"/>
      <c r="DBV47" s="146"/>
      <c r="DBW47" s="146"/>
      <c r="DBX47" s="146"/>
      <c r="DBY47" s="146"/>
      <c r="DBZ47" s="146"/>
      <c r="DCA47" s="146"/>
      <c r="DCB47" s="146"/>
      <c r="DCC47" s="146"/>
      <c r="DCD47" s="146"/>
      <c r="DCE47" s="146"/>
      <c r="DCF47" s="146"/>
      <c r="DCG47" s="146"/>
      <c r="DCH47" s="146"/>
      <c r="DCI47" s="146"/>
      <c r="DCJ47" s="146"/>
      <c r="DCK47" s="146"/>
      <c r="DCL47" s="146"/>
      <c r="DCM47" s="146"/>
      <c r="DCN47" s="146"/>
      <c r="DCO47" s="146"/>
      <c r="DCP47" s="146"/>
      <c r="DCQ47" s="146"/>
      <c r="DCR47" s="146"/>
      <c r="DCS47" s="146"/>
      <c r="DCT47" s="146"/>
      <c r="DCU47" s="146"/>
      <c r="DCV47" s="146"/>
      <c r="DCW47" s="146"/>
      <c r="DCX47" s="146"/>
      <c r="DCY47" s="146"/>
      <c r="DCZ47" s="146"/>
      <c r="DDA47" s="146"/>
      <c r="DDB47" s="146"/>
      <c r="DDC47" s="146"/>
      <c r="DDD47" s="146"/>
      <c r="DDE47" s="146"/>
      <c r="DDF47" s="146"/>
      <c r="DDG47" s="146"/>
      <c r="DDH47" s="146"/>
      <c r="DDI47" s="146"/>
      <c r="DDJ47" s="146"/>
      <c r="DDK47" s="146"/>
      <c r="DDL47" s="146"/>
      <c r="DDM47" s="146"/>
      <c r="DDN47" s="146"/>
      <c r="DDO47" s="146"/>
      <c r="DDP47" s="146"/>
      <c r="DDQ47" s="146"/>
      <c r="DDR47" s="146"/>
      <c r="DDS47" s="146"/>
      <c r="DDT47" s="146"/>
      <c r="DDU47" s="146"/>
      <c r="DDV47" s="146"/>
      <c r="DDW47" s="146"/>
      <c r="DDX47" s="146"/>
      <c r="DDY47" s="146"/>
      <c r="DDZ47" s="146"/>
      <c r="DEA47" s="146"/>
      <c r="DEB47" s="146"/>
      <c r="DEC47" s="146"/>
      <c r="DED47" s="146"/>
      <c r="DEE47" s="146"/>
      <c r="DEF47" s="146"/>
      <c r="DEG47" s="146"/>
      <c r="DEH47" s="146"/>
      <c r="DEI47" s="146"/>
      <c r="DEJ47" s="146"/>
      <c r="DEK47" s="146"/>
      <c r="DEL47" s="146"/>
      <c r="DEM47" s="146"/>
      <c r="DEN47" s="146"/>
      <c r="DEO47" s="146"/>
      <c r="DEP47" s="146"/>
      <c r="DEQ47" s="146"/>
      <c r="DER47" s="146"/>
      <c r="DES47" s="146"/>
      <c r="DET47" s="146"/>
      <c r="DEU47" s="146"/>
      <c r="DEV47" s="146"/>
      <c r="DEW47" s="146"/>
      <c r="DEX47" s="146"/>
      <c r="DEY47" s="146"/>
      <c r="DEZ47" s="146"/>
      <c r="DFA47" s="146"/>
      <c r="DFB47" s="146"/>
      <c r="DFC47" s="146"/>
      <c r="DFD47" s="146"/>
      <c r="DFE47" s="146"/>
      <c r="DFF47" s="146"/>
      <c r="DFG47" s="146"/>
      <c r="DFH47" s="146"/>
      <c r="DFI47" s="146"/>
      <c r="DFJ47" s="146"/>
      <c r="DFK47" s="146"/>
      <c r="DFL47" s="146"/>
      <c r="DFM47" s="146"/>
      <c r="DFN47" s="146"/>
      <c r="DFO47" s="146"/>
      <c r="DFP47" s="146"/>
      <c r="DFQ47" s="146"/>
      <c r="DFR47" s="146"/>
      <c r="DFS47" s="146"/>
      <c r="DFT47" s="146"/>
      <c r="DFU47" s="146"/>
      <c r="DFV47" s="146"/>
      <c r="DFW47" s="146"/>
      <c r="DFX47" s="146"/>
      <c r="DFY47" s="146"/>
      <c r="DFZ47" s="146"/>
      <c r="DGA47" s="146"/>
      <c r="DGB47" s="146"/>
      <c r="DGC47" s="146"/>
      <c r="DGD47" s="146"/>
      <c r="DGE47" s="146"/>
      <c r="DGF47" s="146"/>
      <c r="DGG47" s="146"/>
      <c r="DGH47" s="146"/>
      <c r="DGI47" s="146"/>
      <c r="DGJ47" s="146"/>
      <c r="DGK47" s="146"/>
      <c r="DGL47" s="146"/>
      <c r="DGM47" s="146"/>
      <c r="DGN47" s="146"/>
      <c r="DGO47" s="146"/>
      <c r="DGP47" s="146"/>
      <c r="DGQ47" s="146"/>
      <c r="DGR47" s="146"/>
      <c r="DGS47" s="146"/>
      <c r="DGT47" s="146"/>
      <c r="DGU47" s="146"/>
      <c r="DGV47" s="146"/>
      <c r="DGW47" s="146"/>
      <c r="DGX47" s="146"/>
      <c r="DGY47" s="146"/>
      <c r="DGZ47" s="146"/>
      <c r="DHA47" s="146"/>
      <c r="DHB47" s="146"/>
      <c r="DHC47" s="146"/>
      <c r="DHD47" s="146"/>
      <c r="DHE47" s="146"/>
      <c r="DHF47" s="146"/>
      <c r="DHG47" s="146"/>
      <c r="DHH47" s="146"/>
      <c r="DHI47" s="146"/>
      <c r="DHJ47" s="146"/>
      <c r="DHK47" s="146"/>
      <c r="DHL47" s="146"/>
      <c r="DHM47" s="146"/>
      <c r="DHN47" s="146"/>
      <c r="DHO47" s="146"/>
      <c r="DHP47" s="146"/>
      <c r="DHQ47" s="146"/>
      <c r="DHR47" s="146"/>
      <c r="DHS47" s="146"/>
      <c r="DHT47" s="146"/>
      <c r="DHU47" s="146"/>
      <c r="DHV47" s="146"/>
      <c r="DHW47" s="146"/>
      <c r="DHX47" s="146"/>
      <c r="DHY47" s="146"/>
      <c r="DHZ47" s="146"/>
      <c r="DIA47" s="146"/>
      <c r="DIB47" s="146"/>
      <c r="DIC47" s="146"/>
      <c r="DID47" s="146"/>
      <c r="DIE47" s="146"/>
      <c r="DIF47" s="146"/>
      <c r="DIG47" s="146"/>
      <c r="DIH47" s="146"/>
      <c r="DII47" s="146"/>
      <c r="DIJ47" s="146"/>
      <c r="DIK47" s="146"/>
      <c r="DIL47" s="146"/>
      <c r="DIM47" s="146"/>
      <c r="DIN47" s="146"/>
      <c r="DIO47" s="146"/>
      <c r="DIP47" s="146"/>
      <c r="DIQ47" s="146"/>
      <c r="DIR47" s="146"/>
      <c r="DIS47" s="146"/>
      <c r="DIT47" s="146"/>
      <c r="DIU47" s="146"/>
      <c r="DIV47" s="146"/>
      <c r="DIW47" s="146"/>
      <c r="DIX47" s="146"/>
      <c r="DIY47" s="146"/>
      <c r="DIZ47" s="146"/>
      <c r="DJA47" s="146"/>
      <c r="DJB47" s="146"/>
      <c r="DJC47" s="146"/>
      <c r="DJD47" s="146"/>
      <c r="DJE47" s="146"/>
      <c r="DJF47" s="146"/>
      <c r="DJG47" s="146"/>
      <c r="DJH47" s="146"/>
      <c r="DJI47" s="146"/>
      <c r="DJJ47" s="146"/>
      <c r="DJK47" s="146"/>
      <c r="DJL47" s="146"/>
      <c r="DJM47" s="146"/>
      <c r="DJN47" s="146"/>
      <c r="DJO47" s="146"/>
      <c r="DJP47" s="146"/>
      <c r="DJQ47" s="146"/>
      <c r="DJR47" s="146"/>
      <c r="DJS47" s="146"/>
      <c r="DJT47" s="146"/>
      <c r="DJU47" s="146"/>
      <c r="DJV47" s="146"/>
      <c r="DJW47" s="146"/>
      <c r="DJX47" s="146"/>
      <c r="DJY47" s="146"/>
      <c r="DJZ47" s="146"/>
      <c r="DKA47" s="146"/>
      <c r="DKB47" s="146"/>
      <c r="DKC47" s="146"/>
      <c r="DKD47" s="146"/>
      <c r="DKE47" s="146"/>
      <c r="DKF47" s="146"/>
      <c r="DKG47" s="146"/>
      <c r="DKH47" s="146"/>
      <c r="DKI47" s="146"/>
      <c r="DKJ47" s="146"/>
      <c r="DKK47" s="146"/>
      <c r="DKL47" s="146"/>
      <c r="DKM47" s="146"/>
      <c r="DKN47" s="146"/>
      <c r="DKO47" s="146"/>
      <c r="DKP47" s="146"/>
      <c r="DKQ47" s="146"/>
      <c r="DKR47" s="146"/>
      <c r="DKS47" s="146"/>
      <c r="DKT47" s="146"/>
      <c r="DKU47" s="146"/>
      <c r="DKV47" s="146"/>
      <c r="DKW47" s="146"/>
      <c r="DKX47" s="146"/>
      <c r="DKY47" s="146"/>
      <c r="DKZ47" s="146"/>
      <c r="DLA47" s="146"/>
      <c r="DLB47" s="146"/>
      <c r="DLC47" s="146"/>
      <c r="DLD47" s="146"/>
      <c r="DLE47" s="146"/>
      <c r="DLF47" s="146"/>
      <c r="DLG47" s="146"/>
      <c r="DLH47" s="146"/>
      <c r="DLI47" s="146"/>
      <c r="DLJ47" s="146"/>
      <c r="DLK47" s="146"/>
      <c r="DLL47" s="146"/>
      <c r="DLM47" s="146"/>
      <c r="DLN47" s="146"/>
      <c r="DLO47" s="146"/>
      <c r="DLP47" s="146"/>
      <c r="DLQ47" s="146"/>
      <c r="DLR47" s="146"/>
      <c r="DLS47" s="146"/>
      <c r="DLT47" s="146"/>
      <c r="DLU47" s="146"/>
      <c r="DLV47" s="146"/>
      <c r="DLW47" s="146"/>
      <c r="DLX47" s="146"/>
      <c r="DLY47" s="146"/>
      <c r="DLZ47" s="146"/>
      <c r="DMA47" s="146"/>
      <c r="DMB47" s="146"/>
      <c r="DMC47" s="146"/>
      <c r="DMD47" s="146"/>
      <c r="DME47" s="146"/>
      <c r="DMF47" s="146"/>
      <c r="DMG47" s="146"/>
      <c r="DMH47" s="146"/>
      <c r="DMI47" s="146"/>
      <c r="DMJ47" s="146"/>
      <c r="DMK47" s="146"/>
      <c r="DML47" s="146"/>
      <c r="DMM47" s="146"/>
      <c r="DMN47" s="146"/>
      <c r="DMO47" s="146"/>
      <c r="DMP47" s="146"/>
      <c r="DMQ47" s="146"/>
      <c r="DMR47" s="146"/>
      <c r="DMS47" s="146"/>
      <c r="DMT47" s="146"/>
      <c r="DMU47" s="146"/>
      <c r="DMV47" s="146"/>
      <c r="DMW47" s="146"/>
      <c r="DMX47" s="146"/>
      <c r="DMY47" s="146"/>
      <c r="DMZ47" s="146"/>
      <c r="DNA47" s="146"/>
      <c r="DNB47" s="146"/>
      <c r="DNC47" s="146"/>
      <c r="DND47" s="146"/>
      <c r="DNE47" s="146"/>
      <c r="DNF47" s="146"/>
      <c r="DNG47" s="146"/>
      <c r="DNH47" s="146"/>
      <c r="DNI47" s="146"/>
      <c r="DNJ47" s="146"/>
      <c r="DNK47" s="146"/>
      <c r="DNL47" s="146"/>
      <c r="DNM47" s="146"/>
      <c r="DNN47" s="146"/>
      <c r="DNO47" s="146"/>
      <c r="DNP47" s="146"/>
      <c r="DNQ47" s="146"/>
      <c r="DNR47" s="146"/>
      <c r="DNS47" s="146"/>
      <c r="DNT47" s="146"/>
      <c r="DNU47" s="146"/>
      <c r="DNV47" s="146"/>
      <c r="DNW47" s="146"/>
      <c r="DNX47" s="146"/>
      <c r="DNY47" s="146"/>
      <c r="DNZ47" s="146"/>
      <c r="DOA47" s="146"/>
      <c r="DOB47" s="146"/>
      <c r="DOC47" s="146"/>
      <c r="DOD47" s="146"/>
      <c r="DOE47" s="146"/>
      <c r="DOF47" s="146"/>
      <c r="DOG47" s="146"/>
      <c r="DOH47" s="146"/>
      <c r="DOI47" s="146"/>
      <c r="DOJ47" s="146"/>
      <c r="DOK47" s="146"/>
      <c r="DOL47" s="146"/>
      <c r="DOM47" s="146"/>
      <c r="DON47" s="146"/>
      <c r="DOO47" s="146"/>
      <c r="DOP47" s="146"/>
      <c r="DOQ47" s="146"/>
      <c r="DOR47" s="146"/>
      <c r="DOS47" s="146"/>
      <c r="DOT47" s="146"/>
      <c r="DOU47" s="146"/>
      <c r="DOV47" s="146"/>
      <c r="DOW47" s="146"/>
      <c r="DOX47" s="146"/>
      <c r="DOY47" s="146"/>
      <c r="DOZ47" s="146"/>
      <c r="DPA47" s="146"/>
      <c r="DPB47" s="146"/>
      <c r="DPC47" s="146"/>
      <c r="DPD47" s="146"/>
      <c r="DPE47" s="146"/>
      <c r="DPF47" s="146"/>
      <c r="DPG47" s="146"/>
      <c r="DPH47" s="146"/>
      <c r="DPI47" s="146"/>
      <c r="DPJ47" s="146"/>
      <c r="DPK47" s="146"/>
      <c r="DPL47" s="146"/>
      <c r="DPM47" s="146"/>
      <c r="DPN47" s="146"/>
      <c r="DPO47" s="146"/>
      <c r="DPP47" s="146"/>
      <c r="DPQ47" s="146"/>
      <c r="DPR47" s="146"/>
      <c r="DPS47" s="146"/>
      <c r="DPT47" s="146"/>
      <c r="DPU47" s="146"/>
      <c r="DPV47" s="146"/>
      <c r="DPW47" s="146"/>
      <c r="DPX47" s="146"/>
      <c r="DPY47" s="146"/>
      <c r="DPZ47" s="146"/>
      <c r="DQA47" s="146"/>
      <c r="DQB47" s="146"/>
      <c r="DQC47" s="146"/>
      <c r="DQD47" s="146"/>
      <c r="DQE47" s="146"/>
      <c r="DQF47" s="146"/>
      <c r="DQG47" s="146"/>
      <c r="DQH47" s="146"/>
      <c r="DQI47" s="146"/>
      <c r="DQJ47" s="146"/>
      <c r="DQK47" s="146"/>
      <c r="DQL47" s="146"/>
      <c r="DQM47" s="146"/>
      <c r="DQN47" s="146"/>
      <c r="DQO47" s="146"/>
      <c r="DQP47" s="146"/>
      <c r="DQQ47" s="146"/>
      <c r="DQR47" s="146"/>
      <c r="DQS47" s="146"/>
      <c r="DQT47" s="146"/>
      <c r="DQU47" s="146"/>
      <c r="DQV47" s="146"/>
      <c r="DQW47" s="146"/>
      <c r="DQX47" s="146"/>
      <c r="DQY47" s="146"/>
      <c r="DQZ47" s="146"/>
      <c r="DRA47" s="146"/>
      <c r="DRB47" s="146"/>
      <c r="DRC47" s="146"/>
      <c r="DRD47" s="146"/>
      <c r="DRE47" s="146"/>
      <c r="DRF47" s="146"/>
      <c r="DRG47" s="146"/>
      <c r="DRH47" s="146"/>
      <c r="DRI47" s="146"/>
      <c r="DRJ47" s="146"/>
      <c r="DRK47" s="146"/>
      <c r="DRL47" s="146"/>
      <c r="DRM47" s="146"/>
      <c r="DRN47" s="146"/>
      <c r="DRO47" s="146"/>
      <c r="DRP47" s="146"/>
      <c r="DRQ47" s="146"/>
      <c r="DRR47" s="146"/>
      <c r="DRS47" s="146"/>
      <c r="DRT47" s="146"/>
      <c r="DRU47" s="146"/>
      <c r="DRV47" s="146"/>
      <c r="DRW47" s="146"/>
      <c r="DRX47" s="146"/>
      <c r="DRY47" s="146"/>
      <c r="DRZ47" s="146"/>
      <c r="DSA47" s="146"/>
      <c r="DSB47" s="146"/>
      <c r="DSC47" s="146"/>
      <c r="DSD47" s="146"/>
      <c r="DSE47" s="146"/>
      <c r="DSF47" s="146"/>
      <c r="DSG47" s="146"/>
      <c r="DSH47" s="146"/>
      <c r="DSI47" s="146"/>
      <c r="DSJ47" s="146"/>
      <c r="DSK47" s="146"/>
      <c r="DSL47" s="146"/>
      <c r="DSM47" s="146"/>
      <c r="DSN47" s="146"/>
      <c r="DSO47" s="146"/>
      <c r="DSP47" s="146"/>
      <c r="DSQ47" s="146"/>
      <c r="DSR47" s="146"/>
      <c r="DSS47" s="146"/>
      <c r="DST47" s="146"/>
      <c r="DSU47" s="146"/>
      <c r="DSV47" s="146"/>
      <c r="DSW47" s="146"/>
      <c r="DSX47" s="146"/>
      <c r="DSY47" s="146"/>
      <c r="DSZ47" s="146"/>
      <c r="DTA47" s="146"/>
      <c r="DTB47" s="146"/>
      <c r="DTC47" s="146"/>
      <c r="DTD47" s="146"/>
      <c r="DTE47" s="146"/>
      <c r="DTF47" s="146"/>
      <c r="DTG47" s="146"/>
      <c r="DTH47" s="146"/>
      <c r="DTI47" s="146"/>
      <c r="DTJ47" s="146"/>
      <c r="DTK47" s="146"/>
      <c r="DTL47" s="146"/>
      <c r="DTM47" s="146"/>
      <c r="DTN47" s="146"/>
      <c r="DTO47" s="146"/>
      <c r="DTP47" s="146"/>
      <c r="DTQ47" s="146"/>
      <c r="DTR47" s="146"/>
      <c r="DTS47" s="146"/>
      <c r="DTT47" s="146"/>
      <c r="DTU47" s="146"/>
      <c r="DTV47" s="146"/>
      <c r="DTW47" s="146"/>
      <c r="DTX47" s="146"/>
      <c r="DTY47" s="146"/>
      <c r="DTZ47" s="146"/>
      <c r="DUA47" s="146"/>
      <c r="DUB47" s="146"/>
      <c r="DUC47" s="146"/>
      <c r="DUD47" s="146"/>
      <c r="DUE47" s="146"/>
      <c r="DUF47" s="146"/>
      <c r="DUG47" s="146"/>
      <c r="DUH47" s="146"/>
      <c r="DUI47" s="146"/>
      <c r="DUJ47" s="146"/>
      <c r="DUK47" s="146"/>
      <c r="DUL47" s="146"/>
      <c r="DUM47" s="146"/>
      <c r="DUN47" s="146"/>
      <c r="DUO47" s="146"/>
      <c r="DUP47" s="146"/>
      <c r="DUQ47" s="146"/>
      <c r="DUR47" s="146"/>
      <c r="DUS47" s="146"/>
      <c r="DUT47" s="146"/>
      <c r="DUU47" s="146"/>
      <c r="DUV47" s="146"/>
      <c r="DUW47" s="146"/>
      <c r="DUX47" s="146"/>
      <c r="DUY47" s="146"/>
      <c r="DUZ47" s="146"/>
      <c r="DVA47" s="146"/>
      <c r="DVB47" s="146"/>
      <c r="DVC47" s="146"/>
      <c r="DVD47" s="146"/>
      <c r="DVE47" s="146"/>
      <c r="DVF47" s="146"/>
      <c r="DVG47" s="146"/>
      <c r="DVH47" s="146"/>
      <c r="DVI47" s="146"/>
      <c r="DVJ47" s="146"/>
      <c r="DVK47" s="146"/>
      <c r="DVL47" s="146"/>
      <c r="DVM47" s="146"/>
      <c r="DVN47" s="146"/>
      <c r="DVO47" s="146"/>
      <c r="DVP47" s="146"/>
      <c r="DVQ47" s="146"/>
      <c r="DVR47" s="146"/>
      <c r="DVS47" s="146"/>
      <c r="DVT47" s="146"/>
      <c r="DVU47" s="146"/>
      <c r="DVV47" s="146"/>
      <c r="DVW47" s="146"/>
      <c r="DVX47" s="146"/>
      <c r="DVY47" s="146"/>
      <c r="DVZ47" s="146"/>
      <c r="DWA47" s="146"/>
      <c r="DWB47" s="146"/>
      <c r="DWC47" s="146"/>
      <c r="DWD47" s="146"/>
      <c r="DWE47" s="146"/>
      <c r="DWF47" s="146"/>
      <c r="DWG47" s="146"/>
      <c r="DWH47" s="146"/>
      <c r="DWI47" s="146"/>
      <c r="DWJ47" s="146"/>
      <c r="DWK47" s="146"/>
      <c r="DWL47" s="146"/>
      <c r="DWM47" s="146"/>
      <c r="DWN47" s="146"/>
      <c r="DWO47" s="146"/>
      <c r="DWP47" s="146"/>
      <c r="DWQ47" s="146"/>
      <c r="DWR47" s="146"/>
      <c r="DWS47" s="146"/>
      <c r="DWT47" s="146"/>
      <c r="DWU47" s="146"/>
      <c r="DWV47" s="146"/>
      <c r="DWW47" s="146"/>
      <c r="DWX47" s="146"/>
      <c r="DWY47" s="146"/>
      <c r="DWZ47" s="146"/>
      <c r="DXA47" s="146"/>
      <c r="DXB47" s="146"/>
      <c r="DXC47" s="146"/>
      <c r="DXD47" s="146"/>
      <c r="DXE47" s="146"/>
      <c r="DXF47" s="146"/>
      <c r="DXG47" s="146"/>
      <c r="DXH47" s="146"/>
      <c r="DXI47" s="146"/>
      <c r="DXJ47" s="146"/>
      <c r="DXK47" s="146"/>
      <c r="DXL47" s="146"/>
      <c r="DXM47" s="146"/>
      <c r="DXN47" s="146"/>
      <c r="DXO47" s="146"/>
      <c r="DXP47" s="146"/>
      <c r="DXQ47" s="146"/>
      <c r="DXR47" s="146"/>
      <c r="DXS47" s="146"/>
      <c r="DXT47" s="146"/>
      <c r="DXU47" s="146"/>
      <c r="DXV47" s="146"/>
      <c r="DXW47" s="146"/>
      <c r="DXX47" s="146"/>
      <c r="DXY47" s="146"/>
      <c r="DXZ47" s="146"/>
      <c r="DYA47" s="146"/>
      <c r="DYB47" s="146"/>
      <c r="DYC47" s="146"/>
      <c r="DYD47" s="146"/>
      <c r="DYE47" s="146"/>
      <c r="DYF47" s="146"/>
      <c r="DYG47" s="146"/>
      <c r="DYH47" s="146"/>
      <c r="DYI47" s="146"/>
      <c r="DYJ47" s="146"/>
      <c r="DYK47" s="146"/>
      <c r="DYL47" s="146"/>
      <c r="DYM47" s="146"/>
      <c r="DYN47" s="146"/>
      <c r="DYO47" s="146"/>
      <c r="DYP47" s="146"/>
      <c r="DYQ47" s="146"/>
      <c r="DYR47" s="146"/>
      <c r="DYS47" s="146"/>
      <c r="DYT47" s="146"/>
      <c r="DYU47" s="146"/>
      <c r="DYV47" s="146"/>
      <c r="DYW47" s="146"/>
      <c r="DYX47" s="146"/>
      <c r="DYY47" s="146"/>
      <c r="DYZ47" s="146"/>
      <c r="DZA47" s="146"/>
      <c r="DZB47" s="146"/>
      <c r="DZC47" s="146"/>
      <c r="DZD47" s="146"/>
      <c r="DZE47" s="146"/>
      <c r="DZF47" s="146"/>
      <c r="DZG47" s="146"/>
      <c r="DZH47" s="146"/>
      <c r="DZI47" s="146"/>
      <c r="DZJ47" s="146"/>
      <c r="DZK47" s="146"/>
      <c r="DZL47" s="146"/>
      <c r="DZM47" s="146"/>
      <c r="DZN47" s="146"/>
      <c r="DZO47" s="146"/>
      <c r="DZP47" s="146"/>
      <c r="DZQ47" s="146"/>
      <c r="DZR47" s="146"/>
      <c r="DZS47" s="146"/>
      <c r="DZT47" s="146"/>
      <c r="DZU47" s="146"/>
      <c r="DZV47" s="146"/>
      <c r="DZW47" s="146"/>
      <c r="DZX47" s="146"/>
      <c r="DZY47" s="146"/>
      <c r="DZZ47" s="146"/>
      <c r="EAA47" s="146"/>
      <c r="EAB47" s="146"/>
      <c r="EAC47" s="146"/>
      <c r="EAD47" s="146"/>
      <c r="EAE47" s="146"/>
      <c r="EAF47" s="146"/>
      <c r="EAG47" s="146"/>
      <c r="EAH47" s="146"/>
      <c r="EAI47" s="146"/>
      <c r="EAJ47" s="146"/>
      <c r="EAK47" s="146"/>
      <c r="EAL47" s="146"/>
      <c r="EAM47" s="146"/>
      <c r="EAN47" s="146"/>
      <c r="EAO47" s="146"/>
      <c r="EAP47" s="146"/>
      <c r="EAQ47" s="146"/>
      <c r="EAR47" s="146"/>
      <c r="EAS47" s="146"/>
      <c r="EAT47" s="146"/>
      <c r="EAU47" s="146"/>
      <c r="EAV47" s="146"/>
      <c r="EAW47" s="146"/>
      <c r="EAX47" s="146"/>
      <c r="EAY47" s="146"/>
      <c r="EAZ47" s="146"/>
      <c r="EBA47" s="146"/>
      <c r="EBB47" s="146"/>
      <c r="EBC47" s="146"/>
      <c r="EBD47" s="146"/>
      <c r="EBE47" s="146"/>
      <c r="EBF47" s="146"/>
      <c r="EBG47" s="146"/>
      <c r="EBH47" s="146"/>
      <c r="EBI47" s="146"/>
      <c r="EBJ47" s="146"/>
      <c r="EBK47" s="146"/>
      <c r="EBL47" s="146"/>
      <c r="EBM47" s="146"/>
      <c r="EBN47" s="146"/>
      <c r="EBO47" s="146"/>
      <c r="EBP47" s="146"/>
      <c r="EBQ47" s="146"/>
      <c r="EBR47" s="146"/>
      <c r="EBS47" s="146"/>
      <c r="EBT47" s="146"/>
      <c r="EBU47" s="146"/>
      <c r="EBV47" s="146"/>
      <c r="EBW47" s="146"/>
      <c r="EBX47" s="146"/>
      <c r="EBY47" s="146"/>
      <c r="EBZ47" s="146"/>
      <c r="ECA47" s="146"/>
      <c r="ECB47" s="146"/>
      <c r="ECC47" s="146"/>
      <c r="ECD47" s="146"/>
      <c r="ECE47" s="146"/>
      <c r="ECF47" s="146"/>
      <c r="ECG47" s="146"/>
      <c r="ECH47" s="146"/>
      <c r="ECI47" s="146"/>
      <c r="ECJ47" s="146"/>
      <c r="ECK47" s="146"/>
      <c r="ECL47" s="146"/>
      <c r="ECM47" s="146"/>
      <c r="ECN47" s="146"/>
      <c r="ECO47" s="146"/>
      <c r="ECP47" s="146"/>
      <c r="ECQ47" s="146"/>
      <c r="ECR47" s="146"/>
      <c r="ECS47" s="146"/>
      <c r="ECT47" s="146"/>
      <c r="ECU47" s="146"/>
      <c r="ECV47" s="146"/>
      <c r="ECW47" s="146"/>
      <c r="ECX47" s="146"/>
      <c r="ECY47" s="146"/>
      <c r="ECZ47" s="146"/>
      <c r="EDA47" s="146"/>
      <c r="EDB47" s="146"/>
      <c r="EDC47" s="146"/>
      <c r="EDD47" s="146"/>
      <c r="EDE47" s="146"/>
      <c r="EDF47" s="146"/>
      <c r="EDG47" s="146"/>
      <c r="EDH47" s="146"/>
      <c r="EDI47" s="146"/>
      <c r="EDJ47" s="146"/>
      <c r="EDK47" s="146"/>
      <c r="EDL47" s="146"/>
      <c r="EDM47" s="146"/>
      <c r="EDN47" s="146"/>
      <c r="EDO47" s="146"/>
      <c r="EDP47" s="146"/>
      <c r="EDQ47" s="146"/>
      <c r="EDR47" s="146"/>
      <c r="EDS47" s="146"/>
      <c r="EDT47" s="146"/>
      <c r="EDU47" s="146"/>
      <c r="EDV47" s="146"/>
      <c r="EDW47" s="146"/>
      <c r="EDX47" s="146"/>
      <c r="EDY47" s="146"/>
      <c r="EDZ47" s="146"/>
      <c r="EEA47" s="146"/>
      <c r="EEB47" s="146"/>
      <c r="EEC47" s="146"/>
      <c r="EED47" s="146"/>
      <c r="EEE47" s="146"/>
      <c r="EEF47" s="146"/>
      <c r="EEG47" s="146"/>
      <c r="EEH47" s="146"/>
      <c r="EEI47" s="146"/>
      <c r="EEJ47" s="146"/>
      <c r="EEK47" s="146"/>
      <c r="EEL47" s="146"/>
      <c r="EEM47" s="146"/>
      <c r="EEN47" s="146"/>
      <c r="EEO47" s="146"/>
      <c r="EEP47" s="146"/>
      <c r="EEQ47" s="146"/>
      <c r="EER47" s="146"/>
      <c r="EES47" s="146"/>
      <c r="EET47" s="146"/>
      <c r="EEU47" s="146"/>
      <c r="EEV47" s="146"/>
      <c r="EEW47" s="146"/>
      <c r="EEX47" s="146"/>
      <c r="EEY47" s="146"/>
      <c r="EEZ47" s="146"/>
      <c r="EFA47" s="146"/>
      <c r="EFB47" s="146"/>
      <c r="EFC47" s="146"/>
      <c r="EFD47" s="146"/>
      <c r="EFE47" s="146"/>
      <c r="EFF47" s="146"/>
      <c r="EFG47" s="146"/>
      <c r="EFH47" s="146"/>
      <c r="EFI47" s="146"/>
      <c r="EFJ47" s="146"/>
      <c r="EFK47" s="146"/>
      <c r="EFL47" s="146"/>
      <c r="EFM47" s="146"/>
      <c r="EFN47" s="146"/>
      <c r="EFO47" s="146"/>
      <c r="EFP47" s="146"/>
      <c r="EFQ47" s="146"/>
      <c r="EFR47" s="146"/>
      <c r="EFS47" s="146"/>
      <c r="EFT47" s="146"/>
      <c r="EFU47" s="146"/>
      <c r="EFV47" s="146"/>
      <c r="EFW47" s="146"/>
      <c r="EFX47" s="146"/>
      <c r="EFY47" s="146"/>
      <c r="EFZ47" s="146"/>
      <c r="EGA47" s="146"/>
      <c r="EGB47" s="146"/>
      <c r="EGC47" s="146"/>
      <c r="EGD47" s="146"/>
      <c r="EGE47" s="146"/>
      <c r="EGF47" s="146"/>
      <c r="EGG47" s="146"/>
      <c r="EGH47" s="146"/>
      <c r="EGI47" s="146"/>
      <c r="EGJ47" s="146"/>
      <c r="EGK47" s="146"/>
      <c r="EGL47" s="146"/>
      <c r="EGM47" s="146"/>
      <c r="EGN47" s="146"/>
      <c r="EGO47" s="146"/>
      <c r="EGP47" s="146"/>
      <c r="EGQ47" s="146"/>
      <c r="EGR47" s="146"/>
      <c r="EGS47" s="146"/>
      <c r="EGT47" s="146"/>
      <c r="EGU47" s="146"/>
      <c r="EGV47" s="146"/>
      <c r="EGW47" s="146"/>
      <c r="EGX47" s="146"/>
      <c r="EGY47" s="146"/>
      <c r="EGZ47" s="146"/>
      <c r="EHA47" s="146"/>
      <c r="EHB47" s="146"/>
      <c r="EHC47" s="146"/>
      <c r="EHD47" s="146"/>
      <c r="EHE47" s="146"/>
      <c r="EHF47" s="146"/>
      <c r="EHG47" s="146"/>
      <c r="EHH47" s="146"/>
      <c r="EHI47" s="146"/>
      <c r="EHJ47" s="146"/>
      <c r="EHK47" s="146"/>
      <c r="EHL47" s="146"/>
      <c r="EHM47" s="146"/>
      <c r="EHN47" s="146"/>
      <c r="EHO47" s="146"/>
      <c r="EHP47" s="146"/>
      <c r="EHQ47" s="146"/>
      <c r="EHR47" s="146"/>
      <c r="EHS47" s="146"/>
      <c r="EHT47" s="146"/>
      <c r="EHU47" s="146"/>
      <c r="EHV47" s="146"/>
      <c r="EHW47" s="146"/>
      <c r="EHX47" s="146"/>
      <c r="EHY47" s="146"/>
      <c r="EHZ47" s="146"/>
      <c r="EIA47" s="146"/>
      <c r="EIB47" s="146"/>
      <c r="EIC47" s="146"/>
      <c r="EID47" s="146"/>
      <c r="EIE47" s="146"/>
      <c r="EIF47" s="146"/>
      <c r="EIG47" s="146"/>
      <c r="EIH47" s="146"/>
      <c r="EII47" s="146"/>
      <c r="EIJ47" s="146"/>
      <c r="EIK47" s="146"/>
      <c r="EIL47" s="146"/>
      <c r="EIM47" s="146"/>
      <c r="EIN47" s="146"/>
      <c r="EIO47" s="146"/>
      <c r="EIP47" s="146"/>
      <c r="EIQ47" s="146"/>
      <c r="EIR47" s="146"/>
      <c r="EIS47" s="146"/>
      <c r="EIT47" s="146"/>
      <c r="EIU47" s="146"/>
      <c r="EIV47" s="146"/>
      <c r="EIW47" s="146"/>
      <c r="EIX47" s="146"/>
      <c r="EIY47" s="146"/>
      <c r="EIZ47" s="146"/>
      <c r="EJA47" s="146"/>
      <c r="EJB47" s="146"/>
      <c r="EJC47" s="146"/>
      <c r="EJD47" s="146"/>
      <c r="EJE47" s="146"/>
      <c r="EJF47" s="146"/>
      <c r="EJG47" s="146"/>
      <c r="EJH47" s="146"/>
      <c r="EJI47" s="146"/>
      <c r="EJJ47" s="146"/>
      <c r="EJK47" s="146"/>
      <c r="EJL47" s="146"/>
      <c r="EJM47" s="146"/>
      <c r="EJN47" s="146"/>
      <c r="EJO47" s="146"/>
      <c r="EJP47" s="146"/>
      <c r="EJQ47" s="146"/>
      <c r="EJR47" s="146"/>
      <c r="EJS47" s="146"/>
      <c r="EJT47" s="146"/>
      <c r="EJU47" s="146"/>
      <c r="EJV47" s="146"/>
      <c r="EJW47" s="146"/>
      <c r="EJX47" s="146"/>
      <c r="EJY47" s="146"/>
      <c r="EJZ47" s="146"/>
      <c r="EKA47" s="146"/>
      <c r="EKB47" s="146"/>
      <c r="EKC47" s="146"/>
      <c r="EKD47" s="146"/>
      <c r="EKE47" s="146"/>
      <c r="EKF47" s="146"/>
      <c r="EKG47" s="146"/>
      <c r="EKH47" s="146"/>
      <c r="EKI47" s="146"/>
      <c r="EKJ47" s="146"/>
      <c r="EKK47" s="146"/>
      <c r="EKL47" s="146"/>
      <c r="EKM47" s="146"/>
      <c r="EKN47" s="146"/>
      <c r="EKO47" s="146"/>
      <c r="EKP47" s="146"/>
      <c r="EKQ47" s="146"/>
      <c r="EKR47" s="146"/>
      <c r="EKS47" s="146"/>
      <c r="EKT47" s="146"/>
      <c r="EKU47" s="146"/>
      <c r="EKV47" s="146"/>
      <c r="EKW47" s="146"/>
      <c r="EKX47" s="146"/>
      <c r="EKY47" s="146"/>
      <c r="EKZ47" s="146"/>
      <c r="ELA47" s="146"/>
      <c r="ELB47" s="146"/>
      <c r="ELC47" s="146"/>
      <c r="ELD47" s="146"/>
      <c r="ELE47" s="146"/>
      <c r="ELF47" s="146"/>
      <c r="ELG47" s="146"/>
      <c r="ELH47" s="146"/>
      <c r="ELI47" s="146"/>
      <c r="ELJ47" s="146"/>
      <c r="ELK47" s="146"/>
      <c r="ELL47" s="146"/>
      <c r="ELM47" s="146"/>
      <c r="ELN47" s="146"/>
      <c r="ELO47" s="146"/>
      <c r="ELP47" s="146"/>
      <c r="ELQ47" s="146"/>
      <c r="ELR47" s="146"/>
      <c r="ELS47" s="146"/>
      <c r="ELT47" s="146"/>
      <c r="ELU47" s="146"/>
      <c r="ELV47" s="146"/>
      <c r="ELW47" s="146"/>
      <c r="ELX47" s="146"/>
      <c r="ELY47" s="146"/>
      <c r="ELZ47" s="146"/>
      <c r="EMA47" s="146"/>
      <c r="EMB47" s="146"/>
      <c r="EMC47" s="146"/>
      <c r="EMD47" s="146"/>
      <c r="EME47" s="146"/>
      <c r="EMF47" s="146"/>
      <c r="EMG47" s="146"/>
      <c r="EMH47" s="146"/>
      <c r="EMI47" s="146"/>
      <c r="EMJ47" s="146"/>
      <c r="EMK47" s="146"/>
      <c r="EML47" s="146"/>
      <c r="EMM47" s="146"/>
      <c r="EMN47" s="146"/>
      <c r="EMO47" s="146"/>
      <c r="EMP47" s="146"/>
      <c r="EMQ47" s="146"/>
      <c r="EMR47" s="146"/>
      <c r="EMS47" s="146"/>
      <c r="EMT47" s="146"/>
      <c r="EMU47" s="146"/>
      <c r="EMV47" s="146"/>
      <c r="EMW47" s="146"/>
      <c r="EMX47" s="146"/>
      <c r="EMY47" s="146"/>
      <c r="EMZ47" s="146"/>
      <c r="ENA47" s="146"/>
      <c r="ENB47" s="146"/>
      <c r="ENC47" s="146"/>
      <c r="END47" s="146"/>
      <c r="ENE47" s="146"/>
      <c r="ENF47" s="146"/>
      <c r="ENG47" s="146"/>
      <c r="ENH47" s="146"/>
      <c r="ENI47" s="146"/>
      <c r="ENJ47" s="146"/>
      <c r="ENK47" s="146"/>
      <c r="ENL47" s="146"/>
      <c r="ENM47" s="146"/>
      <c r="ENN47" s="146"/>
      <c r="ENO47" s="146"/>
      <c r="ENP47" s="146"/>
      <c r="ENQ47" s="146"/>
      <c r="ENR47" s="146"/>
      <c r="ENS47" s="146"/>
      <c r="ENT47" s="146"/>
      <c r="ENU47" s="146"/>
      <c r="ENV47" s="146"/>
      <c r="ENW47" s="146"/>
      <c r="ENX47" s="146"/>
      <c r="ENY47" s="146"/>
      <c r="ENZ47" s="146"/>
      <c r="EOA47" s="146"/>
      <c r="EOB47" s="146"/>
      <c r="EOC47" s="146"/>
      <c r="EOD47" s="146"/>
      <c r="EOE47" s="146"/>
      <c r="EOF47" s="146"/>
      <c r="EOG47" s="146"/>
      <c r="EOH47" s="146"/>
      <c r="EOI47" s="146"/>
      <c r="EOJ47" s="146"/>
      <c r="EOK47" s="146"/>
      <c r="EOL47" s="146"/>
      <c r="EOM47" s="146"/>
      <c r="EON47" s="146"/>
      <c r="EOO47" s="146"/>
      <c r="EOP47" s="146"/>
      <c r="EOQ47" s="146"/>
      <c r="EOR47" s="146"/>
      <c r="EOS47" s="146"/>
      <c r="EOT47" s="146"/>
      <c r="EOU47" s="146"/>
      <c r="EOV47" s="146"/>
      <c r="EOW47" s="146"/>
      <c r="EOX47" s="146"/>
      <c r="EOY47" s="146"/>
      <c r="EOZ47" s="146"/>
      <c r="EPA47" s="146"/>
      <c r="EPB47" s="146"/>
      <c r="EPC47" s="146"/>
      <c r="EPD47" s="146"/>
      <c r="EPE47" s="146"/>
      <c r="EPF47" s="146"/>
      <c r="EPG47" s="146"/>
      <c r="EPH47" s="146"/>
      <c r="EPI47" s="146"/>
      <c r="EPJ47" s="146"/>
      <c r="EPK47" s="146"/>
      <c r="EPL47" s="146"/>
      <c r="EPM47" s="146"/>
      <c r="EPN47" s="146"/>
      <c r="EPO47" s="146"/>
      <c r="EPP47" s="146"/>
      <c r="EPQ47" s="146"/>
      <c r="EPR47" s="146"/>
      <c r="EPS47" s="146"/>
      <c r="EPT47" s="146"/>
      <c r="EPU47" s="146"/>
      <c r="EPV47" s="146"/>
      <c r="EPW47" s="146"/>
      <c r="EPX47" s="146"/>
      <c r="EPY47" s="146"/>
      <c r="EPZ47" s="146"/>
      <c r="EQA47" s="146"/>
      <c r="EQB47" s="146"/>
      <c r="EQC47" s="146"/>
      <c r="EQD47" s="146"/>
      <c r="EQE47" s="146"/>
      <c r="EQF47" s="146"/>
      <c r="EQG47" s="146"/>
      <c r="EQH47" s="146"/>
      <c r="EQI47" s="146"/>
      <c r="EQJ47" s="146"/>
      <c r="EQK47" s="146"/>
      <c r="EQL47" s="146"/>
      <c r="EQM47" s="146"/>
      <c r="EQN47" s="146"/>
      <c r="EQO47" s="146"/>
      <c r="EQP47" s="146"/>
      <c r="EQQ47" s="146"/>
      <c r="EQR47" s="146"/>
      <c r="EQS47" s="146"/>
      <c r="EQT47" s="146"/>
      <c r="EQU47" s="146"/>
      <c r="EQV47" s="146"/>
      <c r="EQW47" s="146"/>
      <c r="EQX47" s="146"/>
      <c r="EQY47" s="146"/>
      <c r="EQZ47" s="146"/>
      <c r="ERA47" s="146"/>
      <c r="ERB47" s="146"/>
      <c r="ERC47" s="146"/>
      <c r="ERD47" s="146"/>
      <c r="ERE47" s="146"/>
      <c r="ERF47" s="146"/>
      <c r="ERG47" s="146"/>
      <c r="ERH47" s="146"/>
      <c r="ERI47" s="146"/>
      <c r="ERJ47" s="146"/>
      <c r="ERK47" s="146"/>
      <c r="ERL47" s="146"/>
      <c r="ERM47" s="146"/>
      <c r="ERN47" s="146"/>
      <c r="ERO47" s="146"/>
      <c r="ERP47" s="146"/>
      <c r="ERQ47" s="146"/>
      <c r="ERR47" s="146"/>
      <c r="ERS47" s="146"/>
      <c r="ERT47" s="146"/>
      <c r="ERU47" s="146"/>
      <c r="ERV47" s="146"/>
      <c r="ERW47" s="146"/>
      <c r="ERX47" s="146"/>
      <c r="ERY47" s="146"/>
      <c r="ERZ47" s="146"/>
      <c r="ESA47" s="146"/>
      <c r="ESB47" s="146"/>
      <c r="ESC47" s="146"/>
      <c r="ESD47" s="146"/>
      <c r="ESE47" s="146"/>
      <c r="ESF47" s="146"/>
      <c r="ESG47" s="146"/>
      <c r="ESH47" s="146"/>
      <c r="ESI47" s="146"/>
      <c r="ESJ47" s="146"/>
      <c r="ESK47" s="146"/>
      <c r="ESL47" s="146"/>
      <c r="ESM47" s="146"/>
      <c r="ESN47" s="146"/>
      <c r="ESO47" s="146"/>
      <c r="ESP47" s="146"/>
      <c r="ESQ47" s="146"/>
      <c r="ESR47" s="146"/>
      <c r="ESS47" s="146"/>
      <c r="EST47" s="146"/>
      <c r="ESU47" s="146"/>
      <c r="ESV47" s="146"/>
      <c r="ESW47" s="146"/>
      <c r="ESX47" s="146"/>
      <c r="ESY47" s="146"/>
      <c r="ESZ47" s="146"/>
      <c r="ETA47" s="146"/>
      <c r="ETB47" s="146"/>
      <c r="ETC47" s="146"/>
      <c r="ETD47" s="146"/>
      <c r="ETE47" s="146"/>
      <c r="ETF47" s="146"/>
      <c r="ETG47" s="146"/>
      <c r="ETH47" s="146"/>
      <c r="ETI47" s="146"/>
      <c r="ETJ47" s="146"/>
      <c r="ETK47" s="146"/>
      <c r="ETL47" s="146"/>
      <c r="ETM47" s="146"/>
      <c r="ETN47" s="146"/>
      <c r="ETO47" s="146"/>
      <c r="ETP47" s="146"/>
      <c r="ETQ47" s="146"/>
      <c r="ETR47" s="146"/>
      <c r="ETS47" s="146"/>
      <c r="ETT47" s="146"/>
      <c r="ETU47" s="146"/>
      <c r="ETV47" s="146"/>
      <c r="ETW47" s="146"/>
      <c r="ETX47" s="146"/>
      <c r="ETY47" s="146"/>
      <c r="ETZ47" s="146"/>
      <c r="EUA47" s="146"/>
      <c r="EUB47" s="146"/>
      <c r="EUC47" s="146"/>
      <c r="EUD47" s="146"/>
      <c r="EUE47" s="146"/>
      <c r="EUF47" s="146"/>
      <c r="EUG47" s="146"/>
      <c r="EUH47" s="146"/>
      <c r="EUI47" s="146"/>
      <c r="EUJ47" s="146"/>
      <c r="EUK47" s="146"/>
      <c r="EUL47" s="146"/>
      <c r="EUM47" s="146"/>
      <c r="EUN47" s="146"/>
      <c r="EUO47" s="146"/>
      <c r="EUP47" s="146"/>
      <c r="EUQ47" s="146"/>
      <c r="EUR47" s="146"/>
      <c r="EUS47" s="146"/>
      <c r="EUT47" s="146"/>
      <c r="EUU47" s="146"/>
      <c r="EUV47" s="146"/>
      <c r="EUW47" s="146"/>
      <c r="EUX47" s="146"/>
      <c r="EUY47" s="146"/>
      <c r="EUZ47" s="146"/>
      <c r="EVA47" s="146"/>
      <c r="EVB47" s="146"/>
      <c r="EVC47" s="146"/>
      <c r="EVD47" s="146"/>
      <c r="EVE47" s="146"/>
      <c r="EVF47" s="146"/>
      <c r="EVG47" s="146"/>
      <c r="EVH47" s="146"/>
      <c r="EVI47" s="146"/>
      <c r="EVJ47" s="146"/>
      <c r="EVK47" s="146"/>
      <c r="EVL47" s="146"/>
      <c r="EVM47" s="146"/>
      <c r="EVN47" s="146"/>
      <c r="EVO47" s="146"/>
      <c r="EVP47" s="146"/>
      <c r="EVQ47" s="146"/>
      <c r="EVR47" s="146"/>
      <c r="EVS47" s="146"/>
      <c r="EVT47" s="146"/>
      <c r="EVU47" s="146"/>
      <c r="EVV47" s="146"/>
      <c r="EVW47" s="146"/>
      <c r="EVX47" s="146"/>
      <c r="EVY47" s="146"/>
      <c r="EVZ47" s="146"/>
      <c r="EWA47" s="146"/>
      <c r="EWB47" s="146"/>
      <c r="EWC47" s="146"/>
      <c r="EWD47" s="146"/>
      <c r="EWE47" s="146"/>
      <c r="EWF47" s="146"/>
      <c r="EWG47" s="146"/>
      <c r="EWH47" s="146"/>
      <c r="EWI47" s="146"/>
      <c r="EWJ47" s="146"/>
      <c r="EWK47" s="146"/>
      <c r="EWL47" s="146"/>
      <c r="EWM47" s="146"/>
      <c r="EWN47" s="146"/>
      <c r="EWO47" s="146"/>
      <c r="EWP47" s="146"/>
      <c r="EWQ47" s="146"/>
      <c r="EWR47" s="146"/>
      <c r="EWS47" s="146"/>
      <c r="EWT47" s="146"/>
      <c r="EWU47" s="146"/>
      <c r="EWV47" s="146"/>
      <c r="EWW47" s="146"/>
      <c r="EWX47" s="146"/>
      <c r="EWY47" s="146"/>
      <c r="EWZ47" s="146"/>
      <c r="EXA47" s="146"/>
      <c r="EXB47" s="146"/>
      <c r="EXC47" s="146"/>
      <c r="EXD47" s="146"/>
      <c r="EXE47" s="146"/>
      <c r="EXF47" s="146"/>
      <c r="EXG47" s="146"/>
      <c r="EXH47" s="146"/>
      <c r="EXI47" s="146"/>
      <c r="EXJ47" s="146"/>
      <c r="EXK47" s="146"/>
      <c r="EXL47" s="146"/>
      <c r="EXM47" s="146"/>
      <c r="EXN47" s="146"/>
      <c r="EXO47" s="146"/>
      <c r="EXP47" s="146"/>
      <c r="EXQ47" s="146"/>
      <c r="EXR47" s="146"/>
      <c r="EXS47" s="146"/>
      <c r="EXT47" s="146"/>
      <c r="EXU47" s="146"/>
      <c r="EXV47" s="146"/>
      <c r="EXW47" s="146"/>
      <c r="EXX47" s="146"/>
      <c r="EXY47" s="146"/>
      <c r="EXZ47" s="146"/>
      <c r="EYA47" s="146"/>
      <c r="EYB47" s="146"/>
      <c r="EYC47" s="146"/>
      <c r="EYD47" s="146"/>
      <c r="EYE47" s="146"/>
      <c r="EYF47" s="146"/>
      <c r="EYG47" s="146"/>
      <c r="EYH47" s="146"/>
      <c r="EYI47" s="146"/>
      <c r="EYJ47" s="146"/>
      <c r="EYK47" s="146"/>
      <c r="EYL47" s="146"/>
      <c r="EYM47" s="146"/>
      <c r="EYN47" s="146"/>
      <c r="EYO47" s="146"/>
      <c r="EYP47" s="146"/>
      <c r="EYQ47" s="146"/>
      <c r="EYR47" s="146"/>
      <c r="EYS47" s="146"/>
      <c r="EYT47" s="146"/>
      <c r="EYU47" s="146"/>
      <c r="EYV47" s="146"/>
      <c r="EYW47" s="146"/>
      <c r="EYX47" s="146"/>
      <c r="EYY47" s="146"/>
      <c r="EYZ47" s="146"/>
      <c r="EZA47" s="146"/>
      <c r="EZB47" s="146"/>
      <c r="EZC47" s="146"/>
      <c r="EZD47" s="146"/>
      <c r="EZE47" s="146"/>
      <c r="EZF47" s="146"/>
      <c r="EZG47" s="146"/>
      <c r="EZH47" s="146"/>
      <c r="EZI47" s="146"/>
      <c r="EZJ47" s="146"/>
      <c r="EZK47" s="146"/>
      <c r="EZL47" s="146"/>
      <c r="EZM47" s="146"/>
      <c r="EZN47" s="146"/>
      <c r="EZO47" s="146"/>
      <c r="EZP47" s="146"/>
      <c r="EZQ47" s="146"/>
      <c r="EZR47" s="146"/>
      <c r="EZS47" s="146"/>
      <c r="EZT47" s="146"/>
      <c r="EZU47" s="146"/>
      <c r="EZV47" s="146"/>
      <c r="EZW47" s="146"/>
      <c r="EZX47" s="146"/>
      <c r="EZY47" s="146"/>
      <c r="EZZ47" s="146"/>
      <c r="FAA47" s="146"/>
      <c r="FAB47" s="146"/>
      <c r="FAC47" s="146"/>
      <c r="FAD47" s="146"/>
      <c r="FAE47" s="146"/>
      <c r="FAF47" s="146"/>
      <c r="FAG47" s="146"/>
      <c r="FAH47" s="146"/>
      <c r="FAI47" s="146"/>
      <c r="FAJ47" s="146"/>
      <c r="FAK47" s="146"/>
      <c r="FAL47" s="146"/>
      <c r="FAM47" s="146"/>
      <c r="FAN47" s="146"/>
      <c r="FAO47" s="146"/>
      <c r="FAP47" s="146"/>
      <c r="FAQ47" s="146"/>
      <c r="FAR47" s="146"/>
      <c r="FAS47" s="146"/>
      <c r="FAT47" s="146"/>
      <c r="FAU47" s="146"/>
      <c r="FAV47" s="146"/>
      <c r="FAW47" s="146"/>
      <c r="FAX47" s="146"/>
      <c r="FAY47" s="146"/>
      <c r="FAZ47" s="146"/>
      <c r="FBA47" s="146"/>
      <c r="FBB47" s="146"/>
      <c r="FBC47" s="146"/>
      <c r="FBD47" s="146"/>
      <c r="FBE47" s="146"/>
      <c r="FBF47" s="146"/>
      <c r="FBG47" s="146"/>
      <c r="FBH47" s="146"/>
      <c r="FBI47" s="146"/>
      <c r="FBJ47" s="146"/>
      <c r="FBK47" s="146"/>
      <c r="FBL47" s="146"/>
      <c r="FBM47" s="146"/>
      <c r="FBN47" s="146"/>
      <c r="FBO47" s="146"/>
      <c r="FBP47" s="146"/>
      <c r="FBQ47" s="146"/>
      <c r="FBR47" s="146"/>
      <c r="FBS47" s="146"/>
      <c r="FBT47" s="146"/>
      <c r="FBU47" s="146"/>
      <c r="FBV47" s="146"/>
      <c r="FBW47" s="146"/>
      <c r="FBX47" s="146"/>
      <c r="FBY47" s="146"/>
      <c r="FBZ47" s="146"/>
      <c r="FCA47" s="146"/>
      <c r="FCB47" s="146"/>
      <c r="FCC47" s="146"/>
      <c r="FCD47" s="146"/>
      <c r="FCE47" s="146"/>
      <c r="FCF47" s="146"/>
      <c r="FCG47" s="146"/>
      <c r="FCH47" s="146"/>
      <c r="FCI47" s="146"/>
      <c r="FCJ47" s="146"/>
      <c r="FCK47" s="146"/>
      <c r="FCL47" s="146"/>
      <c r="FCM47" s="146"/>
      <c r="FCN47" s="146"/>
      <c r="FCO47" s="146"/>
      <c r="FCP47" s="146"/>
      <c r="FCQ47" s="146"/>
      <c r="FCR47" s="146"/>
      <c r="FCS47" s="146"/>
      <c r="FCT47" s="146"/>
      <c r="FCU47" s="146"/>
      <c r="FCV47" s="146"/>
      <c r="FCW47" s="146"/>
      <c r="FCX47" s="146"/>
      <c r="FCY47" s="146"/>
      <c r="FCZ47" s="146"/>
      <c r="FDA47" s="146"/>
      <c r="FDB47" s="146"/>
      <c r="FDC47" s="146"/>
      <c r="FDD47" s="146"/>
      <c r="FDE47" s="146"/>
      <c r="FDF47" s="146"/>
      <c r="FDG47" s="146"/>
      <c r="FDH47" s="146"/>
      <c r="FDI47" s="146"/>
      <c r="FDJ47" s="146"/>
      <c r="FDK47" s="146"/>
      <c r="FDL47" s="146"/>
      <c r="FDM47" s="146"/>
      <c r="FDN47" s="146"/>
      <c r="FDO47" s="146"/>
      <c r="FDP47" s="146"/>
      <c r="FDQ47" s="146"/>
      <c r="FDR47" s="146"/>
      <c r="FDS47" s="146"/>
      <c r="FDT47" s="146"/>
      <c r="FDU47" s="146"/>
      <c r="FDV47" s="146"/>
      <c r="FDW47" s="146"/>
      <c r="FDX47" s="146"/>
      <c r="FDY47" s="146"/>
      <c r="FDZ47" s="146"/>
      <c r="FEA47" s="146"/>
      <c r="FEB47" s="146"/>
      <c r="FEC47" s="146"/>
      <c r="FED47" s="146"/>
      <c r="FEE47" s="146"/>
      <c r="FEF47" s="146"/>
      <c r="FEG47" s="146"/>
      <c r="FEH47" s="146"/>
      <c r="FEI47" s="146"/>
      <c r="FEJ47" s="146"/>
      <c r="FEK47" s="146"/>
      <c r="FEL47" s="146"/>
      <c r="FEM47" s="146"/>
      <c r="FEN47" s="146"/>
      <c r="FEO47" s="146"/>
      <c r="FEP47" s="146"/>
      <c r="FEQ47" s="146"/>
      <c r="FER47" s="146"/>
      <c r="FES47" s="146"/>
      <c r="FET47" s="146"/>
      <c r="FEU47" s="146"/>
      <c r="FEV47" s="146"/>
      <c r="FEW47" s="146"/>
      <c r="FEX47" s="146"/>
      <c r="FEY47" s="146"/>
      <c r="FEZ47" s="146"/>
      <c r="FFA47" s="146"/>
      <c r="FFB47" s="146"/>
      <c r="FFC47" s="146"/>
      <c r="FFD47" s="146"/>
      <c r="FFE47" s="146"/>
      <c r="FFF47" s="146"/>
      <c r="FFG47" s="146"/>
      <c r="FFH47" s="146"/>
      <c r="FFI47" s="146"/>
      <c r="FFJ47" s="146"/>
      <c r="FFK47" s="146"/>
      <c r="FFL47" s="146"/>
      <c r="FFM47" s="146"/>
      <c r="FFN47" s="146"/>
      <c r="FFO47" s="146"/>
      <c r="FFP47" s="146"/>
      <c r="FFQ47" s="146"/>
      <c r="FFR47" s="146"/>
      <c r="FFS47" s="146"/>
      <c r="FFT47" s="146"/>
      <c r="FFU47" s="146"/>
      <c r="FFV47" s="146"/>
      <c r="FFW47" s="146"/>
      <c r="FFX47" s="146"/>
      <c r="FFY47" s="146"/>
      <c r="FFZ47" s="146"/>
      <c r="FGA47" s="146"/>
      <c r="FGB47" s="146"/>
      <c r="FGC47" s="146"/>
      <c r="FGD47" s="146"/>
      <c r="FGE47" s="146"/>
      <c r="FGF47" s="146"/>
      <c r="FGG47" s="146"/>
      <c r="FGH47" s="146"/>
      <c r="FGI47" s="146"/>
      <c r="FGJ47" s="146"/>
      <c r="FGK47" s="146"/>
      <c r="FGL47" s="146"/>
      <c r="FGM47" s="146"/>
      <c r="FGN47" s="146"/>
      <c r="FGO47" s="146"/>
      <c r="FGP47" s="146"/>
      <c r="FGQ47" s="146"/>
      <c r="FGR47" s="146"/>
      <c r="FGS47" s="146"/>
      <c r="FGT47" s="146"/>
      <c r="FGU47" s="146"/>
      <c r="FGV47" s="146"/>
      <c r="FGW47" s="146"/>
      <c r="FGX47" s="146"/>
      <c r="FGY47" s="146"/>
      <c r="FGZ47" s="146"/>
      <c r="FHA47" s="146"/>
      <c r="FHB47" s="146"/>
      <c r="FHC47" s="146"/>
      <c r="FHD47" s="146"/>
      <c r="FHE47" s="146"/>
      <c r="FHF47" s="146"/>
      <c r="FHG47" s="146"/>
      <c r="FHH47" s="146"/>
      <c r="FHI47" s="146"/>
      <c r="FHJ47" s="146"/>
      <c r="FHK47" s="146"/>
      <c r="FHL47" s="146"/>
      <c r="FHM47" s="146"/>
      <c r="FHN47" s="146"/>
      <c r="FHO47" s="146"/>
      <c r="FHP47" s="146"/>
      <c r="FHQ47" s="146"/>
      <c r="FHR47" s="146"/>
      <c r="FHS47" s="146"/>
      <c r="FHT47" s="146"/>
      <c r="FHU47" s="146"/>
      <c r="FHV47" s="146"/>
      <c r="FHW47" s="146"/>
      <c r="FHX47" s="146"/>
      <c r="FHY47" s="146"/>
      <c r="FHZ47" s="146"/>
      <c r="FIA47" s="146"/>
      <c r="FIB47" s="146"/>
      <c r="FIC47" s="146"/>
      <c r="FID47" s="146"/>
      <c r="FIE47" s="146"/>
      <c r="FIF47" s="146"/>
      <c r="FIG47" s="146"/>
      <c r="FIH47" s="146"/>
      <c r="FII47" s="146"/>
      <c r="FIJ47" s="146"/>
      <c r="FIK47" s="146"/>
      <c r="FIL47" s="146"/>
      <c r="FIM47" s="146"/>
      <c r="FIN47" s="146"/>
      <c r="FIO47" s="146"/>
      <c r="FIP47" s="146"/>
      <c r="FIQ47" s="146"/>
      <c r="FIR47" s="146"/>
      <c r="FIS47" s="146"/>
      <c r="FIT47" s="146"/>
      <c r="FIU47" s="146"/>
      <c r="FIV47" s="146"/>
      <c r="FIW47" s="146"/>
      <c r="FIX47" s="146"/>
      <c r="FIY47" s="146"/>
      <c r="FIZ47" s="146"/>
      <c r="FJA47" s="146"/>
      <c r="FJB47" s="146"/>
      <c r="FJC47" s="146"/>
      <c r="FJD47" s="146"/>
      <c r="FJE47" s="146"/>
      <c r="FJF47" s="146"/>
      <c r="FJG47" s="146"/>
      <c r="FJH47" s="146"/>
      <c r="FJI47" s="146"/>
      <c r="FJJ47" s="146"/>
      <c r="FJK47" s="146"/>
      <c r="FJL47" s="146"/>
      <c r="FJM47" s="146"/>
      <c r="FJN47" s="146"/>
      <c r="FJO47" s="146"/>
      <c r="FJP47" s="146"/>
      <c r="FJQ47" s="146"/>
      <c r="FJR47" s="146"/>
      <c r="FJS47" s="146"/>
      <c r="FJT47" s="146"/>
      <c r="FJU47" s="146"/>
      <c r="FJV47" s="146"/>
      <c r="FJW47" s="146"/>
      <c r="FJX47" s="146"/>
      <c r="FJY47" s="146"/>
      <c r="FJZ47" s="146"/>
      <c r="FKA47" s="146"/>
      <c r="FKB47" s="146"/>
      <c r="FKC47" s="146"/>
      <c r="FKD47" s="146"/>
      <c r="FKE47" s="146"/>
      <c r="FKF47" s="146"/>
      <c r="FKG47" s="146"/>
      <c r="FKH47" s="146"/>
      <c r="FKI47" s="146"/>
      <c r="FKJ47" s="146"/>
      <c r="FKK47" s="146"/>
      <c r="FKL47" s="146"/>
      <c r="FKM47" s="146"/>
      <c r="FKN47" s="146"/>
      <c r="FKO47" s="146"/>
      <c r="FKP47" s="146"/>
      <c r="FKQ47" s="146"/>
      <c r="FKR47" s="146"/>
      <c r="FKS47" s="146"/>
      <c r="FKT47" s="146"/>
      <c r="FKU47" s="146"/>
      <c r="FKV47" s="146"/>
      <c r="FKW47" s="146"/>
      <c r="FKX47" s="146"/>
      <c r="FKY47" s="146"/>
      <c r="FKZ47" s="146"/>
      <c r="FLA47" s="146"/>
      <c r="FLB47" s="146"/>
      <c r="FLC47" s="146"/>
      <c r="FLD47" s="146"/>
      <c r="FLE47" s="146"/>
      <c r="FLF47" s="146"/>
      <c r="FLG47" s="146"/>
      <c r="FLH47" s="146"/>
      <c r="FLI47" s="146"/>
      <c r="FLJ47" s="146"/>
      <c r="FLK47" s="146"/>
      <c r="FLL47" s="146"/>
      <c r="FLM47" s="146"/>
      <c r="FLN47" s="146"/>
      <c r="FLO47" s="146"/>
      <c r="FLP47" s="146"/>
      <c r="FLQ47" s="146"/>
      <c r="FLR47" s="146"/>
      <c r="FLS47" s="146"/>
      <c r="FLT47" s="146"/>
      <c r="FLU47" s="146"/>
      <c r="FLV47" s="146"/>
      <c r="FLW47" s="146"/>
      <c r="FLX47" s="146"/>
      <c r="FLY47" s="146"/>
      <c r="FLZ47" s="146"/>
      <c r="FMA47" s="146"/>
      <c r="FMB47" s="146"/>
      <c r="FMC47" s="146"/>
      <c r="FMD47" s="146"/>
      <c r="FME47" s="146"/>
      <c r="FMF47" s="146"/>
      <c r="FMG47" s="146"/>
      <c r="FMH47" s="146"/>
      <c r="FMI47" s="146"/>
      <c r="FMJ47" s="146"/>
      <c r="FMK47" s="146"/>
      <c r="FML47" s="146"/>
      <c r="FMM47" s="146"/>
      <c r="FMN47" s="146"/>
      <c r="FMO47" s="146"/>
      <c r="FMP47" s="146"/>
      <c r="FMQ47" s="146"/>
      <c r="FMR47" s="146"/>
      <c r="FMS47" s="146"/>
      <c r="FMT47" s="146"/>
      <c r="FMU47" s="146"/>
      <c r="FMV47" s="146"/>
      <c r="FMW47" s="146"/>
      <c r="FMX47" s="146"/>
      <c r="FMY47" s="146"/>
      <c r="FMZ47" s="146"/>
      <c r="FNA47" s="146"/>
      <c r="FNB47" s="146"/>
      <c r="FNC47" s="146"/>
      <c r="FND47" s="146"/>
      <c r="FNE47" s="146"/>
      <c r="FNF47" s="146"/>
      <c r="FNG47" s="146"/>
      <c r="FNH47" s="146"/>
      <c r="FNI47" s="146"/>
      <c r="FNJ47" s="146"/>
      <c r="FNK47" s="146"/>
      <c r="FNL47" s="146"/>
      <c r="FNM47" s="146"/>
      <c r="FNN47" s="146"/>
      <c r="FNO47" s="146"/>
      <c r="FNP47" s="146"/>
      <c r="FNQ47" s="146"/>
      <c r="FNR47" s="146"/>
      <c r="FNS47" s="146"/>
      <c r="FNT47" s="146"/>
      <c r="FNU47" s="146"/>
      <c r="FNV47" s="146"/>
      <c r="FNW47" s="146"/>
      <c r="FNX47" s="146"/>
      <c r="FNY47" s="146"/>
      <c r="FNZ47" s="146"/>
      <c r="FOA47" s="146"/>
      <c r="FOB47" s="146"/>
      <c r="FOC47" s="146"/>
      <c r="FOD47" s="146"/>
      <c r="FOE47" s="146"/>
      <c r="FOF47" s="146"/>
      <c r="FOG47" s="146"/>
      <c r="FOH47" s="146"/>
      <c r="FOI47" s="146"/>
      <c r="FOJ47" s="146"/>
      <c r="FOK47" s="146"/>
      <c r="FOL47" s="146"/>
      <c r="FOM47" s="146"/>
      <c r="FON47" s="146"/>
      <c r="FOO47" s="146"/>
      <c r="FOP47" s="146"/>
      <c r="FOQ47" s="146"/>
      <c r="FOR47" s="146"/>
      <c r="FOS47" s="146"/>
      <c r="FOT47" s="146"/>
      <c r="FOU47" s="146"/>
      <c r="FOV47" s="146"/>
      <c r="FOW47" s="146"/>
      <c r="FOX47" s="146"/>
      <c r="FOY47" s="146"/>
      <c r="FOZ47" s="146"/>
      <c r="FPA47" s="146"/>
      <c r="FPB47" s="146"/>
      <c r="FPC47" s="146"/>
      <c r="FPD47" s="146"/>
      <c r="FPE47" s="146"/>
      <c r="FPF47" s="146"/>
      <c r="FPG47" s="146"/>
      <c r="FPH47" s="146"/>
      <c r="FPI47" s="146"/>
      <c r="FPJ47" s="146"/>
      <c r="FPK47" s="146"/>
      <c r="FPL47" s="146"/>
      <c r="FPM47" s="146"/>
      <c r="FPN47" s="146"/>
      <c r="FPO47" s="146"/>
      <c r="FPP47" s="146"/>
      <c r="FPQ47" s="146"/>
      <c r="FPR47" s="146"/>
      <c r="FPS47" s="146"/>
      <c r="FPT47" s="146"/>
      <c r="FPU47" s="146"/>
      <c r="FPV47" s="146"/>
      <c r="FPW47" s="146"/>
      <c r="FPX47" s="146"/>
      <c r="FPY47" s="146"/>
      <c r="FPZ47" s="146"/>
      <c r="FQA47" s="146"/>
      <c r="FQB47" s="146"/>
      <c r="FQC47" s="146"/>
      <c r="FQD47" s="146"/>
      <c r="FQE47" s="146"/>
      <c r="FQF47" s="146"/>
      <c r="FQG47" s="146"/>
      <c r="FQH47" s="146"/>
      <c r="FQI47" s="146"/>
      <c r="FQJ47" s="146"/>
      <c r="FQK47" s="146"/>
      <c r="FQL47" s="146"/>
      <c r="FQM47" s="146"/>
      <c r="FQN47" s="146"/>
      <c r="FQO47" s="146"/>
      <c r="FQP47" s="146"/>
      <c r="FQQ47" s="146"/>
      <c r="FQR47" s="146"/>
      <c r="FQS47" s="146"/>
      <c r="FQT47" s="146"/>
      <c r="FQU47" s="146"/>
      <c r="FQV47" s="146"/>
      <c r="FQW47" s="146"/>
      <c r="FQX47" s="146"/>
      <c r="FQY47" s="146"/>
      <c r="FQZ47" s="146"/>
      <c r="FRA47" s="146"/>
      <c r="FRB47" s="146"/>
      <c r="FRC47" s="146"/>
      <c r="FRD47" s="146"/>
      <c r="FRE47" s="146"/>
      <c r="FRF47" s="146"/>
      <c r="FRG47" s="146"/>
      <c r="FRH47" s="146"/>
      <c r="FRI47" s="146"/>
      <c r="FRJ47" s="146"/>
      <c r="FRK47" s="146"/>
      <c r="FRL47" s="146"/>
      <c r="FRM47" s="146"/>
      <c r="FRN47" s="146"/>
      <c r="FRO47" s="146"/>
      <c r="FRP47" s="146"/>
      <c r="FRQ47" s="146"/>
      <c r="FRR47" s="146"/>
      <c r="FRS47" s="146"/>
      <c r="FRT47" s="146"/>
      <c r="FRU47" s="146"/>
      <c r="FRV47" s="146"/>
      <c r="FRW47" s="146"/>
      <c r="FRX47" s="146"/>
      <c r="FRY47" s="146"/>
      <c r="FRZ47" s="146"/>
      <c r="FSA47" s="146"/>
      <c r="FSB47" s="146"/>
      <c r="FSC47" s="146"/>
      <c r="FSD47" s="146"/>
      <c r="FSE47" s="146"/>
      <c r="FSF47" s="146"/>
      <c r="FSG47" s="146"/>
      <c r="FSH47" s="146"/>
      <c r="FSI47" s="146"/>
      <c r="FSJ47" s="146"/>
      <c r="FSK47" s="146"/>
      <c r="FSL47" s="146"/>
      <c r="FSM47" s="146"/>
      <c r="FSN47" s="146"/>
      <c r="FSO47" s="146"/>
      <c r="FSP47" s="146"/>
      <c r="FSQ47" s="146"/>
      <c r="FSR47" s="146"/>
      <c r="FSS47" s="146"/>
      <c r="FST47" s="146"/>
      <c r="FSU47" s="146"/>
      <c r="FSV47" s="146"/>
      <c r="FSW47" s="146"/>
      <c r="FSX47" s="146"/>
      <c r="FSY47" s="146"/>
      <c r="FSZ47" s="146"/>
      <c r="FTA47" s="146"/>
      <c r="FTB47" s="146"/>
      <c r="FTC47" s="146"/>
      <c r="FTD47" s="146"/>
      <c r="FTE47" s="146"/>
      <c r="FTF47" s="146"/>
      <c r="FTG47" s="146"/>
      <c r="FTH47" s="146"/>
      <c r="FTI47" s="146"/>
      <c r="FTJ47" s="146"/>
      <c r="FTK47" s="146"/>
      <c r="FTL47" s="146"/>
      <c r="FTM47" s="146"/>
      <c r="FTN47" s="146"/>
      <c r="FTO47" s="146"/>
      <c r="FTP47" s="146"/>
      <c r="FTQ47" s="146"/>
      <c r="FTR47" s="146"/>
      <c r="FTS47" s="146"/>
      <c r="FTT47" s="146"/>
      <c r="FTU47" s="146"/>
      <c r="FTV47" s="146"/>
      <c r="FTW47" s="146"/>
      <c r="FTX47" s="146"/>
      <c r="FTY47" s="146"/>
      <c r="FTZ47" s="146"/>
      <c r="FUA47" s="146"/>
      <c r="FUB47" s="146"/>
      <c r="FUC47" s="146"/>
      <c r="FUD47" s="146"/>
      <c r="FUE47" s="146"/>
      <c r="FUF47" s="146"/>
      <c r="FUG47" s="146"/>
      <c r="FUH47" s="146"/>
      <c r="FUI47" s="146"/>
      <c r="FUJ47" s="146"/>
      <c r="FUK47" s="146"/>
      <c r="FUL47" s="146"/>
      <c r="FUM47" s="146"/>
      <c r="FUN47" s="146"/>
      <c r="FUO47" s="146"/>
      <c r="FUP47" s="146"/>
      <c r="FUQ47" s="146"/>
      <c r="FUR47" s="146"/>
      <c r="FUS47" s="146"/>
      <c r="FUT47" s="146"/>
      <c r="FUU47" s="146"/>
      <c r="FUV47" s="146"/>
      <c r="FUW47" s="146"/>
      <c r="FUX47" s="146"/>
      <c r="FUY47" s="146"/>
      <c r="FUZ47" s="146"/>
      <c r="FVA47" s="146"/>
      <c r="FVB47" s="146"/>
      <c r="FVC47" s="146"/>
      <c r="FVD47" s="146"/>
      <c r="FVE47" s="146"/>
      <c r="FVF47" s="146"/>
      <c r="FVG47" s="146"/>
      <c r="FVH47" s="146"/>
      <c r="FVI47" s="146"/>
      <c r="FVJ47" s="146"/>
      <c r="FVK47" s="146"/>
      <c r="FVL47" s="146"/>
      <c r="FVM47" s="146"/>
      <c r="FVN47" s="146"/>
      <c r="FVO47" s="146"/>
      <c r="FVP47" s="146"/>
      <c r="FVQ47" s="146"/>
      <c r="FVR47" s="146"/>
      <c r="FVS47" s="146"/>
      <c r="FVT47" s="146"/>
      <c r="FVU47" s="146"/>
      <c r="FVV47" s="146"/>
      <c r="FVW47" s="146"/>
      <c r="FVX47" s="146"/>
      <c r="FVY47" s="146"/>
      <c r="FVZ47" s="146"/>
      <c r="FWA47" s="146"/>
      <c r="FWB47" s="146"/>
      <c r="FWC47" s="146"/>
      <c r="FWD47" s="146"/>
      <c r="FWE47" s="146"/>
      <c r="FWF47" s="146"/>
      <c r="FWG47" s="146"/>
      <c r="FWH47" s="146"/>
      <c r="FWI47" s="146"/>
      <c r="FWJ47" s="146"/>
      <c r="FWK47" s="146"/>
      <c r="FWL47" s="146"/>
      <c r="FWM47" s="146"/>
      <c r="FWN47" s="146"/>
      <c r="FWO47" s="146"/>
      <c r="FWP47" s="146"/>
      <c r="FWQ47" s="146"/>
      <c r="FWR47" s="146"/>
      <c r="FWS47" s="146"/>
      <c r="FWT47" s="146"/>
      <c r="FWU47" s="146"/>
      <c r="FWV47" s="146"/>
      <c r="FWW47" s="146"/>
      <c r="FWX47" s="146"/>
      <c r="FWY47" s="146"/>
      <c r="FWZ47" s="146"/>
      <c r="FXA47" s="146"/>
      <c r="FXB47" s="146"/>
      <c r="FXC47" s="146"/>
      <c r="FXD47" s="146"/>
      <c r="FXE47" s="146"/>
      <c r="FXF47" s="146"/>
      <c r="FXG47" s="146"/>
      <c r="FXH47" s="146"/>
      <c r="FXI47" s="146"/>
      <c r="FXJ47" s="146"/>
      <c r="FXK47" s="146"/>
      <c r="FXL47" s="146"/>
      <c r="FXM47" s="146"/>
      <c r="FXN47" s="146"/>
      <c r="FXO47" s="146"/>
      <c r="FXP47" s="146"/>
      <c r="FXQ47" s="146"/>
      <c r="FXR47" s="146"/>
      <c r="FXS47" s="146"/>
      <c r="FXT47" s="146"/>
      <c r="FXU47" s="146"/>
      <c r="FXV47" s="146"/>
      <c r="FXW47" s="146"/>
      <c r="FXX47" s="146"/>
      <c r="FXY47" s="146"/>
      <c r="FXZ47" s="146"/>
      <c r="FYA47" s="146"/>
      <c r="FYB47" s="146"/>
      <c r="FYC47" s="146"/>
      <c r="FYD47" s="146"/>
      <c r="FYE47" s="146"/>
      <c r="FYF47" s="146"/>
      <c r="FYG47" s="146"/>
      <c r="FYH47" s="146"/>
      <c r="FYI47" s="146"/>
      <c r="FYJ47" s="146"/>
      <c r="FYK47" s="146"/>
      <c r="FYL47" s="146"/>
      <c r="FYM47" s="146"/>
      <c r="FYN47" s="146"/>
      <c r="FYO47" s="146"/>
      <c r="FYP47" s="146"/>
      <c r="FYQ47" s="146"/>
      <c r="FYR47" s="146"/>
      <c r="FYS47" s="146"/>
      <c r="FYT47" s="146"/>
      <c r="FYU47" s="146"/>
      <c r="FYV47" s="146"/>
      <c r="FYW47" s="146"/>
      <c r="FYX47" s="146"/>
      <c r="FYY47" s="146"/>
      <c r="FYZ47" s="146"/>
      <c r="FZA47" s="146"/>
      <c r="FZB47" s="146"/>
      <c r="FZC47" s="146"/>
      <c r="FZD47" s="146"/>
      <c r="FZE47" s="146"/>
      <c r="FZF47" s="146"/>
      <c r="FZG47" s="146"/>
      <c r="FZH47" s="146"/>
      <c r="FZI47" s="146"/>
      <c r="FZJ47" s="146"/>
      <c r="FZK47" s="146"/>
      <c r="FZL47" s="146"/>
      <c r="FZM47" s="146"/>
      <c r="FZN47" s="146"/>
      <c r="FZO47" s="146"/>
      <c r="FZP47" s="146"/>
      <c r="FZQ47" s="146"/>
      <c r="FZR47" s="146"/>
      <c r="FZS47" s="146"/>
      <c r="FZT47" s="146"/>
      <c r="FZU47" s="146"/>
      <c r="FZV47" s="146"/>
      <c r="FZW47" s="146"/>
      <c r="FZX47" s="146"/>
      <c r="FZY47" s="146"/>
      <c r="FZZ47" s="146"/>
      <c r="GAA47" s="146"/>
      <c r="GAB47" s="146"/>
      <c r="GAC47" s="146"/>
      <c r="GAD47" s="146"/>
      <c r="GAE47" s="146"/>
      <c r="GAF47" s="146"/>
      <c r="GAG47" s="146"/>
      <c r="GAH47" s="146"/>
      <c r="GAI47" s="146"/>
      <c r="GAJ47" s="146"/>
      <c r="GAK47" s="146"/>
      <c r="GAL47" s="146"/>
      <c r="GAM47" s="146"/>
      <c r="GAN47" s="146"/>
      <c r="GAO47" s="146"/>
      <c r="GAP47" s="146"/>
      <c r="GAQ47" s="146"/>
      <c r="GAR47" s="146"/>
      <c r="GAS47" s="146"/>
      <c r="GAT47" s="146"/>
      <c r="GAU47" s="146"/>
      <c r="GAV47" s="146"/>
      <c r="GAW47" s="146"/>
      <c r="GAX47" s="146"/>
      <c r="GAY47" s="146"/>
      <c r="GAZ47" s="146"/>
      <c r="GBA47" s="146"/>
      <c r="GBB47" s="146"/>
      <c r="GBC47" s="146"/>
      <c r="GBD47" s="146"/>
      <c r="GBE47" s="146"/>
      <c r="GBF47" s="146"/>
      <c r="GBG47" s="146"/>
      <c r="GBH47" s="146"/>
      <c r="GBI47" s="146"/>
      <c r="GBJ47" s="146"/>
      <c r="GBK47" s="146"/>
      <c r="GBL47" s="146"/>
      <c r="GBM47" s="146"/>
      <c r="GBN47" s="146"/>
      <c r="GBO47" s="146"/>
      <c r="GBP47" s="146"/>
      <c r="GBQ47" s="146"/>
      <c r="GBR47" s="146"/>
      <c r="GBS47" s="146"/>
      <c r="GBT47" s="146"/>
      <c r="GBU47" s="146"/>
      <c r="GBV47" s="146"/>
      <c r="GBW47" s="146"/>
      <c r="GBX47" s="146"/>
      <c r="GBY47" s="146"/>
      <c r="GBZ47" s="146"/>
      <c r="GCA47" s="146"/>
      <c r="GCB47" s="146"/>
      <c r="GCC47" s="146"/>
      <c r="GCD47" s="146"/>
      <c r="GCE47" s="146"/>
      <c r="GCF47" s="146"/>
      <c r="GCG47" s="146"/>
      <c r="GCH47" s="146"/>
      <c r="GCI47" s="146"/>
      <c r="GCJ47" s="146"/>
      <c r="GCK47" s="146"/>
      <c r="GCL47" s="146"/>
      <c r="GCM47" s="146"/>
      <c r="GCN47" s="146"/>
      <c r="GCO47" s="146"/>
      <c r="GCP47" s="146"/>
      <c r="GCQ47" s="146"/>
      <c r="GCR47" s="146"/>
      <c r="GCS47" s="146"/>
      <c r="GCT47" s="146"/>
      <c r="GCU47" s="146"/>
      <c r="GCV47" s="146"/>
      <c r="GCW47" s="146"/>
      <c r="GCX47" s="146"/>
      <c r="GCY47" s="146"/>
      <c r="GCZ47" s="146"/>
      <c r="GDA47" s="146"/>
      <c r="GDB47" s="146"/>
      <c r="GDC47" s="146"/>
      <c r="GDD47" s="146"/>
      <c r="GDE47" s="146"/>
      <c r="GDF47" s="146"/>
      <c r="GDG47" s="146"/>
      <c r="GDH47" s="146"/>
      <c r="GDI47" s="146"/>
      <c r="GDJ47" s="146"/>
      <c r="GDK47" s="146"/>
      <c r="GDL47" s="146"/>
      <c r="GDM47" s="146"/>
      <c r="GDN47" s="146"/>
      <c r="GDO47" s="146"/>
      <c r="GDP47" s="146"/>
      <c r="GDQ47" s="146"/>
      <c r="GDR47" s="146"/>
      <c r="GDS47" s="146"/>
      <c r="GDT47" s="146"/>
      <c r="GDU47" s="146"/>
      <c r="GDV47" s="146"/>
      <c r="GDW47" s="146"/>
      <c r="GDX47" s="146"/>
      <c r="GDY47" s="146"/>
      <c r="GDZ47" s="146"/>
      <c r="GEA47" s="146"/>
      <c r="GEB47" s="146"/>
      <c r="GEC47" s="146"/>
      <c r="GED47" s="146"/>
      <c r="GEE47" s="146"/>
      <c r="GEF47" s="146"/>
      <c r="GEG47" s="146"/>
      <c r="GEH47" s="146"/>
      <c r="GEI47" s="146"/>
      <c r="GEJ47" s="146"/>
      <c r="GEK47" s="146"/>
      <c r="GEL47" s="146"/>
      <c r="GEM47" s="146"/>
      <c r="GEN47" s="146"/>
      <c r="GEO47" s="146"/>
      <c r="GEP47" s="146"/>
      <c r="GEQ47" s="146"/>
      <c r="GER47" s="146"/>
      <c r="GES47" s="146"/>
      <c r="GET47" s="146"/>
      <c r="GEU47" s="146"/>
      <c r="GEV47" s="146"/>
      <c r="GEW47" s="146"/>
      <c r="GEX47" s="146"/>
      <c r="GEY47" s="146"/>
      <c r="GEZ47" s="146"/>
      <c r="GFA47" s="146"/>
      <c r="GFB47" s="146"/>
      <c r="GFC47" s="146"/>
      <c r="GFD47" s="146"/>
      <c r="GFE47" s="146"/>
      <c r="GFF47" s="146"/>
      <c r="GFG47" s="146"/>
      <c r="GFH47" s="146"/>
      <c r="GFI47" s="146"/>
      <c r="GFJ47" s="146"/>
      <c r="GFK47" s="146"/>
      <c r="GFL47" s="146"/>
      <c r="GFM47" s="146"/>
      <c r="GFN47" s="146"/>
      <c r="GFO47" s="146"/>
      <c r="GFP47" s="146"/>
      <c r="GFQ47" s="146"/>
      <c r="GFR47" s="146"/>
      <c r="GFS47" s="146"/>
      <c r="GFT47" s="146"/>
      <c r="GFU47" s="146"/>
      <c r="GFV47" s="146"/>
      <c r="GFW47" s="146"/>
      <c r="GFX47" s="146"/>
      <c r="GFY47" s="146"/>
      <c r="GFZ47" s="146"/>
      <c r="GGA47" s="146"/>
      <c r="GGB47" s="146"/>
      <c r="GGC47" s="146"/>
      <c r="GGD47" s="146"/>
      <c r="GGE47" s="146"/>
      <c r="GGF47" s="146"/>
      <c r="GGG47" s="146"/>
      <c r="GGH47" s="146"/>
      <c r="GGI47" s="146"/>
      <c r="GGJ47" s="146"/>
      <c r="GGK47" s="146"/>
      <c r="GGL47" s="146"/>
      <c r="GGM47" s="146"/>
      <c r="GGN47" s="146"/>
      <c r="GGO47" s="146"/>
      <c r="GGP47" s="146"/>
      <c r="GGQ47" s="146"/>
      <c r="GGR47" s="146"/>
      <c r="GGS47" s="146"/>
      <c r="GGT47" s="146"/>
      <c r="GGU47" s="146"/>
      <c r="GGV47" s="146"/>
      <c r="GGW47" s="146"/>
      <c r="GGX47" s="146"/>
      <c r="GGY47" s="146"/>
      <c r="GGZ47" s="146"/>
      <c r="GHA47" s="146"/>
      <c r="GHB47" s="146"/>
      <c r="GHC47" s="146"/>
      <c r="GHD47" s="146"/>
      <c r="GHE47" s="146"/>
      <c r="GHF47" s="146"/>
      <c r="GHG47" s="146"/>
      <c r="GHH47" s="146"/>
      <c r="GHI47" s="146"/>
      <c r="GHJ47" s="146"/>
      <c r="GHK47" s="146"/>
      <c r="GHL47" s="146"/>
      <c r="GHM47" s="146"/>
      <c r="GHN47" s="146"/>
      <c r="GHO47" s="146"/>
      <c r="GHP47" s="146"/>
      <c r="GHQ47" s="146"/>
      <c r="GHR47" s="146"/>
      <c r="GHS47" s="146"/>
      <c r="GHT47" s="146"/>
      <c r="GHU47" s="146"/>
      <c r="GHV47" s="146"/>
      <c r="GHW47" s="146"/>
      <c r="GHX47" s="146"/>
      <c r="GHY47" s="146"/>
      <c r="GHZ47" s="146"/>
      <c r="GIA47" s="146"/>
      <c r="GIB47" s="146"/>
      <c r="GIC47" s="146"/>
      <c r="GID47" s="146"/>
      <c r="GIE47" s="146"/>
      <c r="GIF47" s="146"/>
      <c r="GIG47" s="146"/>
      <c r="GIH47" s="146"/>
      <c r="GII47" s="146"/>
      <c r="GIJ47" s="146"/>
      <c r="GIK47" s="146"/>
      <c r="GIL47" s="146"/>
      <c r="GIM47" s="146"/>
      <c r="GIN47" s="146"/>
      <c r="GIO47" s="146"/>
      <c r="GIP47" s="146"/>
      <c r="GIQ47" s="146"/>
      <c r="GIR47" s="146"/>
      <c r="GIS47" s="146"/>
      <c r="GIT47" s="146"/>
      <c r="GIU47" s="146"/>
      <c r="GIV47" s="146"/>
      <c r="GIW47" s="146"/>
      <c r="GIX47" s="146"/>
      <c r="GIY47" s="146"/>
      <c r="GIZ47" s="146"/>
      <c r="GJA47" s="146"/>
      <c r="GJB47" s="146"/>
      <c r="GJC47" s="146"/>
      <c r="GJD47" s="146"/>
      <c r="GJE47" s="146"/>
      <c r="GJF47" s="146"/>
      <c r="GJG47" s="146"/>
      <c r="GJH47" s="146"/>
      <c r="GJI47" s="146"/>
      <c r="GJJ47" s="146"/>
      <c r="GJK47" s="146"/>
      <c r="GJL47" s="146"/>
      <c r="GJM47" s="146"/>
      <c r="GJN47" s="146"/>
      <c r="GJO47" s="146"/>
      <c r="GJP47" s="146"/>
      <c r="GJQ47" s="146"/>
      <c r="GJR47" s="146"/>
      <c r="GJS47" s="146"/>
      <c r="GJT47" s="146"/>
      <c r="GJU47" s="146"/>
      <c r="GJV47" s="146"/>
      <c r="GJW47" s="146"/>
      <c r="GJX47" s="146"/>
      <c r="GJY47" s="146"/>
      <c r="GJZ47" s="146"/>
      <c r="GKA47" s="146"/>
      <c r="GKB47" s="146"/>
      <c r="GKC47" s="146"/>
      <c r="GKD47" s="146"/>
      <c r="GKE47" s="146"/>
      <c r="GKF47" s="146"/>
      <c r="GKG47" s="146"/>
      <c r="GKH47" s="146"/>
      <c r="GKI47" s="146"/>
      <c r="GKJ47" s="146"/>
      <c r="GKK47" s="146"/>
      <c r="GKL47" s="146"/>
      <c r="GKM47" s="146"/>
      <c r="GKN47" s="146"/>
      <c r="GKO47" s="146"/>
      <c r="GKP47" s="146"/>
      <c r="GKQ47" s="146"/>
      <c r="GKR47" s="146"/>
      <c r="GKS47" s="146"/>
      <c r="GKT47" s="146"/>
      <c r="GKU47" s="146"/>
      <c r="GKV47" s="146"/>
      <c r="GKW47" s="146"/>
      <c r="GKX47" s="146"/>
      <c r="GKY47" s="146"/>
      <c r="GKZ47" s="146"/>
      <c r="GLA47" s="146"/>
      <c r="GLB47" s="146"/>
      <c r="GLC47" s="146"/>
      <c r="GLD47" s="146"/>
      <c r="GLE47" s="146"/>
      <c r="GLF47" s="146"/>
      <c r="GLG47" s="146"/>
      <c r="GLH47" s="146"/>
      <c r="GLI47" s="146"/>
      <c r="GLJ47" s="146"/>
      <c r="GLK47" s="146"/>
      <c r="GLL47" s="146"/>
      <c r="GLM47" s="146"/>
      <c r="GLN47" s="146"/>
      <c r="GLO47" s="146"/>
      <c r="GLP47" s="146"/>
      <c r="GLQ47" s="146"/>
      <c r="GLR47" s="146"/>
      <c r="GLS47" s="146"/>
      <c r="GLT47" s="146"/>
      <c r="GLU47" s="146"/>
      <c r="GLV47" s="146"/>
      <c r="GLW47" s="146"/>
      <c r="GLX47" s="146"/>
      <c r="GLY47" s="146"/>
      <c r="GLZ47" s="146"/>
      <c r="GMA47" s="146"/>
      <c r="GMB47" s="146"/>
      <c r="GMC47" s="146"/>
      <c r="GMD47" s="146"/>
      <c r="GME47" s="146"/>
      <c r="GMF47" s="146"/>
      <c r="GMG47" s="146"/>
      <c r="GMH47" s="146"/>
      <c r="GMI47" s="146"/>
      <c r="GMJ47" s="146"/>
      <c r="GMK47" s="146"/>
      <c r="GML47" s="146"/>
      <c r="GMM47" s="146"/>
      <c r="GMN47" s="146"/>
      <c r="GMO47" s="146"/>
      <c r="GMP47" s="146"/>
      <c r="GMQ47" s="146"/>
      <c r="GMR47" s="146"/>
      <c r="GMS47" s="146"/>
      <c r="GMT47" s="146"/>
      <c r="GMU47" s="146"/>
      <c r="GMV47" s="146"/>
      <c r="GMW47" s="146"/>
      <c r="GMX47" s="146"/>
      <c r="GMY47" s="146"/>
      <c r="GMZ47" s="146"/>
      <c r="GNA47" s="146"/>
      <c r="GNB47" s="146"/>
      <c r="GNC47" s="146"/>
      <c r="GND47" s="146"/>
      <c r="GNE47" s="146"/>
      <c r="GNF47" s="146"/>
      <c r="GNG47" s="146"/>
      <c r="GNH47" s="146"/>
      <c r="GNI47" s="146"/>
      <c r="GNJ47" s="146"/>
      <c r="GNK47" s="146"/>
      <c r="GNL47" s="146"/>
      <c r="GNM47" s="146"/>
      <c r="GNN47" s="146"/>
      <c r="GNO47" s="146"/>
      <c r="GNP47" s="146"/>
      <c r="GNQ47" s="146"/>
      <c r="GNR47" s="146"/>
      <c r="GNS47" s="146"/>
      <c r="GNT47" s="146"/>
      <c r="GNU47" s="146"/>
      <c r="GNV47" s="146"/>
      <c r="GNW47" s="146"/>
      <c r="GNX47" s="146"/>
      <c r="GNY47" s="146"/>
      <c r="GNZ47" s="146"/>
      <c r="GOA47" s="146"/>
      <c r="GOB47" s="146"/>
      <c r="GOC47" s="146"/>
      <c r="GOD47" s="146"/>
      <c r="GOE47" s="146"/>
      <c r="GOF47" s="146"/>
      <c r="GOG47" s="146"/>
      <c r="GOH47" s="146"/>
      <c r="GOI47" s="146"/>
      <c r="GOJ47" s="146"/>
      <c r="GOK47" s="146"/>
      <c r="GOL47" s="146"/>
      <c r="GOM47" s="146"/>
      <c r="GON47" s="146"/>
      <c r="GOO47" s="146"/>
      <c r="GOP47" s="146"/>
      <c r="GOQ47" s="146"/>
      <c r="GOR47" s="146"/>
      <c r="GOS47" s="146"/>
      <c r="GOT47" s="146"/>
      <c r="GOU47" s="146"/>
      <c r="GOV47" s="146"/>
      <c r="GOW47" s="146"/>
      <c r="GOX47" s="146"/>
      <c r="GOY47" s="146"/>
      <c r="GOZ47" s="146"/>
      <c r="GPA47" s="146"/>
      <c r="GPB47" s="146"/>
      <c r="GPC47" s="146"/>
      <c r="GPD47" s="146"/>
      <c r="GPE47" s="146"/>
      <c r="GPF47" s="146"/>
      <c r="GPG47" s="146"/>
      <c r="GPH47" s="146"/>
      <c r="GPI47" s="146"/>
      <c r="GPJ47" s="146"/>
      <c r="GPK47" s="146"/>
      <c r="GPL47" s="146"/>
      <c r="GPM47" s="146"/>
      <c r="GPN47" s="146"/>
      <c r="GPO47" s="146"/>
      <c r="GPP47" s="146"/>
      <c r="GPQ47" s="146"/>
      <c r="GPR47" s="146"/>
      <c r="GPS47" s="146"/>
      <c r="GPT47" s="146"/>
      <c r="GPU47" s="146"/>
      <c r="GPV47" s="146"/>
      <c r="GPW47" s="146"/>
      <c r="GPX47" s="146"/>
      <c r="GPY47" s="146"/>
      <c r="GPZ47" s="146"/>
      <c r="GQA47" s="146"/>
      <c r="GQB47" s="146"/>
      <c r="GQC47" s="146"/>
      <c r="GQD47" s="146"/>
      <c r="GQE47" s="146"/>
      <c r="GQF47" s="146"/>
      <c r="GQG47" s="146"/>
      <c r="GQH47" s="146"/>
      <c r="GQI47" s="146"/>
      <c r="GQJ47" s="146"/>
      <c r="GQK47" s="146"/>
      <c r="GQL47" s="146"/>
      <c r="GQM47" s="146"/>
      <c r="GQN47" s="146"/>
      <c r="GQO47" s="146"/>
      <c r="GQP47" s="146"/>
      <c r="GQQ47" s="146"/>
      <c r="GQR47" s="146"/>
      <c r="GQS47" s="146"/>
      <c r="GQT47" s="146"/>
      <c r="GQU47" s="146"/>
      <c r="GQV47" s="146"/>
      <c r="GQW47" s="146"/>
      <c r="GQX47" s="146"/>
      <c r="GQY47" s="146"/>
      <c r="GQZ47" s="146"/>
      <c r="GRA47" s="146"/>
      <c r="GRB47" s="146"/>
      <c r="GRC47" s="146"/>
      <c r="GRD47" s="146"/>
      <c r="GRE47" s="146"/>
      <c r="GRF47" s="146"/>
      <c r="GRG47" s="146"/>
      <c r="GRH47" s="146"/>
      <c r="GRI47" s="146"/>
      <c r="GRJ47" s="146"/>
      <c r="GRK47" s="146"/>
      <c r="GRL47" s="146"/>
      <c r="GRM47" s="146"/>
      <c r="GRN47" s="146"/>
      <c r="GRO47" s="146"/>
      <c r="GRP47" s="146"/>
      <c r="GRQ47" s="146"/>
      <c r="GRR47" s="146"/>
      <c r="GRS47" s="146"/>
      <c r="GRT47" s="146"/>
      <c r="GRU47" s="146"/>
      <c r="GRV47" s="146"/>
      <c r="GRW47" s="146"/>
      <c r="GRX47" s="146"/>
      <c r="GRY47" s="146"/>
      <c r="GRZ47" s="146"/>
      <c r="GSA47" s="146"/>
      <c r="GSB47" s="146"/>
      <c r="GSC47" s="146"/>
      <c r="GSD47" s="146"/>
      <c r="GSE47" s="146"/>
      <c r="GSF47" s="146"/>
      <c r="GSG47" s="146"/>
      <c r="GSH47" s="146"/>
      <c r="GSI47" s="146"/>
      <c r="GSJ47" s="146"/>
      <c r="GSK47" s="146"/>
      <c r="GSL47" s="146"/>
      <c r="GSM47" s="146"/>
      <c r="GSN47" s="146"/>
      <c r="GSO47" s="146"/>
      <c r="GSP47" s="146"/>
      <c r="GSQ47" s="146"/>
      <c r="GSR47" s="146"/>
      <c r="GSS47" s="146"/>
      <c r="GST47" s="146"/>
      <c r="GSU47" s="146"/>
      <c r="GSV47" s="146"/>
      <c r="GSW47" s="146"/>
      <c r="GSX47" s="146"/>
      <c r="GSY47" s="146"/>
      <c r="GSZ47" s="146"/>
      <c r="GTA47" s="146"/>
      <c r="GTB47" s="146"/>
      <c r="GTC47" s="146"/>
      <c r="GTD47" s="146"/>
      <c r="GTE47" s="146"/>
      <c r="GTF47" s="146"/>
      <c r="GTG47" s="146"/>
      <c r="GTH47" s="146"/>
      <c r="GTI47" s="146"/>
      <c r="GTJ47" s="146"/>
      <c r="GTK47" s="146"/>
      <c r="GTL47" s="146"/>
      <c r="GTM47" s="146"/>
      <c r="GTN47" s="146"/>
      <c r="GTO47" s="146"/>
      <c r="GTP47" s="146"/>
      <c r="GTQ47" s="146"/>
      <c r="GTR47" s="146"/>
      <c r="GTS47" s="146"/>
      <c r="GTT47" s="146"/>
      <c r="GTU47" s="146"/>
      <c r="GTV47" s="146"/>
      <c r="GTW47" s="146"/>
      <c r="GTX47" s="146"/>
      <c r="GTY47" s="146"/>
      <c r="GTZ47" s="146"/>
      <c r="GUA47" s="146"/>
      <c r="GUB47" s="146"/>
      <c r="GUC47" s="146"/>
      <c r="GUD47" s="146"/>
      <c r="GUE47" s="146"/>
      <c r="GUF47" s="146"/>
      <c r="GUG47" s="146"/>
      <c r="GUH47" s="146"/>
      <c r="GUI47" s="146"/>
      <c r="GUJ47" s="146"/>
      <c r="GUK47" s="146"/>
      <c r="GUL47" s="146"/>
      <c r="GUM47" s="146"/>
      <c r="GUN47" s="146"/>
      <c r="GUO47" s="146"/>
      <c r="GUP47" s="146"/>
      <c r="GUQ47" s="146"/>
      <c r="GUR47" s="146"/>
      <c r="GUS47" s="146"/>
      <c r="GUT47" s="146"/>
      <c r="GUU47" s="146"/>
      <c r="GUV47" s="146"/>
      <c r="GUW47" s="146"/>
      <c r="GUX47" s="146"/>
      <c r="GUY47" s="146"/>
      <c r="GUZ47" s="146"/>
      <c r="GVA47" s="146"/>
      <c r="GVB47" s="146"/>
      <c r="GVC47" s="146"/>
      <c r="GVD47" s="146"/>
      <c r="GVE47" s="146"/>
      <c r="GVF47" s="146"/>
      <c r="GVG47" s="146"/>
      <c r="GVH47" s="146"/>
      <c r="GVI47" s="146"/>
      <c r="GVJ47" s="146"/>
      <c r="GVK47" s="146"/>
      <c r="GVL47" s="146"/>
      <c r="GVM47" s="146"/>
      <c r="GVN47" s="146"/>
      <c r="GVO47" s="146"/>
      <c r="GVP47" s="146"/>
      <c r="GVQ47" s="146"/>
      <c r="GVR47" s="146"/>
      <c r="GVS47" s="146"/>
      <c r="GVT47" s="146"/>
      <c r="GVU47" s="146"/>
      <c r="GVV47" s="146"/>
      <c r="GVW47" s="146"/>
      <c r="GVX47" s="146"/>
      <c r="GVY47" s="146"/>
      <c r="GVZ47" s="146"/>
      <c r="GWA47" s="146"/>
      <c r="GWB47" s="146"/>
      <c r="GWC47" s="146"/>
      <c r="GWD47" s="146"/>
      <c r="GWE47" s="146"/>
      <c r="GWF47" s="146"/>
      <c r="GWG47" s="146"/>
      <c r="GWH47" s="146"/>
      <c r="GWI47" s="146"/>
      <c r="GWJ47" s="146"/>
      <c r="GWK47" s="146"/>
      <c r="GWL47" s="146"/>
      <c r="GWM47" s="146"/>
      <c r="GWN47" s="146"/>
      <c r="GWO47" s="146"/>
      <c r="GWP47" s="146"/>
      <c r="GWQ47" s="146"/>
      <c r="GWR47" s="146"/>
      <c r="GWS47" s="146"/>
      <c r="GWT47" s="146"/>
      <c r="GWU47" s="146"/>
      <c r="GWV47" s="146"/>
      <c r="GWW47" s="146"/>
      <c r="GWX47" s="146"/>
      <c r="GWY47" s="146"/>
      <c r="GWZ47" s="146"/>
      <c r="GXA47" s="146"/>
      <c r="GXB47" s="146"/>
      <c r="GXC47" s="146"/>
      <c r="GXD47" s="146"/>
      <c r="GXE47" s="146"/>
      <c r="GXF47" s="146"/>
      <c r="GXG47" s="146"/>
      <c r="GXH47" s="146"/>
      <c r="GXI47" s="146"/>
      <c r="GXJ47" s="146"/>
      <c r="GXK47" s="146"/>
      <c r="GXL47" s="146"/>
      <c r="GXM47" s="146"/>
      <c r="GXN47" s="146"/>
      <c r="GXO47" s="146"/>
      <c r="GXP47" s="146"/>
      <c r="GXQ47" s="146"/>
      <c r="GXR47" s="146"/>
      <c r="GXS47" s="146"/>
      <c r="GXT47" s="146"/>
      <c r="GXU47" s="146"/>
      <c r="GXV47" s="146"/>
      <c r="GXW47" s="146"/>
      <c r="GXX47" s="146"/>
      <c r="GXY47" s="146"/>
      <c r="GXZ47" s="146"/>
      <c r="GYA47" s="146"/>
      <c r="GYB47" s="146"/>
      <c r="GYC47" s="146"/>
      <c r="GYD47" s="146"/>
      <c r="GYE47" s="146"/>
      <c r="GYF47" s="146"/>
      <c r="GYG47" s="146"/>
      <c r="GYH47" s="146"/>
      <c r="GYI47" s="146"/>
      <c r="GYJ47" s="146"/>
      <c r="GYK47" s="146"/>
      <c r="GYL47" s="146"/>
      <c r="GYM47" s="146"/>
      <c r="GYN47" s="146"/>
      <c r="GYO47" s="146"/>
      <c r="GYP47" s="146"/>
      <c r="GYQ47" s="146"/>
      <c r="GYR47" s="146"/>
      <c r="GYS47" s="146"/>
      <c r="GYT47" s="146"/>
      <c r="GYU47" s="146"/>
      <c r="GYV47" s="146"/>
      <c r="GYW47" s="146"/>
      <c r="GYX47" s="146"/>
      <c r="GYY47" s="146"/>
      <c r="GYZ47" s="146"/>
      <c r="GZA47" s="146"/>
      <c r="GZB47" s="146"/>
      <c r="GZC47" s="146"/>
      <c r="GZD47" s="146"/>
      <c r="GZE47" s="146"/>
      <c r="GZF47" s="146"/>
      <c r="GZG47" s="146"/>
      <c r="GZH47" s="146"/>
      <c r="GZI47" s="146"/>
      <c r="GZJ47" s="146"/>
      <c r="GZK47" s="146"/>
      <c r="GZL47" s="146"/>
      <c r="GZM47" s="146"/>
      <c r="GZN47" s="146"/>
      <c r="GZO47" s="146"/>
      <c r="GZP47" s="146"/>
      <c r="GZQ47" s="146"/>
      <c r="GZR47" s="146"/>
      <c r="GZS47" s="146"/>
      <c r="GZT47" s="146"/>
      <c r="GZU47" s="146"/>
      <c r="GZV47" s="146"/>
      <c r="GZW47" s="146"/>
      <c r="GZX47" s="146"/>
      <c r="GZY47" s="146"/>
      <c r="GZZ47" s="146"/>
      <c r="HAA47" s="146"/>
      <c r="HAB47" s="146"/>
      <c r="HAC47" s="146"/>
      <c r="HAD47" s="146"/>
      <c r="HAE47" s="146"/>
      <c r="HAF47" s="146"/>
      <c r="HAG47" s="146"/>
      <c r="HAH47" s="146"/>
      <c r="HAI47" s="146"/>
      <c r="HAJ47" s="146"/>
      <c r="HAK47" s="146"/>
      <c r="HAL47" s="146"/>
      <c r="HAM47" s="146"/>
      <c r="HAN47" s="146"/>
      <c r="HAO47" s="146"/>
      <c r="HAP47" s="146"/>
      <c r="HAQ47" s="146"/>
      <c r="HAR47" s="146"/>
      <c r="HAS47" s="146"/>
      <c r="HAT47" s="146"/>
      <c r="HAU47" s="146"/>
      <c r="HAV47" s="146"/>
      <c r="HAW47" s="146"/>
      <c r="HAX47" s="146"/>
      <c r="HAY47" s="146"/>
      <c r="HAZ47" s="146"/>
      <c r="HBA47" s="146"/>
      <c r="HBB47" s="146"/>
      <c r="HBC47" s="146"/>
      <c r="HBD47" s="146"/>
      <c r="HBE47" s="146"/>
      <c r="HBF47" s="146"/>
      <c r="HBG47" s="146"/>
      <c r="HBH47" s="146"/>
      <c r="HBI47" s="146"/>
      <c r="HBJ47" s="146"/>
      <c r="HBK47" s="146"/>
      <c r="HBL47" s="146"/>
      <c r="HBM47" s="146"/>
      <c r="HBN47" s="146"/>
      <c r="HBO47" s="146"/>
      <c r="HBP47" s="146"/>
      <c r="HBQ47" s="146"/>
      <c r="HBR47" s="146"/>
      <c r="HBS47" s="146"/>
      <c r="HBT47" s="146"/>
      <c r="HBU47" s="146"/>
      <c r="HBV47" s="146"/>
      <c r="HBW47" s="146"/>
      <c r="HBX47" s="146"/>
      <c r="HBY47" s="146"/>
      <c r="HBZ47" s="146"/>
      <c r="HCA47" s="146"/>
      <c r="HCB47" s="146"/>
      <c r="HCC47" s="146"/>
      <c r="HCD47" s="146"/>
      <c r="HCE47" s="146"/>
      <c r="HCF47" s="146"/>
      <c r="HCG47" s="146"/>
      <c r="HCH47" s="146"/>
      <c r="HCI47" s="146"/>
      <c r="HCJ47" s="146"/>
      <c r="HCK47" s="146"/>
      <c r="HCL47" s="146"/>
      <c r="HCM47" s="146"/>
      <c r="HCN47" s="146"/>
      <c r="HCO47" s="146"/>
      <c r="HCP47" s="146"/>
      <c r="HCQ47" s="146"/>
      <c r="HCR47" s="146"/>
      <c r="HCS47" s="146"/>
      <c r="HCT47" s="146"/>
      <c r="HCU47" s="146"/>
      <c r="HCV47" s="146"/>
      <c r="HCW47" s="146"/>
      <c r="HCX47" s="146"/>
      <c r="HCY47" s="146"/>
      <c r="HCZ47" s="146"/>
      <c r="HDA47" s="146"/>
      <c r="HDB47" s="146"/>
      <c r="HDC47" s="146"/>
      <c r="HDD47" s="146"/>
      <c r="HDE47" s="146"/>
      <c r="HDF47" s="146"/>
      <c r="HDG47" s="146"/>
      <c r="HDH47" s="146"/>
      <c r="HDI47" s="146"/>
      <c r="HDJ47" s="146"/>
      <c r="HDK47" s="146"/>
      <c r="HDL47" s="146"/>
      <c r="HDM47" s="146"/>
      <c r="HDN47" s="146"/>
      <c r="HDO47" s="146"/>
      <c r="HDP47" s="146"/>
      <c r="HDQ47" s="146"/>
      <c r="HDR47" s="146"/>
      <c r="HDS47" s="146"/>
      <c r="HDT47" s="146"/>
      <c r="HDU47" s="146"/>
      <c r="HDV47" s="146"/>
      <c r="HDW47" s="146"/>
      <c r="HDX47" s="146"/>
      <c r="HDY47" s="146"/>
      <c r="HDZ47" s="146"/>
      <c r="HEA47" s="146"/>
      <c r="HEB47" s="146"/>
      <c r="HEC47" s="146"/>
      <c r="HED47" s="146"/>
      <c r="HEE47" s="146"/>
      <c r="HEF47" s="146"/>
      <c r="HEG47" s="146"/>
      <c r="HEH47" s="146"/>
      <c r="HEI47" s="146"/>
      <c r="HEJ47" s="146"/>
      <c r="HEK47" s="146"/>
      <c r="HEL47" s="146"/>
      <c r="HEM47" s="146"/>
      <c r="HEN47" s="146"/>
      <c r="HEO47" s="146"/>
      <c r="HEP47" s="146"/>
      <c r="HEQ47" s="146"/>
      <c r="HER47" s="146"/>
      <c r="HES47" s="146"/>
      <c r="HET47" s="146"/>
      <c r="HEU47" s="146"/>
      <c r="HEV47" s="146"/>
      <c r="HEW47" s="146"/>
      <c r="HEX47" s="146"/>
      <c r="HEY47" s="146"/>
      <c r="HEZ47" s="146"/>
      <c r="HFA47" s="146"/>
      <c r="HFB47" s="146"/>
      <c r="HFC47" s="146"/>
      <c r="HFD47" s="146"/>
      <c r="HFE47" s="146"/>
      <c r="HFF47" s="146"/>
      <c r="HFG47" s="146"/>
      <c r="HFH47" s="146"/>
      <c r="HFI47" s="146"/>
      <c r="HFJ47" s="146"/>
      <c r="HFK47" s="146"/>
      <c r="HFL47" s="146"/>
      <c r="HFM47" s="146"/>
      <c r="HFN47" s="146"/>
      <c r="HFO47" s="146"/>
      <c r="HFP47" s="146"/>
      <c r="HFQ47" s="146"/>
      <c r="HFR47" s="146"/>
      <c r="HFS47" s="146"/>
      <c r="HFT47" s="146"/>
      <c r="HFU47" s="146"/>
      <c r="HFV47" s="146"/>
      <c r="HFW47" s="146"/>
      <c r="HFX47" s="146"/>
      <c r="HFY47" s="146"/>
      <c r="HFZ47" s="146"/>
      <c r="HGA47" s="146"/>
      <c r="HGB47" s="146"/>
      <c r="HGC47" s="146"/>
      <c r="HGD47" s="146"/>
      <c r="HGE47" s="146"/>
      <c r="HGF47" s="146"/>
      <c r="HGG47" s="146"/>
      <c r="HGH47" s="146"/>
      <c r="HGI47" s="146"/>
      <c r="HGJ47" s="146"/>
      <c r="HGK47" s="146"/>
      <c r="HGL47" s="146"/>
      <c r="HGM47" s="146"/>
      <c r="HGN47" s="146"/>
      <c r="HGO47" s="146"/>
      <c r="HGP47" s="146"/>
      <c r="HGQ47" s="146"/>
      <c r="HGR47" s="146"/>
      <c r="HGS47" s="146"/>
      <c r="HGT47" s="146"/>
      <c r="HGU47" s="146"/>
      <c r="HGV47" s="146"/>
      <c r="HGW47" s="146"/>
      <c r="HGX47" s="146"/>
      <c r="HGY47" s="146"/>
      <c r="HGZ47" s="146"/>
      <c r="HHA47" s="146"/>
      <c r="HHB47" s="146"/>
      <c r="HHC47" s="146"/>
      <c r="HHD47" s="146"/>
      <c r="HHE47" s="146"/>
      <c r="HHF47" s="146"/>
      <c r="HHG47" s="146"/>
      <c r="HHH47" s="146"/>
      <c r="HHI47" s="146"/>
      <c r="HHJ47" s="146"/>
      <c r="HHK47" s="146"/>
      <c r="HHL47" s="146"/>
      <c r="HHM47" s="146"/>
      <c r="HHN47" s="146"/>
      <c r="HHO47" s="146"/>
      <c r="HHP47" s="146"/>
      <c r="HHQ47" s="146"/>
      <c r="HHR47" s="146"/>
      <c r="HHS47" s="146"/>
      <c r="HHT47" s="146"/>
      <c r="HHU47" s="146"/>
      <c r="HHV47" s="146"/>
      <c r="HHW47" s="146"/>
      <c r="HHX47" s="146"/>
      <c r="HHY47" s="146"/>
      <c r="HHZ47" s="146"/>
      <c r="HIA47" s="146"/>
      <c r="HIB47" s="146"/>
      <c r="HIC47" s="146"/>
      <c r="HID47" s="146"/>
      <c r="HIE47" s="146"/>
      <c r="HIF47" s="146"/>
      <c r="HIG47" s="146"/>
      <c r="HIH47" s="146"/>
      <c r="HII47" s="146"/>
      <c r="HIJ47" s="146"/>
      <c r="HIK47" s="146"/>
      <c r="HIL47" s="146"/>
      <c r="HIM47" s="146"/>
      <c r="HIN47" s="146"/>
      <c r="HIO47" s="146"/>
      <c r="HIP47" s="146"/>
      <c r="HIQ47" s="146"/>
      <c r="HIR47" s="146"/>
      <c r="HIS47" s="146"/>
      <c r="HIT47" s="146"/>
      <c r="HIU47" s="146"/>
      <c r="HIV47" s="146"/>
      <c r="HIW47" s="146"/>
      <c r="HIX47" s="146"/>
      <c r="HIY47" s="146"/>
      <c r="HIZ47" s="146"/>
      <c r="HJA47" s="146"/>
      <c r="HJB47" s="146"/>
      <c r="HJC47" s="146"/>
      <c r="HJD47" s="146"/>
      <c r="HJE47" s="146"/>
      <c r="HJF47" s="146"/>
      <c r="HJG47" s="146"/>
      <c r="HJH47" s="146"/>
      <c r="HJI47" s="146"/>
      <c r="HJJ47" s="146"/>
      <c r="HJK47" s="146"/>
      <c r="HJL47" s="146"/>
      <c r="HJM47" s="146"/>
      <c r="HJN47" s="146"/>
      <c r="HJO47" s="146"/>
      <c r="HJP47" s="146"/>
      <c r="HJQ47" s="146"/>
      <c r="HJR47" s="146"/>
      <c r="HJS47" s="146"/>
      <c r="HJT47" s="146"/>
      <c r="HJU47" s="146"/>
      <c r="HJV47" s="146"/>
      <c r="HJW47" s="146"/>
      <c r="HJX47" s="146"/>
      <c r="HJY47" s="146"/>
      <c r="HJZ47" s="146"/>
      <c r="HKA47" s="146"/>
      <c r="HKB47" s="146"/>
      <c r="HKC47" s="146"/>
      <c r="HKD47" s="146"/>
      <c r="HKE47" s="146"/>
      <c r="HKF47" s="146"/>
      <c r="HKG47" s="146"/>
      <c r="HKH47" s="146"/>
      <c r="HKI47" s="146"/>
      <c r="HKJ47" s="146"/>
      <c r="HKK47" s="146"/>
      <c r="HKL47" s="146"/>
      <c r="HKM47" s="146"/>
      <c r="HKN47" s="146"/>
      <c r="HKO47" s="146"/>
      <c r="HKP47" s="146"/>
      <c r="HKQ47" s="146"/>
      <c r="HKR47" s="146"/>
      <c r="HKS47" s="146"/>
      <c r="HKT47" s="146"/>
      <c r="HKU47" s="146"/>
      <c r="HKV47" s="146"/>
      <c r="HKW47" s="146"/>
      <c r="HKX47" s="146"/>
      <c r="HKY47" s="146"/>
      <c r="HKZ47" s="146"/>
      <c r="HLA47" s="146"/>
      <c r="HLB47" s="146"/>
      <c r="HLC47" s="146"/>
      <c r="HLD47" s="146"/>
      <c r="HLE47" s="146"/>
      <c r="HLF47" s="146"/>
      <c r="HLG47" s="146"/>
      <c r="HLH47" s="146"/>
      <c r="HLI47" s="146"/>
      <c r="HLJ47" s="146"/>
      <c r="HLK47" s="146"/>
      <c r="HLL47" s="146"/>
      <c r="HLM47" s="146"/>
      <c r="HLN47" s="146"/>
      <c r="HLO47" s="146"/>
      <c r="HLP47" s="146"/>
      <c r="HLQ47" s="146"/>
      <c r="HLR47" s="146"/>
      <c r="HLS47" s="146"/>
      <c r="HLT47" s="146"/>
      <c r="HLU47" s="146"/>
      <c r="HLV47" s="146"/>
      <c r="HLW47" s="146"/>
      <c r="HLX47" s="146"/>
      <c r="HLY47" s="146"/>
      <c r="HLZ47" s="146"/>
      <c r="HMA47" s="146"/>
      <c r="HMB47" s="146"/>
      <c r="HMC47" s="146"/>
      <c r="HMD47" s="146"/>
      <c r="HME47" s="146"/>
      <c r="HMF47" s="146"/>
      <c r="HMG47" s="146"/>
      <c r="HMH47" s="146"/>
      <c r="HMI47" s="146"/>
      <c r="HMJ47" s="146"/>
      <c r="HMK47" s="146"/>
      <c r="HML47" s="146"/>
      <c r="HMM47" s="146"/>
      <c r="HMN47" s="146"/>
      <c r="HMO47" s="146"/>
      <c r="HMP47" s="146"/>
      <c r="HMQ47" s="146"/>
      <c r="HMR47" s="146"/>
      <c r="HMS47" s="146"/>
      <c r="HMT47" s="146"/>
      <c r="HMU47" s="146"/>
      <c r="HMV47" s="146"/>
      <c r="HMW47" s="146"/>
      <c r="HMX47" s="146"/>
      <c r="HMY47" s="146"/>
      <c r="HMZ47" s="146"/>
      <c r="HNA47" s="146"/>
      <c r="HNB47" s="146"/>
      <c r="HNC47" s="146"/>
      <c r="HND47" s="146"/>
      <c r="HNE47" s="146"/>
      <c r="HNF47" s="146"/>
      <c r="HNG47" s="146"/>
      <c r="HNH47" s="146"/>
      <c r="HNI47" s="146"/>
      <c r="HNJ47" s="146"/>
      <c r="HNK47" s="146"/>
      <c r="HNL47" s="146"/>
      <c r="HNM47" s="146"/>
      <c r="HNN47" s="146"/>
      <c r="HNO47" s="146"/>
      <c r="HNP47" s="146"/>
      <c r="HNQ47" s="146"/>
      <c r="HNR47" s="146"/>
      <c r="HNS47" s="146"/>
      <c r="HNT47" s="146"/>
      <c r="HNU47" s="146"/>
      <c r="HNV47" s="146"/>
      <c r="HNW47" s="146"/>
      <c r="HNX47" s="146"/>
      <c r="HNY47" s="146"/>
      <c r="HNZ47" s="146"/>
      <c r="HOA47" s="146"/>
      <c r="HOB47" s="146"/>
      <c r="HOC47" s="146"/>
      <c r="HOD47" s="146"/>
      <c r="HOE47" s="146"/>
      <c r="HOF47" s="146"/>
      <c r="HOG47" s="146"/>
      <c r="HOH47" s="146"/>
      <c r="HOI47" s="146"/>
      <c r="HOJ47" s="146"/>
      <c r="HOK47" s="146"/>
      <c r="HOL47" s="146"/>
      <c r="HOM47" s="146"/>
      <c r="HON47" s="146"/>
      <c r="HOO47" s="146"/>
      <c r="HOP47" s="146"/>
      <c r="HOQ47" s="146"/>
      <c r="HOR47" s="146"/>
      <c r="HOS47" s="146"/>
      <c r="HOT47" s="146"/>
      <c r="HOU47" s="146"/>
      <c r="HOV47" s="146"/>
      <c r="HOW47" s="146"/>
      <c r="HOX47" s="146"/>
      <c r="HOY47" s="146"/>
      <c r="HOZ47" s="146"/>
      <c r="HPA47" s="146"/>
      <c r="HPB47" s="146"/>
      <c r="HPC47" s="146"/>
      <c r="HPD47" s="146"/>
      <c r="HPE47" s="146"/>
      <c r="HPF47" s="146"/>
      <c r="HPG47" s="146"/>
      <c r="HPH47" s="146"/>
      <c r="HPI47" s="146"/>
      <c r="HPJ47" s="146"/>
      <c r="HPK47" s="146"/>
      <c r="HPL47" s="146"/>
      <c r="HPM47" s="146"/>
      <c r="HPN47" s="146"/>
      <c r="HPO47" s="146"/>
      <c r="HPP47" s="146"/>
      <c r="HPQ47" s="146"/>
      <c r="HPR47" s="146"/>
      <c r="HPS47" s="146"/>
      <c r="HPT47" s="146"/>
      <c r="HPU47" s="146"/>
      <c r="HPV47" s="146"/>
      <c r="HPW47" s="146"/>
      <c r="HPX47" s="146"/>
      <c r="HPY47" s="146"/>
      <c r="HPZ47" s="146"/>
      <c r="HQA47" s="146"/>
      <c r="HQB47" s="146"/>
      <c r="HQC47" s="146"/>
      <c r="HQD47" s="146"/>
      <c r="HQE47" s="146"/>
      <c r="HQF47" s="146"/>
      <c r="HQG47" s="146"/>
      <c r="HQH47" s="146"/>
      <c r="HQI47" s="146"/>
      <c r="HQJ47" s="146"/>
      <c r="HQK47" s="146"/>
      <c r="HQL47" s="146"/>
      <c r="HQM47" s="146"/>
      <c r="HQN47" s="146"/>
      <c r="HQO47" s="146"/>
      <c r="HQP47" s="146"/>
      <c r="HQQ47" s="146"/>
      <c r="HQR47" s="146"/>
      <c r="HQS47" s="146"/>
      <c r="HQT47" s="146"/>
      <c r="HQU47" s="146"/>
      <c r="HQV47" s="146"/>
      <c r="HQW47" s="146"/>
      <c r="HQX47" s="146"/>
      <c r="HQY47" s="146"/>
      <c r="HQZ47" s="146"/>
      <c r="HRA47" s="146"/>
      <c r="HRB47" s="146"/>
      <c r="HRC47" s="146"/>
      <c r="HRD47" s="146"/>
      <c r="HRE47" s="146"/>
      <c r="HRF47" s="146"/>
      <c r="HRG47" s="146"/>
      <c r="HRH47" s="146"/>
      <c r="HRI47" s="146"/>
      <c r="HRJ47" s="146"/>
      <c r="HRK47" s="146"/>
      <c r="HRL47" s="146"/>
      <c r="HRM47" s="146"/>
      <c r="HRN47" s="146"/>
      <c r="HRO47" s="146"/>
      <c r="HRP47" s="146"/>
      <c r="HRQ47" s="146"/>
      <c r="HRR47" s="146"/>
      <c r="HRS47" s="146"/>
      <c r="HRT47" s="146"/>
      <c r="HRU47" s="146"/>
      <c r="HRV47" s="146"/>
      <c r="HRW47" s="146"/>
      <c r="HRX47" s="146"/>
      <c r="HRY47" s="146"/>
      <c r="HRZ47" s="146"/>
      <c r="HSA47" s="146"/>
      <c r="HSB47" s="146"/>
      <c r="HSC47" s="146"/>
      <c r="HSD47" s="146"/>
      <c r="HSE47" s="146"/>
      <c r="HSF47" s="146"/>
      <c r="HSG47" s="146"/>
      <c r="HSH47" s="146"/>
      <c r="HSI47" s="146"/>
      <c r="HSJ47" s="146"/>
      <c r="HSK47" s="146"/>
      <c r="HSL47" s="146"/>
      <c r="HSM47" s="146"/>
      <c r="HSN47" s="146"/>
      <c r="HSO47" s="146"/>
      <c r="HSP47" s="146"/>
      <c r="HSQ47" s="146"/>
      <c r="HSR47" s="146"/>
      <c r="HSS47" s="146"/>
      <c r="HST47" s="146"/>
      <c r="HSU47" s="146"/>
      <c r="HSV47" s="146"/>
      <c r="HSW47" s="146"/>
      <c r="HSX47" s="146"/>
      <c r="HSY47" s="146"/>
      <c r="HSZ47" s="146"/>
      <c r="HTA47" s="146"/>
      <c r="HTB47" s="146"/>
      <c r="HTC47" s="146"/>
      <c r="HTD47" s="146"/>
      <c r="HTE47" s="146"/>
      <c r="HTF47" s="146"/>
      <c r="HTG47" s="146"/>
      <c r="HTH47" s="146"/>
      <c r="HTI47" s="146"/>
      <c r="HTJ47" s="146"/>
      <c r="HTK47" s="146"/>
      <c r="HTL47" s="146"/>
      <c r="HTM47" s="146"/>
      <c r="HTN47" s="146"/>
      <c r="HTO47" s="146"/>
      <c r="HTP47" s="146"/>
      <c r="HTQ47" s="146"/>
      <c r="HTR47" s="146"/>
      <c r="HTS47" s="146"/>
      <c r="HTT47" s="146"/>
      <c r="HTU47" s="146"/>
      <c r="HTV47" s="146"/>
      <c r="HTW47" s="146"/>
      <c r="HTX47" s="146"/>
      <c r="HTY47" s="146"/>
      <c r="HTZ47" s="146"/>
      <c r="HUA47" s="146"/>
      <c r="HUB47" s="146"/>
      <c r="HUC47" s="146"/>
      <c r="HUD47" s="146"/>
      <c r="HUE47" s="146"/>
      <c r="HUF47" s="146"/>
      <c r="HUG47" s="146"/>
      <c r="HUH47" s="146"/>
      <c r="HUI47" s="146"/>
      <c r="HUJ47" s="146"/>
      <c r="HUK47" s="146"/>
      <c r="HUL47" s="146"/>
      <c r="HUM47" s="146"/>
      <c r="HUN47" s="146"/>
      <c r="HUO47" s="146"/>
      <c r="HUP47" s="146"/>
      <c r="HUQ47" s="146"/>
      <c r="HUR47" s="146"/>
      <c r="HUS47" s="146"/>
      <c r="HUT47" s="146"/>
      <c r="HUU47" s="146"/>
      <c r="HUV47" s="146"/>
      <c r="HUW47" s="146"/>
      <c r="HUX47" s="146"/>
      <c r="HUY47" s="146"/>
      <c r="HUZ47" s="146"/>
      <c r="HVA47" s="146"/>
      <c r="HVB47" s="146"/>
      <c r="HVC47" s="146"/>
      <c r="HVD47" s="146"/>
      <c r="HVE47" s="146"/>
      <c r="HVF47" s="146"/>
      <c r="HVG47" s="146"/>
      <c r="HVH47" s="146"/>
      <c r="HVI47" s="146"/>
      <c r="HVJ47" s="146"/>
      <c r="HVK47" s="146"/>
      <c r="HVL47" s="146"/>
      <c r="HVM47" s="146"/>
      <c r="HVN47" s="146"/>
      <c r="HVO47" s="146"/>
      <c r="HVP47" s="146"/>
      <c r="HVQ47" s="146"/>
      <c r="HVR47" s="146"/>
      <c r="HVS47" s="146"/>
      <c r="HVT47" s="146"/>
      <c r="HVU47" s="146"/>
      <c r="HVV47" s="146"/>
      <c r="HVW47" s="146"/>
      <c r="HVX47" s="146"/>
      <c r="HVY47" s="146"/>
      <c r="HVZ47" s="146"/>
      <c r="HWA47" s="146"/>
      <c r="HWB47" s="146"/>
      <c r="HWC47" s="146"/>
      <c r="HWD47" s="146"/>
      <c r="HWE47" s="146"/>
      <c r="HWF47" s="146"/>
      <c r="HWG47" s="146"/>
      <c r="HWH47" s="146"/>
      <c r="HWI47" s="146"/>
      <c r="HWJ47" s="146"/>
      <c r="HWK47" s="146"/>
      <c r="HWL47" s="146"/>
      <c r="HWM47" s="146"/>
      <c r="HWN47" s="146"/>
      <c r="HWO47" s="146"/>
      <c r="HWP47" s="146"/>
      <c r="HWQ47" s="146"/>
      <c r="HWR47" s="146"/>
      <c r="HWS47" s="146"/>
      <c r="HWT47" s="146"/>
      <c r="HWU47" s="146"/>
      <c r="HWV47" s="146"/>
      <c r="HWW47" s="146"/>
      <c r="HWX47" s="146"/>
      <c r="HWY47" s="146"/>
      <c r="HWZ47" s="146"/>
      <c r="HXA47" s="146"/>
      <c r="HXB47" s="146"/>
      <c r="HXC47" s="146"/>
      <c r="HXD47" s="146"/>
      <c r="HXE47" s="146"/>
      <c r="HXF47" s="146"/>
      <c r="HXG47" s="146"/>
      <c r="HXH47" s="146"/>
      <c r="HXI47" s="146"/>
      <c r="HXJ47" s="146"/>
      <c r="HXK47" s="146"/>
      <c r="HXL47" s="146"/>
      <c r="HXM47" s="146"/>
      <c r="HXN47" s="146"/>
      <c r="HXO47" s="146"/>
      <c r="HXP47" s="146"/>
      <c r="HXQ47" s="146"/>
      <c r="HXR47" s="146"/>
      <c r="HXS47" s="146"/>
      <c r="HXT47" s="146"/>
      <c r="HXU47" s="146"/>
      <c r="HXV47" s="146"/>
      <c r="HXW47" s="146"/>
      <c r="HXX47" s="146"/>
      <c r="HXY47" s="146"/>
      <c r="HXZ47" s="146"/>
      <c r="HYA47" s="146"/>
      <c r="HYB47" s="146"/>
      <c r="HYC47" s="146"/>
      <c r="HYD47" s="146"/>
      <c r="HYE47" s="146"/>
      <c r="HYF47" s="146"/>
      <c r="HYG47" s="146"/>
      <c r="HYH47" s="146"/>
      <c r="HYI47" s="146"/>
      <c r="HYJ47" s="146"/>
      <c r="HYK47" s="146"/>
      <c r="HYL47" s="146"/>
      <c r="HYM47" s="146"/>
      <c r="HYN47" s="146"/>
      <c r="HYO47" s="146"/>
      <c r="HYP47" s="146"/>
      <c r="HYQ47" s="146"/>
      <c r="HYR47" s="146"/>
      <c r="HYS47" s="146"/>
      <c r="HYT47" s="146"/>
      <c r="HYU47" s="146"/>
      <c r="HYV47" s="146"/>
      <c r="HYW47" s="146"/>
      <c r="HYX47" s="146"/>
      <c r="HYY47" s="146"/>
      <c r="HYZ47" s="146"/>
      <c r="HZA47" s="146"/>
      <c r="HZB47" s="146"/>
      <c r="HZC47" s="146"/>
      <c r="HZD47" s="146"/>
      <c r="HZE47" s="146"/>
      <c r="HZF47" s="146"/>
      <c r="HZG47" s="146"/>
      <c r="HZH47" s="146"/>
      <c r="HZI47" s="146"/>
      <c r="HZJ47" s="146"/>
      <c r="HZK47" s="146"/>
      <c r="HZL47" s="146"/>
      <c r="HZM47" s="146"/>
      <c r="HZN47" s="146"/>
      <c r="HZO47" s="146"/>
      <c r="HZP47" s="146"/>
      <c r="HZQ47" s="146"/>
      <c r="HZR47" s="146"/>
      <c r="HZS47" s="146"/>
      <c r="HZT47" s="146"/>
      <c r="HZU47" s="146"/>
      <c r="HZV47" s="146"/>
      <c r="HZW47" s="146"/>
      <c r="HZX47" s="146"/>
      <c r="HZY47" s="146"/>
      <c r="HZZ47" s="146"/>
      <c r="IAA47" s="146"/>
      <c r="IAB47" s="146"/>
      <c r="IAC47" s="146"/>
      <c r="IAD47" s="146"/>
      <c r="IAE47" s="146"/>
      <c r="IAF47" s="146"/>
      <c r="IAG47" s="146"/>
      <c r="IAH47" s="146"/>
      <c r="IAI47" s="146"/>
      <c r="IAJ47" s="146"/>
      <c r="IAK47" s="146"/>
      <c r="IAL47" s="146"/>
      <c r="IAM47" s="146"/>
      <c r="IAN47" s="146"/>
      <c r="IAO47" s="146"/>
      <c r="IAP47" s="146"/>
      <c r="IAQ47" s="146"/>
      <c r="IAR47" s="146"/>
      <c r="IAS47" s="146"/>
      <c r="IAT47" s="146"/>
      <c r="IAU47" s="146"/>
      <c r="IAV47" s="146"/>
      <c r="IAW47" s="146"/>
      <c r="IAX47" s="146"/>
      <c r="IAY47" s="146"/>
      <c r="IAZ47" s="146"/>
      <c r="IBA47" s="146"/>
      <c r="IBB47" s="146"/>
      <c r="IBC47" s="146"/>
      <c r="IBD47" s="146"/>
      <c r="IBE47" s="146"/>
      <c r="IBF47" s="146"/>
      <c r="IBG47" s="146"/>
      <c r="IBH47" s="146"/>
      <c r="IBI47" s="146"/>
      <c r="IBJ47" s="146"/>
      <c r="IBK47" s="146"/>
      <c r="IBL47" s="146"/>
      <c r="IBM47" s="146"/>
      <c r="IBN47" s="146"/>
      <c r="IBO47" s="146"/>
      <c r="IBP47" s="146"/>
      <c r="IBQ47" s="146"/>
      <c r="IBR47" s="146"/>
      <c r="IBS47" s="146"/>
      <c r="IBT47" s="146"/>
      <c r="IBU47" s="146"/>
      <c r="IBV47" s="146"/>
      <c r="IBW47" s="146"/>
      <c r="IBX47" s="146"/>
      <c r="IBY47" s="146"/>
      <c r="IBZ47" s="146"/>
      <c r="ICA47" s="146"/>
      <c r="ICB47" s="146"/>
      <c r="ICC47" s="146"/>
      <c r="ICD47" s="146"/>
      <c r="ICE47" s="146"/>
      <c r="ICF47" s="146"/>
      <c r="ICG47" s="146"/>
      <c r="ICH47" s="146"/>
      <c r="ICI47" s="146"/>
      <c r="ICJ47" s="146"/>
      <c r="ICK47" s="146"/>
      <c r="ICL47" s="146"/>
      <c r="ICM47" s="146"/>
      <c r="ICN47" s="146"/>
      <c r="ICO47" s="146"/>
      <c r="ICP47" s="146"/>
      <c r="ICQ47" s="146"/>
      <c r="ICR47" s="146"/>
      <c r="ICS47" s="146"/>
      <c r="ICT47" s="146"/>
      <c r="ICU47" s="146"/>
      <c r="ICV47" s="146"/>
      <c r="ICW47" s="146"/>
      <c r="ICX47" s="146"/>
      <c r="ICY47" s="146"/>
      <c r="ICZ47" s="146"/>
      <c r="IDA47" s="146"/>
      <c r="IDB47" s="146"/>
      <c r="IDC47" s="146"/>
      <c r="IDD47" s="146"/>
      <c r="IDE47" s="146"/>
      <c r="IDF47" s="146"/>
      <c r="IDG47" s="146"/>
      <c r="IDH47" s="146"/>
      <c r="IDI47" s="146"/>
      <c r="IDJ47" s="146"/>
      <c r="IDK47" s="146"/>
      <c r="IDL47" s="146"/>
      <c r="IDM47" s="146"/>
      <c r="IDN47" s="146"/>
      <c r="IDO47" s="146"/>
      <c r="IDP47" s="146"/>
      <c r="IDQ47" s="146"/>
      <c r="IDR47" s="146"/>
      <c r="IDS47" s="146"/>
      <c r="IDT47" s="146"/>
      <c r="IDU47" s="146"/>
      <c r="IDV47" s="146"/>
      <c r="IDW47" s="146"/>
      <c r="IDX47" s="146"/>
      <c r="IDY47" s="146"/>
      <c r="IDZ47" s="146"/>
      <c r="IEA47" s="146"/>
      <c r="IEB47" s="146"/>
      <c r="IEC47" s="146"/>
      <c r="IED47" s="146"/>
      <c r="IEE47" s="146"/>
      <c r="IEF47" s="146"/>
      <c r="IEG47" s="146"/>
      <c r="IEH47" s="146"/>
      <c r="IEI47" s="146"/>
      <c r="IEJ47" s="146"/>
      <c r="IEK47" s="146"/>
      <c r="IEL47" s="146"/>
      <c r="IEM47" s="146"/>
      <c r="IEN47" s="146"/>
      <c r="IEO47" s="146"/>
      <c r="IEP47" s="146"/>
      <c r="IEQ47" s="146"/>
      <c r="IER47" s="146"/>
      <c r="IES47" s="146"/>
      <c r="IET47" s="146"/>
      <c r="IEU47" s="146"/>
      <c r="IEV47" s="146"/>
      <c r="IEW47" s="146"/>
      <c r="IEX47" s="146"/>
      <c r="IEY47" s="146"/>
      <c r="IEZ47" s="146"/>
      <c r="IFA47" s="146"/>
      <c r="IFB47" s="146"/>
      <c r="IFC47" s="146"/>
      <c r="IFD47" s="146"/>
      <c r="IFE47" s="146"/>
      <c r="IFF47" s="146"/>
      <c r="IFG47" s="146"/>
      <c r="IFH47" s="146"/>
      <c r="IFI47" s="146"/>
      <c r="IFJ47" s="146"/>
      <c r="IFK47" s="146"/>
      <c r="IFL47" s="146"/>
      <c r="IFM47" s="146"/>
      <c r="IFN47" s="146"/>
      <c r="IFO47" s="146"/>
      <c r="IFP47" s="146"/>
      <c r="IFQ47" s="146"/>
      <c r="IFR47" s="146"/>
      <c r="IFS47" s="146"/>
      <c r="IFT47" s="146"/>
      <c r="IFU47" s="146"/>
      <c r="IFV47" s="146"/>
      <c r="IFW47" s="146"/>
      <c r="IFX47" s="146"/>
      <c r="IFY47" s="146"/>
      <c r="IFZ47" s="146"/>
      <c r="IGA47" s="146"/>
      <c r="IGB47" s="146"/>
      <c r="IGC47" s="146"/>
      <c r="IGD47" s="146"/>
      <c r="IGE47" s="146"/>
      <c r="IGF47" s="146"/>
      <c r="IGG47" s="146"/>
      <c r="IGH47" s="146"/>
      <c r="IGI47" s="146"/>
      <c r="IGJ47" s="146"/>
      <c r="IGK47" s="146"/>
      <c r="IGL47" s="146"/>
      <c r="IGM47" s="146"/>
      <c r="IGN47" s="146"/>
      <c r="IGO47" s="146"/>
      <c r="IGP47" s="146"/>
      <c r="IGQ47" s="146"/>
      <c r="IGR47" s="146"/>
      <c r="IGS47" s="146"/>
      <c r="IGT47" s="146"/>
      <c r="IGU47" s="146"/>
      <c r="IGV47" s="146"/>
      <c r="IGW47" s="146"/>
      <c r="IGX47" s="146"/>
      <c r="IGY47" s="146"/>
      <c r="IGZ47" s="146"/>
      <c r="IHA47" s="146"/>
      <c r="IHB47" s="146"/>
      <c r="IHC47" s="146"/>
      <c r="IHD47" s="146"/>
      <c r="IHE47" s="146"/>
      <c r="IHF47" s="146"/>
      <c r="IHG47" s="146"/>
      <c r="IHH47" s="146"/>
      <c r="IHI47" s="146"/>
      <c r="IHJ47" s="146"/>
      <c r="IHK47" s="146"/>
      <c r="IHL47" s="146"/>
      <c r="IHM47" s="146"/>
      <c r="IHN47" s="146"/>
      <c r="IHO47" s="146"/>
      <c r="IHP47" s="146"/>
      <c r="IHQ47" s="146"/>
      <c r="IHR47" s="146"/>
      <c r="IHS47" s="146"/>
      <c r="IHT47" s="146"/>
      <c r="IHU47" s="146"/>
      <c r="IHV47" s="146"/>
      <c r="IHW47" s="146"/>
      <c r="IHX47" s="146"/>
      <c r="IHY47" s="146"/>
      <c r="IHZ47" s="146"/>
      <c r="IIA47" s="146"/>
      <c r="IIB47" s="146"/>
      <c r="IIC47" s="146"/>
      <c r="IID47" s="146"/>
      <c r="IIE47" s="146"/>
      <c r="IIF47" s="146"/>
      <c r="IIG47" s="146"/>
      <c r="IIH47" s="146"/>
      <c r="III47" s="146"/>
      <c r="IIJ47" s="146"/>
      <c r="IIK47" s="146"/>
      <c r="IIL47" s="146"/>
      <c r="IIM47" s="146"/>
      <c r="IIN47" s="146"/>
      <c r="IIO47" s="146"/>
      <c r="IIP47" s="146"/>
      <c r="IIQ47" s="146"/>
      <c r="IIR47" s="146"/>
      <c r="IIS47" s="146"/>
      <c r="IIT47" s="146"/>
      <c r="IIU47" s="146"/>
      <c r="IIV47" s="146"/>
      <c r="IIW47" s="146"/>
      <c r="IIX47" s="146"/>
      <c r="IIY47" s="146"/>
      <c r="IIZ47" s="146"/>
      <c r="IJA47" s="146"/>
      <c r="IJB47" s="146"/>
      <c r="IJC47" s="146"/>
      <c r="IJD47" s="146"/>
      <c r="IJE47" s="146"/>
      <c r="IJF47" s="146"/>
      <c r="IJG47" s="146"/>
      <c r="IJH47" s="146"/>
      <c r="IJI47" s="146"/>
      <c r="IJJ47" s="146"/>
      <c r="IJK47" s="146"/>
      <c r="IJL47" s="146"/>
      <c r="IJM47" s="146"/>
      <c r="IJN47" s="146"/>
      <c r="IJO47" s="146"/>
      <c r="IJP47" s="146"/>
      <c r="IJQ47" s="146"/>
      <c r="IJR47" s="146"/>
      <c r="IJS47" s="146"/>
      <c r="IJT47" s="146"/>
      <c r="IJU47" s="146"/>
      <c r="IJV47" s="146"/>
      <c r="IJW47" s="146"/>
      <c r="IJX47" s="146"/>
      <c r="IJY47" s="146"/>
      <c r="IJZ47" s="146"/>
      <c r="IKA47" s="146"/>
      <c r="IKB47" s="146"/>
      <c r="IKC47" s="146"/>
      <c r="IKD47" s="146"/>
      <c r="IKE47" s="146"/>
      <c r="IKF47" s="146"/>
      <c r="IKG47" s="146"/>
      <c r="IKH47" s="146"/>
      <c r="IKI47" s="146"/>
      <c r="IKJ47" s="146"/>
      <c r="IKK47" s="146"/>
      <c r="IKL47" s="146"/>
      <c r="IKM47" s="146"/>
      <c r="IKN47" s="146"/>
      <c r="IKO47" s="146"/>
      <c r="IKP47" s="146"/>
      <c r="IKQ47" s="146"/>
      <c r="IKR47" s="146"/>
      <c r="IKS47" s="146"/>
      <c r="IKT47" s="146"/>
      <c r="IKU47" s="146"/>
      <c r="IKV47" s="146"/>
      <c r="IKW47" s="146"/>
      <c r="IKX47" s="146"/>
      <c r="IKY47" s="146"/>
      <c r="IKZ47" s="146"/>
      <c r="ILA47" s="146"/>
      <c r="ILB47" s="146"/>
      <c r="ILC47" s="146"/>
      <c r="ILD47" s="146"/>
      <c r="ILE47" s="146"/>
      <c r="ILF47" s="146"/>
      <c r="ILG47" s="146"/>
      <c r="ILH47" s="146"/>
      <c r="ILI47" s="146"/>
      <c r="ILJ47" s="146"/>
      <c r="ILK47" s="146"/>
      <c r="ILL47" s="146"/>
      <c r="ILM47" s="146"/>
      <c r="ILN47" s="146"/>
      <c r="ILO47" s="146"/>
      <c r="ILP47" s="146"/>
      <c r="ILQ47" s="146"/>
      <c r="ILR47" s="146"/>
      <c r="ILS47" s="146"/>
      <c r="ILT47" s="146"/>
      <c r="ILU47" s="146"/>
      <c r="ILV47" s="146"/>
      <c r="ILW47" s="146"/>
      <c r="ILX47" s="146"/>
      <c r="ILY47" s="146"/>
      <c r="ILZ47" s="146"/>
      <c r="IMA47" s="146"/>
      <c r="IMB47" s="146"/>
      <c r="IMC47" s="146"/>
      <c r="IMD47" s="146"/>
      <c r="IME47" s="146"/>
      <c r="IMF47" s="146"/>
      <c r="IMG47" s="146"/>
      <c r="IMH47" s="146"/>
      <c r="IMI47" s="146"/>
      <c r="IMJ47" s="146"/>
      <c r="IMK47" s="146"/>
      <c r="IML47" s="146"/>
      <c r="IMM47" s="146"/>
      <c r="IMN47" s="146"/>
      <c r="IMO47" s="146"/>
      <c r="IMP47" s="146"/>
      <c r="IMQ47" s="146"/>
      <c r="IMR47" s="146"/>
      <c r="IMS47" s="146"/>
      <c r="IMT47" s="146"/>
      <c r="IMU47" s="146"/>
      <c r="IMV47" s="146"/>
      <c r="IMW47" s="146"/>
      <c r="IMX47" s="146"/>
      <c r="IMY47" s="146"/>
      <c r="IMZ47" s="146"/>
      <c r="INA47" s="146"/>
      <c r="INB47" s="146"/>
      <c r="INC47" s="146"/>
      <c r="IND47" s="146"/>
      <c r="INE47" s="146"/>
      <c r="INF47" s="146"/>
      <c r="ING47" s="146"/>
      <c r="INH47" s="146"/>
      <c r="INI47" s="146"/>
      <c r="INJ47" s="146"/>
      <c r="INK47" s="146"/>
      <c r="INL47" s="146"/>
      <c r="INM47" s="146"/>
      <c r="INN47" s="146"/>
      <c r="INO47" s="146"/>
      <c r="INP47" s="146"/>
      <c r="INQ47" s="146"/>
      <c r="INR47" s="146"/>
      <c r="INS47" s="146"/>
      <c r="INT47" s="146"/>
      <c r="INU47" s="146"/>
      <c r="INV47" s="146"/>
      <c r="INW47" s="146"/>
      <c r="INX47" s="146"/>
      <c r="INY47" s="146"/>
      <c r="INZ47" s="146"/>
      <c r="IOA47" s="146"/>
      <c r="IOB47" s="146"/>
      <c r="IOC47" s="146"/>
      <c r="IOD47" s="146"/>
      <c r="IOE47" s="146"/>
      <c r="IOF47" s="146"/>
      <c r="IOG47" s="146"/>
      <c r="IOH47" s="146"/>
      <c r="IOI47" s="146"/>
      <c r="IOJ47" s="146"/>
      <c r="IOK47" s="146"/>
      <c r="IOL47" s="146"/>
      <c r="IOM47" s="146"/>
      <c r="ION47" s="146"/>
      <c r="IOO47" s="146"/>
      <c r="IOP47" s="146"/>
      <c r="IOQ47" s="146"/>
      <c r="IOR47" s="146"/>
      <c r="IOS47" s="146"/>
      <c r="IOT47" s="146"/>
      <c r="IOU47" s="146"/>
      <c r="IOV47" s="146"/>
      <c r="IOW47" s="146"/>
      <c r="IOX47" s="146"/>
      <c r="IOY47" s="146"/>
      <c r="IOZ47" s="146"/>
      <c r="IPA47" s="146"/>
      <c r="IPB47" s="146"/>
      <c r="IPC47" s="146"/>
      <c r="IPD47" s="146"/>
      <c r="IPE47" s="146"/>
      <c r="IPF47" s="146"/>
      <c r="IPG47" s="146"/>
      <c r="IPH47" s="146"/>
      <c r="IPI47" s="146"/>
      <c r="IPJ47" s="146"/>
      <c r="IPK47" s="146"/>
      <c r="IPL47" s="146"/>
      <c r="IPM47" s="146"/>
      <c r="IPN47" s="146"/>
      <c r="IPO47" s="146"/>
      <c r="IPP47" s="146"/>
      <c r="IPQ47" s="146"/>
      <c r="IPR47" s="146"/>
      <c r="IPS47" s="146"/>
      <c r="IPT47" s="146"/>
      <c r="IPU47" s="146"/>
      <c r="IPV47" s="146"/>
      <c r="IPW47" s="146"/>
      <c r="IPX47" s="146"/>
      <c r="IPY47" s="146"/>
      <c r="IPZ47" s="146"/>
      <c r="IQA47" s="146"/>
      <c r="IQB47" s="146"/>
      <c r="IQC47" s="146"/>
      <c r="IQD47" s="146"/>
      <c r="IQE47" s="146"/>
      <c r="IQF47" s="146"/>
      <c r="IQG47" s="146"/>
      <c r="IQH47" s="146"/>
      <c r="IQI47" s="146"/>
      <c r="IQJ47" s="146"/>
      <c r="IQK47" s="146"/>
      <c r="IQL47" s="146"/>
      <c r="IQM47" s="146"/>
      <c r="IQN47" s="146"/>
      <c r="IQO47" s="146"/>
      <c r="IQP47" s="146"/>
      <c r="IQQ47" s="146"/>
      <c r="IQR47" s="146"/>
      <c r="IQS47" s="146"/>
      <c r="IQT47" s="146"/>
      <c r="IQU47" s="146"/>
      <c r="IQV47" s="146"/>
      <c r="IQW47" s="146"/>
      <c r="IQX47" s="146"/>
      <c r="IQY47" s="146"/>
      <c r="IQZ47" s="146"/>
      <c r="IRA47" s="146"/>
      <c r="IRB47" s="146"/>
      <c r="IRC47" s="146"/>
      <c r="IRD47" s="146"/>
      <c r="IRE47" s="146"/>
      <c r="IRF47" s="146"/>
      <c r="IRG47" s="146"/>
      <c r="IRH47" s="146"/>
      <c r="IRI47" s="146"/>
      <c r="IRJ47" s="146"/>
      <c r="IRK47" s="146"/>
      <c r="IRL47" s="146"/>
      <c r="IRM47" s="146"/>
      <c r="IRN47" s="146"/>
      <c r="IRO47" s="146"/>
      <c r="IRP47" s="146"/>
      <c r="IRQ47" s="146"/>
      <c r="IRR47" s="146"/>
      <c r="IRS47" s="146"/>
      <c r="IRT47" s="146"/>
      <c r="IRU47" s="146"/>
      <c r="IRV47" s="146"/>
      <c r="IRW47" s="146"/>
      <c r="IRX47" s="146"/>
      <c r="IRY47" s="146"/>
      <c r="IRZ47" s="146"/>
      <c r="ISA47" s="146"/>
      <c r="ISB47" s="146"/>
      <c r="ISC47" s="146"/>
      <c r="ISD47" s="146"/>
      <c r="ISE47" s="146"/>
      <c r="ISF47" s="146"/>
      <c r="ISG47" s="146"/>
      <c r="ISH47" s="146"/>
      <c r="ISI47" s="146"/>
      <c r="ISJ47" s="146"/>
      <c r="ISK47" s="146"/>
      <c r="ISL47" s="146"/>
      <c r="ISM47" s="146"/>
      <c r="ISN47" s="146"/>
      <c r="ISO47" s="146"/>
      <c r="ISP47" s="146"/>
      <c r="ISQ47" s="146"/>
      <c r="ISR47" s="146"/>
      <c r="ISS47" s="146"/>
      <c r="IST47" s="146"/>
      <c r="ISU47" s="146"/>
      <c r="ISV47" s="146"/>
      <c r="ISW47" s="146"/>
      <c r="ISX47" s="146"/>
      <c r="ISY47" s="146"/>
      <c r="ISZ47" s="146"/>
      <c r="ITA47" s="146"/>
      <c r="ITB47" s="146"/>
      <c r="ITC47" s="146"/>
      <c r="ITD47" s="146"/>
      <c r="ITE47" s="146"/>
      <c r="ITF47" s="146"/>
      <c r="ITG47" s="146"/>
      <c r="ITH47" s="146"/>
      <c r="ITI47" s="146"/>
      <c r="ITJ47" s="146"/>
      <c r="ITK47" s="146"/>
      <c r="ITL47" s="146"/>
      <c r="ITM47" s="146"/>
      <c r="ITN47" s="146"/>
      <c r="ITO47" s="146"/>
      <c r="ITP47" s="146"/>
      <c r="ITQ47" s="146"/>
      <c r="ITR47" s="146"/>
      <c r="ITS47" s="146"/>
      <c r="ITT47" s="146"/>
      <c r="ITU47" s="146"/>
      <c r="ITV47" s="146"/>
      <c r="ITW47" s="146"/>
      <c r="ITX47" s="146"/>
      <c r="ITY47" s="146"/>
      <c r="ITZ47" s="146"/>
      <c r="IUA47" s="146"/>
      <c r="IUB47" s="146"/>
      <c r="IUC47" s="146"/>
      <c r="IUD47" s="146"/>
      <c r="IUE47" s="146"/>
      <c r="IUF47" s="146"/>
      <c r="IUG47" s="146"/>
      <c r="IUH47" s="146"/>
      <c r="IUI47" s="146"/>
      <c r="IUJ47" s="146"/>
      <c r="IUK47" s="146"/>
      <c r="IUL47" s="146"/>
      <c r="IUM47" s="146"/>
      <c r="IUN47" s="146"/>
      <c r="IUO47" s="146"/>
      <c r="IUP47" s="146"/>
      <c r="IUQ47" s="146"/>
      <c r="IUR47" s="146"/>
      <c r="IUS47" s="146"/>
      <c r="IUT47" s="146"/>
      <c r="IUU47" s="146"/>
      <c r="IUV47" s="146"/>
      <c r="IUW47" s="146"/>
      <c r="IUX47" s="146"/>
      <c r="IUY47" s="146"/>
      <c r="IUZ47" s="146"/>
      <c r="IVA47" s="146"/>
      <c r="IVB47" s="146"/>
      <c r="IVC47" s="146"/>
      <c r="IVD47" s="146"/>
      <c r="IVE47" s="146"/>
      <c r="IVF47" s="146"/>
      <c r="IVG47" s="146"/>
      <c r="IVH47" s="146"/>
      <c r="IVI47" s="146"/>
      <c r="IVJ47" s="146"/>
      <c r="IVK47" s="146"/>
      <c r="IVL47" s="146"/>
      <c r="IVM47" s="146"/>
      <c r="IVN47" s="146"/>
      <c r="IVO47" s="146"/>
      <c r="IVP47" s="146"/>
      <c r="IVQ47" s="146"/>
      <c r="IVR47" s="146"/>
      <c r="IVS47" s="146"/>
      <c r="IVT47" s="146"/>
      <c r="IVU47" s="146"/>
      <c r="IVV47" s="146"/>
      <c r="IVW47" s="146"/>
      <c r="IVX47" s="146"/>
      <c r="IVY47" s="146"/>
      <c r="IVZ47" s="146"/>
      <c r="IWA47" s="146"/>
      <c r="IWB47" s="146"/>
      <c r="IWC47" s="146"/>
      <c r="IWD47" s="146"/>
      <c r="IWE47" s="146"/>
      <c r="IWF47" s="146"/>
      <c r="IWG47" s="146"/>
      <c r="IWH47" s="146"/>
      <c r="IWI47" s="146"/>
      <c r="IWJ47" s="146"/>
      <c r="IWK47" s="146"/>
      <c r="IWL47" s="146"/>
      <c r="IWM47" s="146"/>
      <c r="IWN47" s="146"/>
      <c r="IWO47" s="146"/>
      <c r="IWP47" s="146"/>
      <c r="IWQ47" s="146"/>
      <c r="IWR47" s="146"/>
      <c r="IWS47" s="146"/>
      <c r="IWT47" s="146"/>
      <c r="IWU47" s="146"/>
      <c r="IWV47" s="146"/>
      <c r="IWW47" s="146"/>
      <c r="IWX47" s="146"/>
      <c r="IWY47" s="146"/>
      <c r="IWZ47" s="146"/>
      <c r="IXA47" s="146"/>
      <c r="IXB47" s="146"/>
      <c r="IXC47" s="146"/>
      <c r="IXD47" s="146"/>
      <c r="IXE47" s="146"/>
      <c r="IXF47" s="146"/>
      <c r="IXG47" s="146"/>
      <c r="IXH47" s="146"/>
      <c r="IXI47" s="146"/>
      <c r="IXJ47" s="146"/>
      <c r="IXK47" s="146"/>
      <c r="IXL47" s="146"/>
      <c r="IXM47" s="146"/>
      <c r="IXN47" s="146"/>
      <c r="IXO47" s="146"/>
      <c r="IXP47" s="146"/>
      <c r="IXQ47" s="146"/>
      <c r="IXR47" s="146"/>
      <c r="IXS47" s="146"/>
      <c r="IXT47" s="146"/>
      <c r="IXU47" s="146"/>
      <c r="IXV47" s="146"/>
      <c r="IXW47" s="146"/>
      <c r="IXX47" s="146"/>
      <c r="IXY47" s="146"/>
      <c r="IXZ47" s="146"/>
      <c r="IYA47" s="146"/>
      <c r="IYB47" s="146"/>
      <c r="IYC47" s="146"/>
      <c r="IYD47" s="146"/>
      <c r="IYE47" s="146"/>
      <c r="IYF47" s="146"/>
      <c r="IYG47" s="146"/>
      <c r="IYH47" s="146"/>
      <c r="IYI47" s="146"/>
      <c r="IYJ47" s="146"/>
      <c r="IYK47" s="146"/>
      <c r="IYL47" s="146"/>
      <c r="IYM47" s="146"/>
      <c r="IYN47" s="146"/>
      <c r="IYO47" s="146"/>
      <c r="IYP47" s="146"/>
      <c r="IYQ47" s="146"/>
      <c r="IYR47" s="146"/>
      <c r="IYS47" s="146"/>
      <c r="IYT47" s="146"/>
      <c r="IYU47" s="146"/>
      <c r="IYV47" s="146"/>
      <c r="IYW47" s="146"/>
      <c r="IYX47" s="146"/>
      <c r="IYY47" s="146"/>
      <c r="IYZ47" s="146"/>
      <c r="IZA47" s="146"/>
      <c r="IZB47" s="146"/>
      <c r="IZC47" s="146"/>
      <c r="IZD47" s="146"/>
      <c r="IZE47" s="146"/>
      <c r="IZF47" s="146"/>
      <c r="IZG47" s="146"/>
      <c r="IZH47" s="146"/>
      <c r="IZI47" s="146"/>
      <c r="IZJ47" s="146"/>
      <c r="IZK47" s="146"/>
      <c r="IZL47" s="146"/>
      <c r="IZM47" s="146"/>
      <c r="IZN47" s="146"/>
      <c r="IZO47" s="146"/>
      <c r="IZP47" s="146"/>
      <c r="IZQ47" s="146"/>
      <c r="IZR47" s="146"/>
      <c r="IZS47" s="146"/>
      <c r="IZT47" s="146"/>
      <c r="IZU47" s="146"/>
      <c r="IZV47" s="146"/>
      <c r="IZW47" s="146"/>
      <c r="IZX47" s="146"/>
      <c r="IZY47" s="146"/>
      <c r="IZZ47" s="146"/>
      <c r="JAA47" s="146"/>
      <c r="JAB47" s="146"/>
      <c r="JAC47" s="146"/>
      <c r="JAD47" s="146"/>
      <c r="JAE47" s="146"/>
      <c r="JAF47" s="146"/>
      <c r="JAG47" s="146"/>
      <c r="JAH47" s="146"/>
      <c r="JAI47" s="146"/>
      <c r="JAJ47" s="146"/>
      <c r="JAK47" s="146"/>
      <c r="JAL47" s="146"/>
      <c r="JAM47" s="146"/>
      <c r="JAN47" s="146"/>
      <c r="JAO47" s="146"/>
      <c r="JAP47" s="146"/>
      <c r="JAQ47" s="146"/>
      <c r="JAR47" s="146"/>
      <c r="JAS47" s="146"/>
      <c r="JAT47" s="146"/>
      <c r="JAU47" s="146"/>
      <c r="JAV47" s="146"/>
      <c r="JAW47" s="146"/>
      <c r="JAX47" s="146"/>
      <c r="JAY47" s="146"/>
      <c r="JAZ47" s="146"/>
      <c r="JBA47" s="146"/>
      <c r="JBB47" s="146"/>
      <c r="JBC47" s="146"/>
      <c r="JBD47" s="146"/>
      <c r="JBE47" s="146"/>
      <c r="JBF47" s="146"/>
      <c r="JBG47" s="146"/>
      <c r="JBH47" s="146"/>
      <c r="JBI47" s="146"/>
      <c r="JBJ47" s="146"/>
      <c r="JBK47" s="146"/>
      <c r="JBL47" s="146"/>
      <c r="JBM47" s="146"/>
      <c r="JBN47" s="146"/>
      <c r="JBO47" s="146"/>
      <c r="JBP47" s="146"/>
      <c r="JBQ47" s="146"/>
      <c r="JBR47" s="146"/>
      <c r="JBS47" s="146"/>
      <c r="JBT47" s="146"/>
      <c r="JBU47" s="146"/>
      <c r="JBV47" s="146"/>
      <c r="JBW47" s="146"/>
      <c r="JBX47" s="146"/>
      <c r="JBY47" s="146"/>
      <c r="JBZ47" s="146"/>
      <c r="JCA47" s="146"/>
      <c r="JCB47" s="146"/>
      <c r="JCC47" s="146"/>
      <c r="JCD47" s="146"/>
      <c r="JCE47" s="146"/>
      <c r="JCF47" s="146"/>
      <c r="JCG47" s="146"/>
      <c r="JCH47" s="146"/>
      <c r="JCI47" s="146"/>
      <c r="JCJ47" s="146"/>
      <c r="JCK47" s="146"/>
      <c r="JCL47" s="146"/>
      <c r="JCM47" s="146"/>
      <c r="JCN47" s="146"/>
      <c r="JCO47" s="146"/>
      <c r="JCP47" s="146"/>
      <c r="JCQ47" s="146"/>
      <c r="JCR47" s="146"/>
      <c r="JCS47" s="146"/>
      <c r="JCT47" s="146"/>
      <c r="JCU47" s="146"/>
      <c r="JCV47" s="146"/>
      <c r="JCW47" s="146"/>
      <c r="JCX47" s="146"/>
      <c r="JCY47" s="146"/>
      <c r="JCZ47" s="146"/>
      <c r="JDA47" s="146"/>
      <c r="JDB47" s="146"/>
      <c r="JDC47" s="146"/>
      <c r="JDD47" s="146"/>
      <c r="JDE47" s="146"/>
      <c r="JDF47" s="146"/>
      <c r="JDG47" s="146"/>
      <c r="JDH47" s="146"/>
      <c r="JDI47" s="146"/>
      <c r="JDJ47" s="146"/>
      <c r="JDK47" s="146"/>
      <c r="JDL47" s="146"/>
      <c r="JDM47" s="146"/>
      <c r="JDN47" s="146"/>
      <c r="JDO47" s="146"/>
      <c r="JDP47" s="146"/>
      <c r="JDQ47" s="146"/>
      <c r="JDR47" s="146"/>
      <c r="JDS47" s="146"/>
      <c r="JDT47" s="146"/>
      <c r="JDU47" s="146"/>
      <c r="JDV47" s="146"/>
      <c r="JDW47" s="146"/>
      <c r="JDX47" s="146"/>
      <c r="JDY47" s="146"/>
      <c r="JDZ47" s="146"/>
      <c r="JEA47" s="146"/>
      <c r="JEB47" s="146"/>
      <c r="JEC47" s="146"/>
      <c r="JED47" s="146"/>
      <c r="JEE47" s="146"/>
      <c r="JEF47" s="146"/>
      <c r="JEG47" s="146"/>
      <c r="JEH47" s="146"/>
      <c r="JEI47" s="146"/>
      <c r="JEJ47" s="146"/>
      <c r="JEK47" s="146"/>
      <c r="JEL47" s="146"/>
      <c r="JEM47" s="146"/>
      <c r="JEN47" s="146"/>
      <c r="JEO47" s="146"/>
      <c r="JEP47" s="146"/>
      <c r="JEQ47" s="146"/>
      <c r="JER47" s="146"/>
      <c r="JES47" s="146"/>
      <c r="JET47" s="146"/>
      <c r="JEU47" s="146"/>
      <c r="JEV47" s="146"/>
      <c r="JEW47" s="146"/>
      <c r="JEX47" s="146"/>
      <c r="JEY47" s="146"/>
      <c r="JEZ47" s="146"/>
      <c r="JFA47" s="146"/>
      <c r="JFB47" s="146"/>
      <c r="JFC47" s="146"/>
      <c r="JFD47" s="146"/>
      <c r="JFE47" s="146"/>
      <c r="JFF47" s="146"/>
      <c r="JFG47" s="146"/>
      <c r="JFH47" s="146"/>
      <c r="JFI47" s="146"/>
      <c r="JFJ47" s="146"/>
      <c r="JFK47" s="146"/>
      <c r="JFL47" s="146"/>
      <c r="JFM47" s="146"/>
      <c r="JFN47" s="146"/>
      <c r="JFO47" s="146"/>
      <c r="JFP47" s="146"/>
      <c r="JFQ47" s="146"/>
      <c r="JFR47" s="146"/>
      <c r="JFS47" s="146"/>
      <c r="JFT47" s="146"/>
      <c r="JFU47" s="146"/>
      <c r="JFV47" s="146"/>
      <c r="JFW47" s="146"/>
      <c r="JFX47" s="146"/>
      <c r="JFY47" s="146"/>
      <c r="JFZ47" s="146"/>
      <c r="JGA47" s="146"/>
      <c r="JGB47" s="146"/>
      <c r="JGC47" s="146"/>
      <c r="JGD47" s="146"/>
      <c r="JGE47" s="146"/>
      <c r="JGF47" s="146"/>
      <c r="JGG47" s="146"/>
      <c r="JGH47" s="146"/>
      <c r="JGI47" s="146"/>
      <c r="JGJ47" s="146"/>
      <c r="JGK47" s="146"/>
      <c r="JGL47" s="146"/>
      <c r="JGM47" s="146"/>
      <c r="JGN47" s="146"/>
      <c r="JGO47" s="146"/>
      <c r="JGP47" s="146"/>
      <c r="JGQ47" s="146"/>
      <c r="JGR47" s="146"/>
      <c r="JGS47" s="146"/>
      <c r="JGT47" s="146"/>
      <c r="JGU47" s="146"/>
      <c r="JGV47" s="146"/>
      <c r="JGW47" s="146"/>
      <c r="JGX47" s="146"/>
      <c r="JGY47" s="146"/>
      <c r="JGZ47" s="146"/>
      <c r="JHA47" s="146"/>
      <c r="JHB47" s="146"/>
      <c r="JHC47" s="146"/>
      <c r="JHD47" s="146"/>
      <c r="JHE47" s="146"/>
      <c r="JHF47" s="146"/>
      <c r="JHG47" s="146"/>
      <c r="JHH47" s="146"/>
      <c r="JHI47" s="146"/>
      <c r="JHJ47" s="146"/>
      <c r="JHK47" s="146"/>
      <c r="JHL47" s="146"/>
      <c r="JHM47" s="146"/>
      <c r="JHN47" s="146"/>
      <c r="JHO47" s="146"/>
      <c r="JHP47" s="146"/>
      <c r="JHQ47" s="146"/>
      <c r="JHR47" s="146"/>
      <c r="JHS47" s="146"/>
      <c r="JHT47" s="146"/>
      <c r="JHU47" s="146"/>
      <c r="JHV47" s="146"/>
      <c r="JHW47" s="146"/>
      <c r="JHX47" s="146"/>
      <c r="JHY47" s="146"/>
      <c r="JHZ47" s="146"/>
      <c r="JIA47" s="146"/>
      <c r="JIB47" s="146"/>
      <c r="JIC47" s="146"/>
      <c r="JID47" s="146"/>
      <c r="JIE47" s="146"/>
      <c r="JIF47" s="146"/>
      <c r="JIG47" s="146"/>
      <c r="JIH47" s="146"/>
      <c r="JII47" s="146"/>
      <c r="JIJ47" s="146"/>
      <c r="JIK47" s="146"/>
      <c r="JIL47" s="146"/>
      <c r="JIM47" s="146"/>
      <c r="JIN47" s="146"/>
      <c r="JIO47" s="146"/>
      <c r="JIP47" s="146"/>
      <c r="JIQ47" s="146"/>
      <c r="JIR47" s="146"/>
      <c r="JIS47" s="146"/>
      <c r="JIT47" s="146"/>
      <c r="JIU47" s="146"/>
      <c r="JIV47" s="146"/>
      <c r="JIW47" s="146"/>
      <c r="JIX47" s="146"/>
      <c r="JIY47" s="146"/>
      <c r="JIZ47" s="146"/>
      <c r="JJA47" s="146"/>
      <c r="JJB47" s="146"/>
      <c r="JJC47" s="146"/>
      <c r="JJD47" s="146"/>
      <c r="JJE47" s="146"/>
      <c r="JJF47" s="146"/>
      <c r="JJG47" s="146"/>
      <c r="JJH47" s="146"/>
      <c r="JJI47" s="146"/>
      <c r="JJJ47" s="146"/>
      <c r="JJK47" s="146"/>
      <c r="JJL47" s="146"/>
      <c r="JJM47" s="146"/>
      <c r="JJN47" s="146"/>
      <c r="JJO47" s="146"/>
      <c r="JJP47" s="146"/>
      <c r="JJQ47" s="146"/>
      <c r="JJR47" s="146"/>
      <c r="JJS47" s="146"/>
      <c r="JJT47" s="146"/>
      <c r="JJU47" s="146"/>
      <c r="JJV47" s="146"/>
      <c r="JJW47" s="146"/>
      <c r="JJX47" s="146"/>
      <c r="JJY47" s="146"/>
      <c r="JJZ47" s="146"/>
      <c r="JKA47" s="146"/>
      <c r="JKB47" s="146"/>
      <c r="JKC47" s="146"/>
      <c r="JKD47" s="146"/>
      <c r="JKE47" s="146"/>
      <c r="JKF47" s="146"/>
      <c r="JKG47" s="146"/>
      <c r="JKH47" s="146"/>
      <c r="JKI47" s="146"/>
      <c r="JKJ47" s="146"/>
      <c r="JKK47" s="146"/>
      <c r="JKL47" s="146"/>
      <c r="JKM47" s="146"/>
      <c r="JKN47" s="146"/>
      <c r="JKO47" s="146"/>
      <c r="JKP47" s="146"/>
      <c r="JKQ47" s="146"/>
      <c r="JKR47" s="146"/>
      <c r="JKS47" s="146"/>
      <c r="JKT47" s="146"/>
      <c r="JKU47" s="146"/>
      <c r="JKV47" s="146"/>
      <c r="JKW47" s="146"/>
      <c r="JKX47" s="146"/>
      <c r="JKY47" s="146"/>
      <c r="JKZ47" s="146"/>
      <c r="JLA47" s="146"/>
      <c r="JLB47" s="146"/>
      <c r="JLC47" s="146"/>
      <c r="JLD47" s="146"/>
      <c r="JLE47" s="146"/>
      <c r="JLF47" s="146"/>
      <c r="JLG47" s="146"/>
      <c r="JLH47" s="146"/>
      <c r="JLI47" s="146"/>
      <c r="JLJ47" s="146"/>
      <c r="JLK47" s="146"/>
      <c r="JLL47" s="146"/>
      <c r="JLM47" s="146"/>
      <c r="JLN47" s="146"/>
      <c r="JLO47" s="146"/>
      <c r="JLP47" s="146"/>
      <c r="JLQ47" s="146"/>
      <c r="JLR47" s="146"/>
      <c r="JLS47" s="146"/>
      <c r="JLT47" s="146"/>
      <c r="JLU47" s="146"/>
      <c r="JLV47" s="146"/>
      <c r="JLW47" s="146"/>
      <c r="JLX47" s="146"/>
      <c r="JLY47" s="146"/>
      <c r="JLZ47" s="146"/>
      <c r="JMA47" s="146"/>
      <c r="JMB47" s="146"/>
      <c r="JMC47" s="146"/>
      <c r="JMD47" s="146"/>
      <c r="JME47" s="146"/>
      <c r="JMF47" s="146"/>
      <c r="JMG47" s="146"/>
      <c r="JMH47" s="146"/>
      <c r="JMI47" s="146"/>
      <c r="JMJ47" s="146"/>
      <c r="JMK47" s="146"/>
      <c r="JML47" s="146"/>
      <c r="JMM47" s="146"/>
      <c r="JMN47" s="146"/>
      <c r="JMO47" s="146"/>
      <c r="JMP47" s="146"/>
      <c r="JMQ47" s="146"/>
      <c r="JMR47" s="146"/>
      <c r="JMS47" s="146"/>
      <c r="JMT47" s="146"/>
      <c r="JMU47" s="146"/>
      <c r="JMV47" s="146"/>
      <c r="JMW47" s="146"/>
      <c r="JMX47" s="146"/>
      <c r="JMY47" s="146"/>
      <c r="JMZ47" s="146"/>
      <c r="JNA47" s="146"/>
      <c r="JNB47" s="146"/>
      <c r="JNC47" s="146"/>
      <c r="JND47" s="146"/>
      <c r="JNE47" s="146"/>
      <c r="JNF47" s="146"/>
      <c r="JNG47" s="146"/>
      <c r="JNH47" s="146"/>
      <c r="JNI47" s="146"/>
      <c r="JNJ47" s="146"/>
      <c r="JNK47" s="146"/>
      <c r="JNL47" s="146"/>
      <c r="JNM47" s="146"/>
      <c r="JNN47" s="146"/>
      <c r="JNO47" s="146"/>
      <c r="JNP47" s="146"/>
      <c r="JNQ47" s="146"/>
      <c r="JNR47" s="146"/>
      <c r="JNS47" s="146"/>
      <c r="JNT47" s="146"/>
      <c r="JNU47" s="146"/>
      <c r="JNV47" s="146"/>
      <c r="JNW47" s="146"/>
      <c r="JNX47" s="146"/>
      <c r="JNY47" s="146"/>
      <c r="JNZ47" s="146"/>
      <c r="JOA47" s="146"/>
      <c r="JOB47" s="146"/>
      <c r="JOC47" s="146"/>
      <c r="JOD47" s="146"/>
      <c r="JOE47" s="146"/>
      <c r="JOF47" s="146"/>
      <c r="JOG47" s="146"/>
      <c r="JOH47" s="146"/>
      <c r="JOI47" s="146"/>
      <c r="JOJ47" s="146"/>
      <c r="JOK47" s="146"/>
      <c r="JOL47" s="146"/>
      <c r="JOM47" s="146"/>
      <c r="JON47" s="146"/>
      <c r="JOO47" s="146"/>
      <c r="JOP47" s="146"/>
      <c r="JOQ47" s="146"/>
      <c r="JOR47" s="146"/>
      <c r="JOS47" s="146"/>
      <c r="JOT47" s="146"/>
      <c r="JOU47" s="146"/>
      <c r="JOV47" s="146"/>
      <c r="JOW47" s="146"/>
      <c r="JOX47" s="146"/>
      <c r="JOY47" s="146"/>
      <c r="JOZ47" s="146"/>
      <c r="JPA47" s="146"/>
      <c r="JPB47" s="146"/>
      <c r="JPC47" s="146"/>
      <c r="JPD47" s="146"/>
      <c r="JPE47" s="146"/>
      <c r="JPF47" s="146"/>
      <c r="JPG47" s="146"/>
      <c r="JPH47" s="146"/>
      <c r="JPI47" s="146"/>
      <c r="JPJ47" s="146"/>
      <c r="JPK47" s="146"/>
      <c r="JPL47" s="146"/>
      <c r="JPM47" s="146"/>
      <c r="JPN47" s="146"/>
      <c r="JPO47" s="146"/>
      <c r="JPP47" s="146"/>
      <c r="JPQ47" s="146"/>
      <c r="JPR47" s="146"/>
      <c r="JPS47" s="146"/>
      <c r="JPT47" s="146"/>
      <c r="JPU47" s="146"/>
      <c r="JPV47" s="146"/>
      <c r="JPW47" s="146"/>
      <c r="JPX47" s="146"/>
      <c r="JPY47" s="146"/>
      <c r="JPZ47" s="146"/>
      <c r="JQA47" s="146"/>
      <c r="JQB47" s="146"/>
      <c r="JQC47" s="146"/>
      <c r="JQD47" s="146"/>
      <c r="JQE47" s="146"/>
      <c r="JQF47" s="146"/>
      <c r="JQG47" s="146"/>
      <c r="JQH47" s="146"/>
      <c r="JQI47" s="146"/>
      <c r="JQJ47" s="146"/>
      <c r="JQK47" s="146"/>
      <c r="JQL47" s="146"/>
      <c r="JQM47" s="146"/>
      <c r="JQN47" s="146"/>
      <c r="JQO47" s="146"/>
      <c r="JQP47" s="146"/>
      <c r="JQQ47" s="146"/>
      <c r="JQR47" s="146"/>
      <c r="JQS47" s="146"/>
      <c r="JQT47" s="146"/>
      <c r="JQU47" s="146"/>
      <c r="JQV47" s="146"/>
      <c r="JQW47" s="146"/>
      <c r="JQX47" s="146"/>
      <c r="JQY47" s="146"/>
      <c r="JQZ47" s="146"/>
      <c r="JRA47" s="146"/>
      <c r="JRB47" s="146"/>
      <c r="JRC47" s="146"/>
      <c r="JRD47" s="146"/>
      <c r="JRE47" s="146"/>
      <c r="JRF47" s="146"/>
      <c r="JRG47" s="146"/>
      <c r="JRH47" s="146"/>
      <c r="JRI47" s="146"/>
      <c r="JRJ47" s="146"/>
      <c r="JRK47" s="146"/>
      <c r="JRL47" s="146"/>
      <c r="JRM47" s="146"/>
      <c r="JRN47" s="146"/>
      <c r="JRO47" s="146"/>
      <c r="JRP47" s="146"/>
      <c r="JRQ47" s="146"/>
      <c r="JRR47" s="146"/>
      <c r="JRS47" s="146"/>
      <c r="JRT47" s="146"/>
      <c r="JRU47" s="146"/>
      <c r="JRV47" s="146"/>
      <c r="JRW47" s="146"/>
      <c r="JRX47" s="146"/>
      <c r="JRY47" s="146"/>
      <c r="JRZ47" s="146"/>
      <c r="JSA47" s="146"/>
      <c r="JSB47" s="146"/>
      <c r="JSC47" s="146"/>
      <c r="JSD47" s="146"/>
      <c r="JSE47" s="146"/>
      <c r="JSF47" s="146"/>
      <c r="JSG47" s="146"/>
      <c r="JSH47" s="146"/>
      <c r="JSI47" s="146"/>
      <c r="JSJ47" s="146"/>
      <c r="JSK47" s="146"/>
      <c r="JSL47" s="146"/>
      <c r="JSM47" s="146"/>
      <c r="JSN47" s="146"/>
      <c r="JSO47" s="146"/>
      <c r="JSP47" s="146"/>
      <c r="JSQ47" s="146"/>
      <c r="JSR47" s="146"/>
      <c r="JSS47" s="146"/>
      <c r="JST47" s="146"/>
      <c r="JSU47" s="146"/>
      <c r="JSV47" s="146"/>
      <c r="JSW47" s="146"/>
      <c r="JSX47" s="146"/>
      <c r="JSY47" s="146"/>
      <c r="JSZ47" s="146"/>
      <c r="JTA47" s="146"/>
      <c r="JTB47" s="146"/>
      <c r="JTC47" s="146"/>
      <c r="JTD47" s="146"/>
      <c r="JTE47" s="146"/>
      <c r="JTF47" s="146"/>
      <c r="JTG47" s="146"/>
      <c r="JTH47" s="146"/>
      <c r="JTI47" s="146"/>
      <c r="JTJ47" s="146"/>
      <c r="JTK47" s="146"/>
      <c r="JTL47" s="146"/>
      <c r="JTM47" s="146"/>
      <c r="JTN47" s="146"/>
      <c r="JTO47" s="146"/>
      <c r="JTP47" s="146"/>
      <c r="JTQ47" s="146"/>
      <c r="JTR47" s="146"/>
      <c r="JTS47" s="146"/>
      <c r="JTT47" s="146"/>
      <c r="JTU47" s="146"/>
      <c r="JTV47" s="146"/>
      <c r="JTW47" s="146"/>
      <c r="JTX47" s="146"/>
      <c r="JTY47" s="146"/>
      <c r="JTZ47" s="146"/>
      <c r="JUA47" s="146"/>
      <c r="JUB47" s="146"/>
      <c r="JUC47" s="146"/>
      <c r="JUD47" s="146"/>
      <c r="JUE47" s="146"/>
      <c r="JUF47" s="146"/>
      <c r="JUG47" s="146"/>
      <c r="JUH47" s="146"/>
      <c r="JUI47" s="146"/>
      <c r="JUJ47" s="146"/>
      <c r="JUK47" s="146"/>
      <c r="JUL47" s="146"/>
      <c r="JUM47" s="146"/>
      <c r="JUN47" s="146"/>
      <c r="JUO47" s="146"/>
      <c r="JUP47" s="146"/>
      <c r="JUQ47" s="146"/>
      <c r="JUR47" s="146"/>
      <c r="JUS47" s="146"/>
      <c r="JUT47" s="146"/>
      <c r="JUU47" s="146"/>
      <c r="JUV47" s="146"/>
      <c r="JUW47" s="146"/>
      <c r="JUX47" s="146"/>
      <c r="JUY47" s="146"/>
      <c r="JUZ47" s="146"/>
      <c r="JVA47" s="146"/>
      <c r="JVB47" s="146"/>
      <c r="JVC47" s="146"/>
      <c r="JVD47" s="146"/>
      <c r="JVE47" s="146"/>
      <c r="JVF47" s="146"/>
      <c r="JVG47" s="146"/>
      <c r="JVH47" s="146"/>
      <c r="JVI47" s="146"/>
      <c r="JVJ47" s="146"/>
      <c r="JVK47" s="146"/>
      <c r="JVL47" s="146"/>
      <c r="JVM47" s="146"/>
      <c r="JVN47" s="146"/>
      <c r="JVO47" s="146"/>
      <c r="JVP47" s="146"/>
      <c r="JVQ47" s="146"/>
      <c r="JVR47" s="146"/>
      <c r="JVS47" s="146"/>
      <c r="JVT47" s="146"/>
      <c r="JVU47" s="146"/>
      <c r="JVV47" s="146"/>
      <c r="JVW47" s="146"/>
      <c r="JVX47" s="146"/>
      <c r="JVY47" s="146"/>
      <c r="JVZ47" s="146"/>
      <c r="JWA47" s="146"/>
      <c r="JWB47" s="146"/>
      <c r="JWC47" s="146"/>
      <c r="JWD47" s="146"/>
      <c r="JWE47" s="146"/>
      <c r="JWF47" s="146"/>
      <c r="JWG47" s="146"/>
      <c r="JWH47" s="146"/>
      <c r="JWI47" s="146"/>
      <c r="JWJ47" s="146"/>
      <c r="JWK47" s="146"/>
      <c r="JWL47" s="146"/>
      <c r="JWM47" s="146"/>
      <c r="JWN47" s="146"/>
      <c r="JWO47" s="146"/>
      <c r="JWP47" s="146"/>
      <c r="JWQ47" s="146"/>
      <c r="JWR47" s="146"/>
      <c r="JWS47" s="146"/>
      <c r="JWT47" s="146"/>
      <c r="JWU47" s="146"/>
      <c r="JWV47" s="146"/>
      <c r="JWW47" s="146"/>
      <c r="JWX47" s="146"/>
      <c r="JWY47" s="146"/>
      <c r="JWZ47" s="146"/>
      <c r="JXA47" s="146"/>
      <c r="JXB47" s="146"/>
      <c r="JXC47" s="146"/>
      <c r="JXD47" s="146"/>
      <c r="JXE47" s="146"/>
      <c r="JXF47" s="146"/>
      <c r="JXG47" s="146"/>
      <c r="JXH47" s="146"/>
      <c r="JXI47" s="146"/>
      <c r="JXJ47" s="146"/>
      <c r="JXK47" s="146"/>
      <c r="JXL47" s="146"/>
      <c r="JXM47" s="146"/>
      <c r="JXN47" s="146"/>
      <c r="JXO47" s="146"/>
      <c r="JXP47" s="146"/>
      <c r="JXQ47" s="146"/>
      <c r="JXR47" s="146"/>
      <c r="JXS47" s="146"/>
      <c r="JXT47" s="146"/>
      <c r="JXU47" s="146"/>
      <c r="JXV47" s="146"/>
      <c r="JXW47" s="146"/>
      <c r="JXX47" s="146"/>
      <c r="JXY47" s="146"/>
      <c r="JXZ47" s="146"/>
      <c r="JYA47" s="146"/>
      <c r="JYB47" s="146"/>
      <c r="JYC47" s="146"/>
      <c r="JYD47" s="146"/>
      <c r="JYE47" s="146"/>
      <c r="JYF47" s="146"/>
      <c r="JYG47" s="146"/>
      <c r="JYH47" s="146"/>
      <c r="JYI47" s="146"/>
      <c r="JYJ47" s="146"/>
      <c r="JYK47" s="146"/>
      <c r="JYL47" s="146"/>
      <c r="JYM47" s="146"/>
      <c r="JYN47" s="146"/>
      <c r="JYO47" s="146"/>
      <c r="JYP47" s="146"/>
      <c r="JYQ47" s="146"/>
      <c r="JYR47" s="146"/>
      <c r="JYS47" s="146"/>
      <c r="JYT47" s="146"/>
      <c r="JYU47" s="146"/>
      <c r="JYV47" s="146"/>
      <c r="JYW47" s="146"/>
      <c r="JYX47" s="146"/>
      <c r="JYY47" s="146"/>
      <c r="JYZ47" s="146"/>
      <c r="JZA47" s="146"/>
      <c r="JZB47" s="146"/>
      <c r="JZC47" s="146"/>
      <c r="JZD47" s="146"/>
      <c r="JZE47" s="146"/>
      <c r="JZF47" s="146"/>
      <c r="JZG47" s="146"/>
      <c r="JZH47" s="146"/>
      <c r="JZI47" s="146"/>
      <c r="JZJ47" s="146"/>
      <c r="JZK47" s="146"/>
      <c r="JZL47" s="146"/>
      <c r="JZM47" s="146"/>
      <c r="JZN47" s="146"/>
      <c r="JZO47" s="146"/>
      <c r="JZP47" s="146"/>
      <c r="JZQ47" s="146"/>
      <c r="JZR47" s="146"/>
      <c r="JZS47" s="146"/>
      <c r="JZT47" s="146"/>
      <c r="JZU47" s="146"/>
      <c r="JZV47" s="146"/>
      <c r="JZW47" s="146"/>
      <c r="JZX47" s="146"/>
      <c r="JZY47" s="146"/>
      <c r="JZZ47" s="146"/>
      <c r="KAA47" s="146"/>
      <c r="KAB47" s="146"/>
      <c r="KAC47" s="146"/>
      <c r="KAD47" s="146"/>
      <c r="KAE47" s="146"/>
      <c r="KAF47" s="146"/>
      <c r="KAG47" s="146"/>
      <c r="KAH47" s="146"/>
      <c r="KAI47" s="146"/>
      <c r="KAJ47" s="146"/>
      <c r="KAK47" s="146"/>
      <c r="KAL47" s="146"/>
      <c r="KAM47" s="146"/>
      <c r="KAN47" s="146"/>
      <c r="KAO47" s="146"/>
      <c r="KAP47" s="146"/>
      <c r="KAQ47" s="146"/>
      <c r="KAR47" s="146"/>
      <c r="KAS47" s="146"/>
      <c r="KAT47" s="146"/>
      <c r="KAU47" s="146"/>
      <c r="KAV47" s="146"/>
      <c r="KAW47" s="146"/>
      <c r="KAX47" s="146"/>
      <c r="KAY47" s="146"/>
      <c r="KAZ47" s="146"/>
      <c r="KBA47" s="146"/>
      <c r="KBB47" s="146"/>
      <c r="KBC47" s="146"/>
      <c r="KBD47" s="146"/>
      <c r="KBE47" s="146"/>
      <c r="KBF47" s="146"/>
      <c r="KBG47" s="146"/>
      <c r="KBH47" s="146"/>
      <c r="KBI47" s="146"/>
      <c r="KBJ47" s="146"/>
      <c r="KBK47" s="146"/>
      <c r="KBL47" s="146"/>
      <c r="KBM47" s="146"/>
      <c r="KBN47" s="146"/>
      <c r="KBO47" s="146"/>
      <c r="KBP47" s="146"/>
      <c r="KBQ47" s="146"/>
      <c r="KBR47" s="146"/>
      <c r="KBS47" s="146"/>
      <c r="KBT47" s="146"/>
      <c r="KBU47" s="146"/>
      <c r="KBV47" s="146"/>
      <c r="KBW47" s="146"/>
      <c r="KBX47" s="146"/>
      <c r="KBY47" s="146"/>
      <c r="KBZ47" s="146"/>
      <c r="KCA47" s="146"/>
      <c r="KCB47" s="146"/>
      <c r="KCC47" s="146"/>
      <c r="KCD47" s="146"/>
      <c r="KCE47" s="146"/>
      <c r="KCF47" s="146"/>
      <c r="KCG47" s="146"/>
      <c r="KCH47" s="146"/>
      <c r="KCI47" s="146"/>
      <c r="KCJ47" s="146"/>
      <c r="KCK47" s="146"/>
      <c r="KCL47" s="146"/>
      <c r="KCM47" s="146"/>
      <c r="KCN47" s="146"/>
      <c r="KCO47" s="146"/>
      <c r="KCP47" s="146"/>
      <c r="KCQ47" s="146"/>
      <c r="KCR47" s="146"/>
      <c r="KCS47" s="146"/>
      <c r="KCT47" s="146"/>
      <c r="KCU47" s="146"/>
      <c r="KCV47" s="146"/>
      <c r="KCW47" s="146"/>
      <c r="KCX47" s="146"/>
      <c r="KCY47" s="146"/>
      <c r="KCZ47" s="146"/>
      <c r="KDA47" s="146"/>
      <c r="KDB47" s="146"/>
      <c r="KDC47" s="146"/>
      <c r="KDD47" s="146"/>
      <c r="KDE47" s="146"/>
      <c r="KDF47" s="146"/>
      <c r="KDG47" s="146"/>
      <c r="KDH47" s="146"/>
      <c r="KDI47" s="146"/>
      <c r="KDJ47" s="146"/>
      <c r="KDK47" s="146"/>
      <c r="KDL47" s="146"/>
      <c r="KDM47" s="146"/>
      <c r="KDN47" s="146"/>
      <c r="KDO47" s="146"/>
      <c r="KDP47" s="146"/>
      <c r="KDQ47" s="146"/>
      <c r="KDR47" s="146"/>
      <c r="KDS47" s="146"/>
      <c r="KDT47" s="146"/>
      <c r="KDU47" s="146"/>
      <c r="KDV47" s="146"/>
      <c r="KDW47" s="146"/>
      <c r="KDX47" s="146"/>
      <c r="KDY47" s="146"/>
      <c r="KDZ47" s="146"/>
      <c r="KEA47" s="146"/>
      <c r="KEB47" s="146"/>
      <c r="KEC47" s="146"/>
      <c r="KED47" s="146"/>
      <c r="KEE47" s="146"/>
      <c r="KEF47" s="146"/>
      <c r="KEG47" s="146"/>
      <c r="KEH47" s="146"/>
      <c r="KEI47" s="146"/>
      <c r="KEJ47" s="146"/>
      <c r="KEK47" s="146"/>
      <c r="KEL47" s="146"/>
      <c r="KEM47" s="146"/>
      <c r="KEN47" s="146"/>
      <c r="KEO47" s="146"/>
      <c r="KEP47" s="146"/>
      <c r="KEQ47" s="146"/>
      <c r="KER47" s="146"/>
      <c r="KES47" s="146"/>
      <c r="KET47" s="146"/>
      <c r="KEU47" s="146"/>
      <c r="KEV47" s="146"/>
      <c r="KEW47" s="146"/>
      <c r="KEX47" s="146"/>
      <c r="KEY47" s="146"/>
      <c r="KEZ47" s="146"/>
      <c r="KFA47" s="146"/>
      <c r="KFB47" s="146"/>
      <c r="KFC47" s="146"/>
      <c r="KFD47" s="146"/>
      <c r="KFE47" s="146"/>
      <c r="KFF47" s="146"/>
      <c r="KFG47" s="146"/>
      <c r="KFH47" s="146"/>
      <c r="KFI47" s="146"/>
      <c r="KFJ47" s="146"/>
      <c r="KFK47" s="146"/>
      <c r="KFL47" s="146"/>
      <c r="KFM47" s="146"/>
      <c r="KFN47" s="146"/>
      <c r="KFO47" s="146"/>
      <c r="KFP47" s="146"/>
      <c r="KFQ47" s="146"/>
      <c r="KFR47" s="146"/>
      <c r="KFS47" s="146"/>
      <c r="KFT47" s="146"/>
      <c r="KFU47" s="146"/>
      <c r="KFV47" s="146"/>
      <c r="KFW47" s="146"/>
      <c r="KFX47" s="146"/>
      <c r="KFY47" s="146"/>
      <c r="KFZ47" s="146"/>
      <c r="KGA47" s="146"/>
      <c r="KGB47" s="146"/>
      <c r="KGC47" s="146"/>
      <c r="KGD47" s="146"/>
      <c r="KGE47" s="146"/>
      <c r="KGF47" s="146"/>
      <c r="KGG47" s="146"/>
      <c r="KGH47" s="146"/>
      <c r="KGI47" s="146"/>
      <c r="KGJ47" s="146"/>
      <c r="KGK47" s="146"/>
      <c r="KGL47" s="146"/>
      <c r="KGM47" s="146"/>
      <c r="KGN47" s="146"/>
      <c r="KGO47" s="146"/>
      <c r="KGP47" s="146"/>
      <c r="KGQ47" s="146"/>
      <c r="KGR47" s="146"/>
      <c r="KGS47" s="146"/>
      <c r="KGT47" s="146"/>
      <c r="KGU47" s="146"/>
      <c r="KGV47" s="146"/>
      <c r="KGW47" s="146"/>
      <c r="KGX47" s="146"/>
      <c r="KGY47" s="146"/>
      <c r="KGZ47" s="146"/>
      <c r="KHA47" s="146"/>
      <c r="KHB47" s="146"/>
      <c r="KHC47" s="146"/>
      <c r="KHD47" s="146"/>
      <c r="KHE47" s="146"/>
      <c r="KHF47" s="146"/>
      <c r="KHG47" s="146"/>
      <c r="KHH47" s="146"/>
      <c r="KHI47" s="146"/>
      <c r="KHJ47" s="146"/>
      <c r="KHK47" s="146"/>
      <c r="KHL47" s="146"/>
      <c r="KHM47" s="146"/>
      <c r="KHN47" s="146"/>
      <c r="KHO47" s="146"/>
      <c r="KHP47" s="146"/>
      <c r="KHQ47" s="146"/>
      <c r="KHR47" s="146"/>
      <c r="KHS47" s="146"/>
      <c r="KHT47" s="146"/>
      <c r="KHU47" s="146"/>
      <c r="KHV47" s="146"/>
      <c r="KHW47" s="146"/>
      <c r="KHX47" s="146"/>
      <c r="KHY47" s="146"/>
      <c r="KHZ47" s="146"/>
      <c r="KIA47" s="146"/>
      <c r="KIB47" s="146"/>
      <c r="KIC47" s="146"/>
      <c r="KID47" s="146"/>
      <c r="KIE47" s="146"/>
      <c r="KIF47" s="146"/>
      <c r="KIG47" s="146"/>
      <c r="KIH47" s="146"/>
      <c r="KII47" s="146"/>
      <c r="KIJ47" s="146"/>
      <c r="KIK47" s="146"/>
      <c r="KIL47" s="146"/>
      <c r="KIM47" s="146"/>
      <c r="KIN47" s="146"/>
      <c r="KIO47" s="146"/>
      <c r="KIP47" s="146"/>
      <c r="KIQ47" s="146"/>
      <c r="KIR47" s="146"/>
      <c r="KIS47" s="146"/>
      <c r="KIT47" s="146"/>
      <c r="KIU47" s="146"/>
      <c r="KIV47" s="146"/>
      <c r="KIW47" s="146"/>
      <c r="KIX47" s="146"/>
      <c r="KIY47" s="146"/>
      <c r="KIZ47" s="146"/>
      <c r="KJA47" s="146"/>
      <c r="KJB47" s="146"/>
      <c r="KJC47" s="146"/>
      <c r="KJD47" s="146"/>
      <c r="KJE47" s="146"/>
      <c r="KJF47" s="146"/>
      <c r="KJG47" s="146"/>
      <c r="KJH47" s="146"/>
      <c r="KJI47" s="146"/>
      <c r="KJJ47" s="146"/>
      <c r="KJK47" s="146"/>
      <c r="KJL47" s="146"/>
      <c r="KJM47" s="146"/>
      <c r="KJN47" s="146"/>
      <c r="KJO47" s="146"/>
      <c r="KJP47" s="146"/>
      <c r="KJQ47" s="146"/>
      <c r="KJR47" s="146"/>
      <c r="KJS47" s="146"/>
      <c r="KJT47" s="146"/>
      <c r="KJU47" s="146"/>
      <c r="KJV47" s="146"/>
      <c r="KJW47" s="146"/>
      <c r="KJX47" s="146"/>
      <c r="KJY47" s="146"/>
      <c r="KJZ47" s="146"/>
      <c r="KKA47" s="146"/>
      <c r="KKB47" s="146"/>
      <c r="KKC47" s="146"/>
      <c r="KKD47" s="146"/>
      <c r="KKE47" s="146"/>
      <c r="KKF47" s="146"/>
      <c r="KKG47" s="146"/>
      <c r="KKH47" s="146"/>
      <c r="KKI47" s="146"/>
      <c r="KKJ47" s="146"/>
      <c r="KKK47" s="146"/>
      <c r="KKL47" s="146"/>
      <c r="KKM47" s="146"/>
      <c r="KKN47" s="146"/>
      <c r="KKO47" s="146"/>
      <c r="KKP47" s="146"/>
      <c r="KKQ47" s="146"/>
      <c r="KKR47" s="146"/>
      <c r="KKS47" s="146"/>
      <c r="KKT47" s="146"/>
      <c r="KKU47" s="146"/>
      <c r="KKV47" s="146"/>
      <c r="KKW47" s="146"/>
      <c r="KKX47" s="146"/>
      <c r="KKY47" s="146"/>
      <c r="KKZ47" s="146"/>
      <c r="KLA47" s="146"/>
      <c r="KLB47" s="146"/>
      <c r="KLC47" s="146"/>
      <c r="KLD47" s="146"/>
      <c r="KLE47" s="146"/>
      <c r="KLF47" s="146"/>
      <c r="KLG47" s="146"/>
      <c r="KLH47" s="146"/>
      <c r="KLI47" s="146"/>
      <c r="KLJ47" s="146"/>
      <c r="KLK47" s="146"/>
      <c r="KLL47" s="146"/>
      <c r="KLM47" s="146"/>
      <c r="KLN47" s="146"/>
      <c r="KLO47" s="146"/>
      <c r="KLP47" s="146"/>
      <c r="KLQ47" s="146"/>
      <c r="KLR47" s="146"/>
      <c r="KLS47" s="146"/>
      <c r="KLT47" s="146"/>
      <c r="KLU47" s="146"/>
      <c r="KLV47" s="146"/>
      <c r="KLW47" s="146"/>
      <c r="KLX47" s="146"/>
      <c r="KLY47" s="146"/>
      <c r="KLZ47" s="146"/>
      <c r="KMA47" s="146"/>
      <c r="KMB47" s="146"/>
      <c r="KMC47" s="146"/>
      <c r="KMD47" s="146"/>
      <c r="KME47" s="146"/>
      <c r="KMF47" s="146"/>
      <c r="KMG47" s="146"/>
      <c r="KMH47" s="146"/>
      <c r="KMI47" s="146"/>
      <c r="KMJ47" s="146"/>
      <c r="KMK47" s="146"/>
      <c r="KML47" s="146"/>
      <c r="KMM47" s="146"/>
      <c r="KMN47" s="146"/>
      <c r="KMO47" s="146"/>
      <c r="KMP47" s="146"/>
      <c r="KMQ47" s="146"/>
      <c r="KMR47" s="146"/>
      <c r="KMS47" s="146"/>
      <c r="KMT47" s="146"/>
      <c r="KMU47" s="146"/>
      <c r="KMV47" s="146"/>
      <c r="KMW47" s="146"/>
      <c r="KMX47" s="146"/>
      <c r="KMY47" s="146"/>
      <c r="KMZ47" s="146"/>
      <c r="KNA47" s="146"/>
      <c r="KNB47" s="146"/>
      <c r="KNC47" s="146"/>
      <c r="KND47" s="146"/>
      <c r="KNE47" s="146"/>
      <c r="KNF47" s="146"/>
      <c r="KNG47" s="146"/>
      <c r="KNH47" s="146"/>
      <c r="KNI47" s="146"/>
      <c r="KNJ47" s="146"/>
      <c r="KNK47" s="146"/>
      <c r="KNL47" s="146"/>
      <c r="KNM47" s="146"/>
      <c r="KNN47" s="146"/>
      <c r="KNO47" s="146"/>
      <c r="KNP47" s="146"/>
      <c r="KNQ47" s="146"/>
      <c r="KNR47" s="146"/>
      <c r="KNS47" s="146"/>
      <c r="KNT47" s="146"/>
      <c r="KNU47" s="146"/>
      <c r="KNV47" s="146"/>
      <c r="KNW47" s="146"/>
      <c r="KNX47" s="146"/>
      <c r="KNY47" s="146"/>
      <c r="KNZ47" s="146"/>
      <c r="KOA47" s="146"/>
      <c r="KOB47" s="146"/>
      <c r="KOC47" s="146"/>
      <c r="KOD47" s="146"/>
      <c r="KOE47" s="146"/>
      <c r="KOF47" s="146"/>
      <c r="KOG47" s="146"/>
      <c r="KOH47" s="146"/>
      <c r="KOI47" s="146"/>
      <c r="KOJ47" s="146"/>
      <c r="KOK47" s="146"/>
      <c r="KOL47" s="146"/>
      <c r="KOM47" s="146"/>
      <c r="KON47" s="146"/>
      <c r="KOO47" s="146"/>
      <c r="KOP47" s="146"/>
      <c r="KOQ47" s="146"/>
      <c r="KOR47" s="146"/>
      <c r="KOS47" s="146"/>
      <c r="KOT47" s="146"/>
      <c r="KOU47" s="146"/>
      <c r="KOV47" s="146"/>
      <c r="KOW47" s="146"/>
      <c r="KOX47" s="146"/>
      <c r="KOY47" s="146"/>
      <c r="KOZ47" s="146"/>
      <c r="KPA47" s="146"/>
      <c r="KPB47" s="146"/>
      <c r="KPC47" s="146"/>
      <c r="KPD47" s="146"/>
      <c r="KPE47" s="146"/>
      <c r="KPF47" s="146"/>
      <c r="KPG47" s="146"/>
      <c r="KPH47" s="146"/>
      <c r="KPI47" s="146"/>
      <c r="KPJ47" s="146"/>
      <c r="KPK47" s="146"/>
      <c r="KPL47" s="146"/>
      <c r="KPM47" s="146"/>
      <c r="KPN47" s="146"/>
      <c r="KPO47" s="146"/>
      <c r="KPP47" s="146"/>
      <c r="KPQ47" s="146"/>
      <c r="KPR47" s="146"/>
      <c r="KPS47" s="146"/>
      <c r="KPT47" s="146"/>
      <c r="KPU47" s="146"/>
      <c r="KPV47" s="146"/>
      <c r="KPW47" s="146"/>
      <c r="KPX47" s="146"/>
      <c r="KPY47" s="146"/>
      <c r="KPZ47" s="146"/>
      <c r="KQA47" s="146"/>
      <c r="KQB47" s="146"/>
      <c r="KQC47" s="146"/>
      <c r="KQD47" s="146"/>
      <c r="KQE47" s="146"/>
      <c r="KQF47" s="146"/>
      <c r="KQG47" s="146"/>
      <c r="KQH47" s="146"/>
      <c r="KQI47" s="146"/>
      <c r="KQJ47" s="146"/>
      <c r="KQK47" s="146"/>
      <c r="KQL47" s="146"/>
      <c r="KQM47" s="146"/>
      <c r="KQN47" s="146"/>
      <c r="KQO47" s="146"/>
      <c r="KQP47" s="146"/>
      <c r="KQQ47" s="146"/>
      <c r="KQR47" s="146"/>
      <c r="KQS47" s="146"/>
      <c r="KQT47" s="146"/>
      <c r="KQU47" s="146"/>
      <c r="KQV47" s="146"/>
      <c r="KQW47" s="146"/>
      <c r="KQX47" s="146"/>
      <c r="KQY47" s="146"/>
      <c r="KQZ47" s="146"/>
      <c r="KRA47" s="146"/>
      <c r="KRB47" s="146"/>
      <c r="KRC47" s="146"/>
      <c r="KRD47" s="146"/>
      <c r="KRE47" s="146"/>
      <c r="KRF47" s="146"/>
      <c r="KRG47" s="146"/>
      <c r="KRH47" s="146"/>
      <c r="KRI47" s="146"/>
      <c r="KRJ47" s="146"/>
      <c r="KRK47" s="146"/>
      <c r="KRL47" s="146"/>
      <c r="KRM47" s="146"/>
      <c r="KRN47" s="146"/>
      <c r="KRO47" s="146"/>
      <c r="KRP47" s="146"/>
      <c r="KRQ47" s="146"/>
      <c r="KRR47" s="146"/>
      <c r="KRS47" s="146"/>
      <c r="KRT47" s="146"/>
      <c r="KRU47" s="146"/>
      <c r="KRV47" s="146"/>
      <c r="KRW47" s="146"/>
      <c r="KRX47" s="146"/>
      <c r="KRY47" s="146"/>
      <c r="KRZ47" s="146"/>
      <c r="KSA47" s="146"/>
      <c r="KSB47" s="146"/>
      <c r="KSC47" s="146"/>
      <c r="KSD47" s="146"/>
      <c r="KSE47" s="146"/>
      <c r="KSF47" s="146"/>
      <c r="KSG47" s="146"/>
      <c r="KSH47" s="146"/>
      <c r="KSI47" s="146"/>
      <c r="KSJ47" s="146"/>
      <c r="KSK47" s="146"/>
      <c r="KSL47" s="146"/>
      <c r="KSM47" s="146"/>
      <c r="KSN47" s="146"/>
      <c r="KSO47" s="146"/>
      <c r="KSP47" s="146"/>
      <c r="KSQ47" s="146"/>
      <c r="KSR47" s="146"/>
      <c r="KSS47" s="146"/>
      <c r="KST47" s="146"/>
      <c r="KSU47" s="146"/>
      <c r="KSV47" s="146"/>
      <c r="KSW47" s="146"/>
      <c r="KSX47" s="146"/>
      <c r="KSY47" s="146"/>
      <c r="KSZ47" s="146"/>
      <c r="KTA47" s="146"/>
      <c r="KTB47" s="146"/>
      <c r="KTC47" s="146"/>
      <c r="KTD47" s="146"/>
      <c r="KTE47" s="146"/>
      <c r="KTF47" s="146"/>
      <c r="KTG47" s="146"/>
      <c r="KTH47" s="146"/>
      <c r="KTI47" s="146"/>
      <c r="KTJ47" s="146"/>
      <c r="KTK47" s="146"/>
      <c r="KTL47" s="146"/>
      <c r="KTM47" s="146"/>
      <c r="KTN47" s="146"/>
      <c r="KTO47" s="146"/>
      <c r="KTP47" s="146"/>
      <c r="KTQ47" s="146"/>
      <c r="KTR47" s="146"/>
      <c r="KTS47" s="146"/>
      <c r="KTT47" s="146"/>
      <c r="KTU47" s="146"/>
      <c r="KTV47" s="146"/>
      <c r="KTW47" s="146"/>
      <c r="KTX47" s="146"/>
      <c r="KTY47" s="146"/>
      <c r="KTZ47" s="146"/>
      <c r="KUA47" s="146"/>
      <c r="KUB47" s="146"/>
      <c r="KUC47" s="146"/>
      <c r="KUD47" s="146"/>
      <c r="KUE47" s="146"/>
      <c r="KUF47" s="146"/>
      <c r="KUG47" s="146"/>
      <c r="KUH47" s="146"/>
      <c r="KUI47" s="146"/>
      <c r="KUJ47" s="146"/>
      <c r="KUK47" s="146"/>
      <c r="KUL47" s="146"/>
      <c r="KUM47" s="146"/>
      <c r="KUN47" s="146"/>
      <c r="KUO47" s="146"/>
      <c r="KUP47" s="146"/>
      <c r="KUQ47" s="146"/>
      <c r="KUR47" s="146"/>
      <c r="KUS47" s="146"/>
      <c r="KUT47" s="146"/>
      <c r="KUU47" s="146"/>
      <c r="KUV47" s="146"/>
      <c r="KUW47" s="146"/>
      <c r="KUX47" s="146"/>
      <c r="KUY47" s="146"/>
      <c r="KUZ47" s="146"/>
      <c r="KVA47" s="146"/>
      <c r="KVB47" s="146"/>
      <c r="KVC47" s="146"/>
      <c r="KVD47" s="146"/>
      <c r="KVE47" s="146"/>
      <c r="KVF47" s="146"/>
      <c r="KVG47" s="146"/>
      <c r="KVH47" s="146"/>
      <c r="KVI47" s="146"/>
      <c r="KVJ47" s="146"/>
      <c r="KVK47" s="146"/>
      <c r="KVL47" s="146"/>
      <c r="KVM47" s="146"/>
      <c r="KVN47" s="146"/>
      <c r="KVO47" s="146"/>
      <c r="KVP47" s="146"/>
      <c r="KVQ47" s="146"/>
      <c r="KVR47" s="146"/>
      <c r="KVS47" s="146"/>
      <c r="KVT47" s="146"/>
      <c r="KVU47" s="146"/>
      <c r="KVV47" s="146"/>
      <c r="KVW47" s="146"/>
      <c r="KVX47" s="146"/>
      <c r="KVY47" s="146"/>
      <c r="KVZ47" s="146"/>
      <c r="KWA47" s="146"/>
      <c r="KWB47" s="146"/>
      <c r="KWC47" s="146"/>
      <c r="KWD47" s="146"/>
      <c r="KWE47" s="146"/>
      <c r="KWF47" s="146"/>
      <c r="KWG47" s="146"/>
      <c r="KWH47" s="146"/>
      <c r="KWI47" s="146"/>
      <c r="KWJ47" s="146"/>
      <c r="KWK47" s="146"/>
      <c r="KWL47" s="146"/>
      <c r="KWM47" s="146"/>
      <c r="KWN47" s="146"/>
      <c r="KWO47" s="146"/>
      <c r="KWP47" s="146"/>
      <c r="KWQ47" s="146"/>
      <c r="KWR47" s="146"/>
      <c r="KWS47" s="146"/>
      <c r="KWT47" s="146"/>
      <c r="KWU47" s="146"/>
      <c r="KWV47" s="146"/>
      <c r="KWW47" s="146"/>
      <c r="KWX47" s="146"/>
      <c r="KWY47" s="146"/>
      <c r="KWZ47" s="146"/>
      <c r="KXA47" s="146"/>
      <c r="KXB47" s="146"/>
      <c r="KXC47" s="146"/>
      <c r="KXD47" s="146"/>
      <c r="KXE47" s="146"/>
      <c r="KXF47" s="146"/>
      <c r="KXG47" s="146"/>
      <c r="KXH47" s="146"/>
      <c r="KXI47" s="146"/>
      <c r="KXJ47" s="146"/>
      <c r="KXK47" s="146"/>
      <c r="KXL47" s="146"/>
      <c r="KXM47" s="146"/>
      <c r="KXN47" s="146"/>
      <c r="KXO47" s="146"/>
      <c r="KXP47" s="146"/>
      <c r="KXQ47" s="146"/>
      <c r="KXR47" s="146"/>
      <c r="KXS47" s="146"/>
      <c r="KXT47" s="146"/>
      <c r="KXU47" s="146"/>
      <c r="KXV47" s="146"/>
      <c r="KXW47" s="146"/>
      <c r="KXX47" s="146"/>
      <c r="KXY47" s="146"/>
      <c r="KXZ47" s="146"/>
      <c r="KYA47" s="146"/>
      <c r="KYB47" s="146"/>
      <c r="KYC47" s="146"/>
      <c r="KYD47" s="146"/>
      <c r="KYE47" s="146"/>
      <c r="KYF47" s="146"/>
      <c r="KYG47" s="146"/>
      <c r="KYH47" s="146"/>
      <c r="KYI47" s="146"/>
      <c r="KYJ47" s="146"/>
      <c r="KYK47" s="146"/>
      <c r="KYL47" s="146"/>
      <c r="KYM47" s="146"/>
      <c r="KYN47" s="146"/>
      <c r="KYO47" s="146"/>
      <c r="KYP47" s="146"/>
      <c r="KYQ47" s="146"/>
      <c r="KYR47" s="146"/>
      <c r="KYS47" s="146"/>
      <c r="KYT47" s="146"/>
      <c r="KYU47" s="146"/>
      <c r="KYV47" s="146"/>
      <c r="KYW47" s="146"/>
      <c r="KYX47" s="146"/>
      <c r="KYY47" s="146"/>
      <c r="KYZ47" s="146"/>
      <c r="KZA47" s="146"/>
      <c r="KZB47" s="146"/>
      <c r="KZC47" s="146"/>
      <c r="KZD47" s="146"/>
      <c r="KZE47" s="146"/>
      <c r="KZF47" s="146"/>
      <c r="KZG47" s="146"/>
      <c r="KZH47" s="146"/>
      <c r="KZI47" s="146"/>
      <c r="KZJ47" s="146"/>
      <c r="KZK47" s="146"/>
      <c r="KZL47" s="146"/>
      <c r="KZM47" s="146"/>
      <c r="KZN47" s="146"/>
      <c r="KZO47" s="146"/>
      <c r="KZP47" s="146"/>
      <c r="KZQ47" s="146"/>
      <c r="KZR47" s="146"/>
      <c r="KZS47" s="146"/>
      <c r="KZT47" s="146"/>
      <c r="KZU47" s="146"/>
      <c r="KZV47" s="146"/>
      <c r="KZW47" s="146"/>
      <c r="KZX47" s="146"/>
      <c r="KZY47" s="146"/>
      <c r="KZZ47" s="146"/>
      <c r="LAA47" s="146"/>
      <c r="LAB47" s="146"/>
      <c r="LAC47" s="146"/>
      <c r="LAD47" s="146"/>
      <c r="LAE47" s="146"/>
      <c r="LAF47" s="146"/>
      <c r="LAG47" s="146"/>
      <c r="LAH47" s="146"/>
      <c r="LAI47" s="146"/>
      <c r="LAJ47" s="146"/>
      <c r="LAK47" s="146"/>
      <c r="LAL47" s="146"/>
      <c r="LAM47" s="146"/>
      <c r="LAN47" s="146"/>
      <c r="LAO47" s="146"/>
      <c r="LAP47" s="146"/>
      <c r="LAQ47" s="146"/>
      <c r="LAR47" s="146"/>
      <c r="LAS47" s="146"/>
      <c r="LAT47" s="146"/>
      <c r="LAU47" s="146"/>
      <c r="LAV47" s="146"/>
      <c r="LAW47" s="146"/>
      <c r="LAX47" s="146"/>
      <c r="LAY47" s="146"/>
      <c r="LAZ47" s="146"/>
      <c r="LBA47" s="146"/>
      <c r="LBB47" s="146"/>
      <c r="LBC47" s="146"/>
      <c r="LBD47" s="146"/>
      <c r="LBE47" s="146"/>
      <c r="LBF47" s="146"/>
      <c r="LBG47" s="146"/>
      <c r="LBH47" s="146"/>
      <c r="LBI47" s="146"/>
      <c r="LBJ47" s="146"/>
      <c r="LBK47" s="146"/>
      <c r="LBL47" s="146"/>
      <c r="LBM47" s="146"/>
      <c r="LBN47" s="146"/>
      <c r="LBO47" s="146"/>
      <c r="LBP47" s="146"/>
      <c r="LBQ47" s="146"/>
      <c r="LBR47" s="146"/>
      <c r="LBS47" s="146"/>
      <c r="LBT47" s="146"/>
      <c r="LBU47" s="146"/>
      <c r="LBV47" s="146"/>
      <c r="LBW47" s="146"/>
      <c r="LBX47" s="146"/>
      <c r="LBY47" s="146"/>
      <c r="LBZ47" s="146"/>
      <c r="LCA47" s="146"/>
      <c r="LCB47" s="146"/>
      <c r="LCC47" s="146"/>
      <c r="LCD47" s="146"/>
      <c r="LCE47" s="146"/>
      <c r="LCF47" s="146"/>
      <c r="LCG47" s="146"/>
      <c r="LCH47" s="146"/>
      <c r="LCI47" s="146"/>
      <c r="LCJ47" s="146"/>
      <c r="LCK47" s="146"/>
      <c r="LCL47" s="146"/>
      <c r="LCM47" s="146"/>
      <c r="LCN47" s="146"/>
      <c r="LCO47" s="146"/>
      <c r="LCP47" s="146"/>
      <c r="LCQ47" s="146"/>
      <c r="LCR47" s="146"/>
      <c r="LCS47" s="146"/>
      <c r="LCT47" s="146"/>
      <c r="LCU47" s="146"/>
      <c r="LCV47" s="146"/>
      <c r="LCW47" s="146"/>
      <c r="LCX47" s="146"/>
      <c r="LCY47" s="146"/>
      <c r="LCZ47" s="146"/>
      <c r="LDA47" s="146"/>
      <c r="LDB47" s="146"/>
      <c r="LDC47" s="146"/>
      <c r="LDD47" s="146"/>
      <c r="LDE47" s="146"/>
      <c r="LDF47" s="146"/>
      <c r="LDG47" s="146"/>
      <c r="LDH47" s="146"/>
      <c r="LDI47" s="146"/>
      <c r="LDJ47" s="146"/>
      <c r="LDK47" s="146"/>
      <c r="LDL47" s="146"/>
      <c r="LDM47" s="146"/>
      <c r="LDN47" s="146"/>
      <c r="LDO47" s="146"/>
      <c r="LDP47" s="146"/>
      <c r="LDQ47" s="146"/>
      <c r="LDR47" s="146"/>
      <c r="LDS47" s="146"/>
      <c r="LDT47" s="146"/>
      <c r="LDU47" s="146"/>
      <c r="LDV47" s="146"/>
      <c r="LDW47" s="146"/>
      <c r="LDX47" s="146"/>
      <c r="LDY47" s="146"/>
      <c r="LDZ47" s="146"/>
      <c r="LEA47" s="146"/>
      <c r="LEB47" s="146"/>
      <c r="LEC47" s="146"/>
      <c r="LED47" s="146"/>
      <c r="LEE47" s="146"/>
      <c r="LEF47" s="146"/>
      <c r="LEG47" s="146"/>
      <c r="LEH47" s="146"/>
      <c r="LEI47" s="146"/>
      <c r="LEJ47" s="146"/>
      <c r="LEK47" s="146"/>
      <c r="LEL47" s="146"/>
      <c r="LEM47" s="146"/>
      <c r="LEN47" s="146"/>
      <c r="LEO47" s="146"/>
      <c r="LEP47" s="146"/>
      <c r="LEQ47" s="146"/>
      <c r="LER47" s="146"/>
      <c r="LES47" s="146"/>
      <c r="LET47" s="146"/>
      <c r="LEU47" s="146"/>
      <c r="LEV47" s="146"/>
      <c r="LEW47" s="146"/>
      <c r="LEX47" s="146"/>
      <c r="LEY47" s="146"/>
      <c r="LEZ47" s="146"/>
      <c r="LFA47" s="146"/>
      <c r="LFB47" s="146"/>
      <c r="LFC47" s="146"/>
      <c r="LFD47" s="146"/>
      <c r="LFE47" s="146"/>
      <c r="LFF47" s="146"/>
      <c r="LFG47" s="146"/>
      <c r="LFH47" s="146"/>
      <c r="LFI47" s="146"/>
      <c r="LFJ47" s="146"/>
      <c r="LFK47" s="146"/>
      <c r="LFL47" s="146"/>
      <c r="LFM47" s="146"/>
      <c r="LFN47" s="146"/>
      <c r="LFO47" s="146"/>
      <c r="LFP47" s="146"/>
      <c r="LFQ47" s="146"/>
      <c r="LFR47" s="146"/>
      <c r="LFS47" s="146"/>
      <c r="LFT47" s="146"/>
      <c r="LFU47" s="146"/>
      <c r="LFV47" s="146"/>
      <c r="LFW47" s="146"/>
      <c r="LFX47" s="146"/>
      <c r="LFY47" s="146"/>
      <c r="LFZ47" s="146"/>
      <c r="LGA47" s="146"/>
      <c r="LGB47" s="146"/>
      <c r="LGC47" s="146"/>
      <c r="LGD47" s="146"/>
      <c r="LGE47" s="146"/>
      <c r="LGF47" s="146"/>
      <c r="LGG47" s="146"/>
      <c r="LGH47" s="146"/>
      <c r="LGI47" s="146"/>
      <c r="LGJ47" s="146"/>
      <c r="LGK47" s="146"/>
      <c r="LGL47" s="146"/>
      <c r="LGM47" s="146"/>
      <c r="LGN47" s="146"/>
      <c r="LGO47" s="146"/>
      <c r="LGP47" s="146"/>
      <c r="LGQ47" s="146"/>
      <c r="LGR47" s="146"/>
      <c r="LGS47" s="146"/>
      <c r="LGT47" s="146"/>
      <c r="LGU47" s="146"/>
      <c r="LGV47" s="146"/>
      <c r="LGW47" s="146"/>
      <c r="LGX47" s="146"/>
      <c r="LGY47" s="146"/>
      <c r="LGZ47" s="146"/>
      <c r="LHA47" s="146"/>
      <c r="LHB47" s="146"/>
      <c r="LHC47" s="146"/>
      <c r="LHD47" s="146"/>
      <c r="LHE47" s="146"/>
      <c r="LHF47" s="146"/>
      <c r="LHG47" s="146"/>
      <c r="LHH47" s="146"/>
      <c r="LHI47" s="146"/>
      <c r="LHJ47" s="146"/>
      <c r="LHK47" s="146"/>
      <c r="LHL47" s="146"/>
      <c r="LHM47" s="146"/>
      <c r="LHN47" s="146"/>
      <c r="LHO47" s="146"/>
      <c r="LHP47" s="146"/>
      <c r="LHQ47" s="146"/>
      <c r="LHR47" s="146"/>
      <c r="LHS47" s="146"/>
      <c r="LHT47" s="146"/>
      <c r="LHU47" s="146"/>
      <c r="LHV47" s="146"/>
      <c r="LHW47" s="146"/>
      <c r="LHX47" s="146"/>
      <c r="LHY47" s="146"/>
      <c r="LHZ47" s="146"/>
      <c r="LIA47" s="146"/>
      <c r="LIB47" s="146"/>
      <c r="LIC47" s="146"/>
      <c r="LID47" s="146"/>
      <c r="LIE47" s="146"/>
      <c r="LIF47" s="146"/>
      <c r="LIG47" s="146"/>
      <c r="LIH47" s="146"/>
      <c r="LII47" s="146"/>
      <c r="LIJ47" s="146"/>
      <c r="LIK47" s="146"/>
      <c r="LIL47" s="146"/>
      <c r="LIM47" s="146"/>
      <c r="LIN47" s="146"/>
      <c r="LIO47" s="146"/>
      <c r="LIP47" s="146"/>
      <c r="LIQ47" s="146"/>
      <c r="LIR47" s="146"/>
      <c r="LIS47" s="146"/>
      <c r="LIT47" s="146"/>
      <c r="LIU47" s="146"/>
      <c r="LIV47" s="146"/>
      <c r="LIW47" s="146"/>
      <c r="LIX47" s="146"/>
      <c r="LIY47" s="146"/>
      <c r="LIZ47" s="146"/>
      <c r="LJA47" s="146"/>
      <c r="LJB47" s="146"/>
      <c r="LJC47" s="146"/>
      <c r="LJD47" s="146"/>
      <c r="LJE47" s="146"/>
      <c r="LJF47" s="146"/>
      <c r="LJG47" s="146"/>
      <c r="LJH47" s="146"/>
      <c r="LJI47" s="146"/>
      <c r="LJJ47" s="146"/>
      <c r="LJK47" s="146"/>
      <c r="LJL47" s="146"/>
      <c r="LJM47" s="146"/>
      <c r="LJN47" s="146"/>
      <c r="LJO47" s="146"/>
      <c r="LJP47" s="146"/>
      <c r="LJQ47" s="146"/>
      <c r="LJR47" s="146"/>
      <c r="LJS47" s="146"/>
      <c r="LJT47" s="146"/>
      <c r="LJU47" s="146"/>
      <c r="LJV47" s="146"/>
      <c r="LJW47" s="146"/>
      <c r="LJX47" s="146"/>
      <c r="LJY47" s="146"/>
      <c r="LJZ47" s="146"/>
      <c r="LKA47" s="146"/>
      <c r="LKB47" s="146"/>
      <c r="LKC47" s="146"/>
      <c r="LKD47" s="146"/>
      <c r="LKE47" s="146"/>
      <c r="LKF47" s="146"/>
      <c r="LKG47" s="146"/>
      <c r="LKH47" s="146"/>
      <c r="LKI47" s="146"/>
      <c r="LKJ47" s="146"/>
      <c r="LKK47" s="146"/>
      <c r="LKL47" s="146"/>
      <c r="LKM47" s="146"/>
      <c r="LKN47" s="146"/>
      <c r="LKO47" s="146"/>
      <c r="LKP47" s="146"/>
      <c r="LKQ47" s="146"/>
      <c r="LKR47" s="146"/>
      <c r="LKS47" s="146"/>
      <c r="LKT47" s="146"/>
      <c r="LKU47" s="146"/>
      <c r="LKV47" s="146"/>
      <c r="LKW47" s="146"/>
      <c r="LKX47" s="146"/>
      <c r="LKY47" s="146"/>
      <c r="LKZ47" s="146"/>
      <c r="LLA47" s="146"/>
      <c r="LLB47" s="146"/>
      <c r="LLC47" s="146"/>
      <c r="LLD47" s="146"/>
      <c r="LLE47" s="146"/>
      <c r="LLF47" s="146"/>
      <c r="LLG47" s="146"/>
      <c r="LLH47" s="146"/>
      <c r="LLI47" s="146"/>
      <c r="LLJ47" s="146"/>
      <c r="LLK47" s="146"/>
      <c r="LLL47" s="146"/>
      <c r="LLM47" s="146"/>
      <c r="LLN47" s="146"/>
      <c r="LLO47" s="146"/>
      <c r="LLP47" s="146"/>
      <c r="LLQ47" s="146"/>
      <c r="LLR47" s="146"/>
      <c r="LLS47" s="146"/>
      <c r="LLT47" s="146"/>
      <c r="LLU47" s="146"/>
      <c r="LLV47" s="146"/>
      <c r="LLW47" s="146"/>
      <c r="LLX47" s="146"/>
      <c r="LLY47" s="146"/>
      <c r="LLZ47" s="146"/>
      <c r="LMA47" s="146"/>
      <c r="LMB47" s="146"/>
      <c r="LMC47" s="146"/>
      <c r="LMD47" s="146"/>
      <c r="LME47" s="146"/>
      <c r="LMF47" s="146"/>
      <c r="LMG47" s="146"/>
      <c r="LMH47" s="146"/>
      <c r="LMI47" s="146"/>
      <c r="LMJ47" s="146"/>
      <c r="LMK47" s="146"/>
      <c r="LML47" s="146"/>
      <c r="LMM47" s="146"/>
      <c r="LMN47" s="146"/>
      <c r="LMO47" s="146"/>
      <c r="LMP47" s="146"/>
      <c r="LMQ47" s="146"/>
      <c r="LMR47" s="146"/>
      <c r="LMS47" s="146"/>
      <c r="LMT47" s="146"/>
      <c r="LMU47" s="146"/>
      <c r="LMV47" s="146"/>
      <c r="LMW47" s="146"/>
      <c r="LMX47" s="146"/>
      <c r="LMY47" s="146"/>
      <c r="LMZ47" s="146"/>
      <c r="LNA47" s="146"/>
      <c r="LNB47" s="146"/>
      <c r="LNC47" s="146"/>
      <c r="LND47" s="146"/>
      <c r="LNE47" s="146"/>
      <c r="LNF47" s="146"/>
      <c r="LNG47" s="146"/>
      <c r="LNH47" s="146"/>
      <c r="LNI47" s="146"/>
      <c r="LNJ47" s="146"/>
      <c r="LNK47" s="146"/>
      <c r="LNL47" s="146"/>
      <c r="LNM47" s="146"/>
      <c r="LNN47" s="146"/>
      <c r="LNO47" s="146"/>
      <c r="LNP47" s="146"/>
      <c r="LNQ47" s="146"/>
      <c r="LNR47" s="146"/>
      <c r="LNS47" s="146"/>
      <c r="LNT47" s="146"/>
      <c r="LNU47" s="146"/>
      <c r="LNV47" s="146"/>
      <c r="LNW47" s="146"/>
      <c r="LNX47" s="146"/>
      <c r="LNY47" s="146"/>
      <c r="LNZ47" s="146"/>
      <c r="LOA47" s="146"/>
      <c r="LOB47" s="146"/>
      <c r="LOC47" s="146"/>
      <c r="LOD47" s="146"/>
      <c r="LOE47" s="146"/>
      <c r="LOF47" s="146"/>
      <c r="LOG47" s="146"/>
      <c r="LOH47" s="146"/>
      <c r="LOI47" s="146"/>
      <c r="LOJ47" s="146"/>
      <c r="LOK47" s="146"/>
      <c r="LOL47" s="146"/>
      <c r="LOM47" s="146"/>
      <c r="LON47" s="146"/>
      <c r="LOO47" s="146"/>
      <c r="LOP47" s="146"/>
      <c r="LOQ47" s="146"/>
      <c r="LOR47" s="146"/>
      <c r="LOS47" s="146"/>
      <c r="LOT47" s="146"/>
      <c r="LOU47" s="146"/>
      <c r="LOV47" s="146"/>
      <c r="LOW47" s="146"/>
      <c r="LOX47" s="146"/>
      <c r="LOY47" s="146"/>
      <c r="LOZ47" s="146"/>
      <c r="LPA47" s="146"/>
      <c r="LPB47" s="146"/>
      <c r="LPC47" s="146"/>
      <c r="LPD47" s="146"/>
      <c r="LPE47" s="146"/>
      <c r="LPF47" s="146"/>
      <c r="LPG47" s="146"/>
      <c r="LPH47" s="146"/>
      <c r="LPI47" s="146"/>
      <c r="LPJ47" s="146"/>
      <c r="LPK47" s="146"/>
      <c r="LPL47" s="146"/>
      <c r="LPM47" s="146"/>
      <c r="LPN47" s="146"/>
      <c r="LPO47" s="146"/>
      <c r="LPP47" s="146"/>
      <c r="LPQ47" s="146"/>
      <c r="LPR47" s="146"/>
      <c r="LPS47" s="146"/>
      <c r="LPT47" s="146"/>
      <c r="LPU47" s="146"/>
      <c r="LPV47" s="146"/>
      <c r="LPW47" s="146"/>
      <c r="LPX47" s="146"/>
      <c r="LPY47" s="146"/>
      <c r="LPZ47" s="146"/>
      <c r="LQA47" s="146"/>
      <c r="LQB47" s="146"/>
      <c r="LQC47" s="146"/>
      <c r="LQD47" s="146"/>
      <c r="LQE47" s="146"/>
      <c r="LQF47" s="146"/>
      <c r="LQG47" s="146"/>
      <c r="LQH47" s="146"/>
      <c r="LQI47" s="146"/>
      <c r="LQJ47" s="146"/>
      <c r="LQK47" s="146"/>
      <c r="LQL47" s="146"/>
      <c r="LQM47" s="146"/>
      <c r="LQN47" s="146"/>
      <c r="LQO47" s="146"/>
      <c r="LQP47" s="146"/>
      <c r="LQQ47" s="146"/>
      <c r="LQR47" s="146"/>
      <c r="LQS47" s="146"/>
      <c r="LQT47" s="146"/>
      <c r="LQU47" s="146"/>
      <c r="LQV47" s="146"/>
      <c r="LQW47" s="146"/>
      <c r="LQX47" s="146"/>
      <c r="LQY47" s="146"/>
      <c r="LQZ47" s="146"/>
      <c r="LRA47" s="146"/>
      <c r="LRB47" s="146"/>
      <c r="LRC47" s="146"/>
      <c r="LRD47" s="146"/>
      <c r="LRE47" s="146"/>
      <c r="LRF47" s="146"/>
      <c r="LRG47" s="146"/>
      <c r="LRH47" s="146"/>
      <c r="LRI47" s="146"/>
      <c r="LRJ47" s="146"/>
      <c r="LRK47" s="146"/>
      <c r="LRL47" s="146"/>
      <c r="LRM47" s="146"/>
      <c r="LRN47" s="146"/>
      <c r="LRO47" s="146"/>
      <c r="LRP47" s="146"/>
      <c r="LRQ47" s="146"/>
      <c r="LRR47" s="146"/>
      <c r="LRS47" s="146"/>
      <c r="LRT47" s="146"/>
      <c r="LRU47" s="146"/>
      <c r="LRV47" s="146"/>
      <c r="LRW47" s="146"/>
      <c r="LRX47" s="146"/>
      <c r="LRY47" s="146"/>
      <c r="LRZ47" s="146"/>
      <c r="LSA47" s="146"/>
      <c r="LSB47" s="146"/>
      <c r="LSC47" s="146"/>
      <c r="LSD47" s="146"/>
      <c r="LSE47" s="146"/>
      <c r="LSF47" s="146"/>
      <c r="LSG47" s="146"/>
      <c r="LSH47" s="146"/>
      <c r="LSI47" s="146"/>
      <c r="LSJ47" s="146"/>
      <c r="LSK47" s="146"/>
      <c r="LSL47" s="146"/>
      <c r="LSM47" s="146"/>
      <c r="LSN47" s="146"/>
      <c r="LSO47" s="146"/>
      <c r="LSP47" s="146"/>
      <c r="LSQ47" s="146"/>
      <c r="LSR47" s="146"/>
      <c r="LSS47" s="146"/>
      <c r="LST47" s="146"/>
      <c r="LSU47" s="146"/>
      <c r="LSV47" s="146"/>
      <c r="LSW47" s="146"/>
      <c r="LSX47" s="146"/>
      <c r="LSY47" s="146"/>
      <c r="LSZ47" s="146"/>
      <c r="LTA47" s="146"/>
      <c r="LTB47" s="146"/>
      <c r="LTC47" s="146"/>
      <c r="LTD47" s="146"/>
      <c r="LTE47" s="146"/>
      <c r="LTF47" s="146"/>
      <c r="LTG47" s="146"/>
      <c r="LTH47" s="146"/>
      <c r="LTI47" s="146"/>
      <c r="LTJ47" s="146"/>
      <c r="LTK47" s="146"/>
      <c r="LTL47" s="146"/>
      <c r="LTM47" s="146"/>
      <c r="LTN47" s="146"/>
      <c r="LTO47" s="146"/>
      <c r="LTP47" s="146"/>
      <c r="LTQ47" s="146"/>
      <c r="LTR47" s="146"/>
      <c r="LTS47" s="146"/>
      <c r="LTT47" s="146"/>
      <c r="LTU47" s="146"/>
      <c r="LTV47" s="146"/>
      <c r="LTW47" s="146"/>
      <c r="LTX47" s="146"/>
      <c r="LTY47" s="146"/>
      <c r="LTZ47" s="146"/>
      <c r="LUA47" s="146"/>
      <c r="LUB47" s="146"/>
      <c r="LUC47" s="146"/>
      <c r="LUD47" s="146"/>
      <c r="LUE47" s="146"/>
      <c r="LUF47" s="146"/>
      <c r="LUG47" s="146"/>
      <c r="LUH47" s="146"/>
      <c r="LUI47" s="146"/>
      <c r="LUJ47" s="146"/>
      <c r="LUK47" s="146"/>
      <c r="LUL47" s="146"/>
      <c r="LUM47" s="146"/>
      <c r="LUN47" s="146"/>
      <c r="LUO47" s="146"/>
      <c r="LUP47" s="146"/>
      <c r="LUQ47" s="146"/>
      <c r="LUR47" s="146"/>
      <c r="LUS47" s="146"/>
      <c r="LUT47" s="146"/>
      <c r="LUU47" s="146"/>
      <c r="LUV47" s="146"/>
      <c r="LUW47" s="146"/>
      <c r="LUX47" s="146"/>
      <c r="LUY47" s="146"/>
      <c r="LUZ47" s="146"/>
      <c r="LVA47" s="146"/>
      <c r="LVB47" s="146"/>
      <c r="LVC47" s="146"/>
      <c r="LVD47" s="146"/>
      <c r="LVE47" s="146"/>
      <c r="LVF47" s="146"/>
      <c r="LVG47" s="146"/>
      <c r="LVH47" s="146"/>
      <c r="LVI47" s="146"/>
      <c r="LVJ47" s="146"/>
      <c r="LVK47" s="146"/>
      <c r="LVL47" s="146"/>
      <c r="LVM47" s="146"/>
      <c r="LVN47" s="146"/>
      <c r="LVO47" s="146"/>
      <c r="LVP47" s="146"/>
      <c r="LVQ47" s="146"/>
      <c r="LVR47" s="146"/>
      <c r="LVS47" s="146"/>
      <c r="LVT47" s="146"/>
      <c r="LVU47" s="146"/>
      <c r="LVV47" s="146"/>
      <c r="LVW47" s="146"/>
      <c r="LVX47" s="146"/>
      <c r="LVY47" s="146"/>
      <c r="LVZ47" s="146"/>
      <c r="LWA47" s="146"/>
      <c r="LWB47" s="146"/>
      <c r="LWC47" s="146"/>
      <c r="LWD47" s="146"/>
      <c r="LWE47" s="146"/>
      <c r="LWF47" s="146"/>
      <c r="LWG47" s="146"/>
      <c r="LWH47" s="146"/>
      <c r="LWI47" s="146"/>
      <c r="LWJ47" s="146"/>
      <c r="LWK47" s="146"/>
      <c r="LWL47" s="146"/>
      <c r="LWM47" s="146"/>
      <c r="LWN47" s="146"/>
      <c r="LWO47" s="146"/>
      <c r="LWP47" s="146"/>
      <c r="LWQ47" s="146"/>
      <c r="LWR47" s="146"/>
      <c r="LWS47" s="146"/>
      <c r="LWT47" s="146"/>
      <c r="LWU47" s="146"/>
      <c r="LWV47" s="146"/>
      <c r="LWW47" s="146"/>
      <c r="LWX47" s="146"/>
      <c r="LWY47" s="146"/>
      <c r="LWZ47" s="146"/>
      <c r="LXA47" s="146"/>
      <c r="LXB47" s="146"/>
      <c r="LXC47" s="146"/>
      <c r="LXD47" s="146"/>
      <c r="LXE47" s="146"/>
      <c r="LXF47" s="146"/>
      <c r="LXG47" s="146"/>
      <c r="LXH47" s="146"/>
      <c r="LXI47" s="146"/>
      <c r="LXJ47" s="146"/>
      <c r="LXK47" s="146"/>
      <c r="LXL47" s="146"/>
      <c r="LXM47" s="146"/>
      <c r="LXN47" s="146"/>
      <c r="LXO47" s="146"/>
      <c r="LXP47" s="146"/>
      <c r="LXQ47" s="146"/>
      <c r="LXR47" s="146"/>
      <c r="LXS47" s="146"/>
      <c r="LXT47" s="146"/>
      <c r="LXU47" s="146"/>
      <c r="LXV47" s="146"/>
      <c r="LXW47" s="146"/>
      <c r="LXX47" s="146"/>
      <c r="LXY47" s="146"/>
      <c r="LXZ47" s="146"/>
      <c r="LYA47" s="146"/>
      <c r="LYB47" s="146"/>
      <c r="LYC47" s="146"/>
      <c r="LYD47" s="146"/>
      <c r="LYE47" s="146"/>
      <c r="LYF47" s="146"/>
      <c r="LYG47" s="146"/>
      <c r="LYH47" s="146"/>
      <c r="LYI47" s="146"/>
      <c r="LYJ47" s="146"/>
      <c r="LYK47" s="146"/>
      <c r="LYL47" s="146"/>
      <c r="LYM47" s="146"/>
      <c r="LYN47" s="146"/>
      <c r="LYO47" s="146"/>
      <c r="LYP47" s="146"/>
      <c r="LYQ47" s="146"/>
      <c r="LYR47" s="146"/>
      <c r="LYS47" s="146"/>
      <c r="LYT47" s="146"/>
      <c r="LYU47" s="146"/>
      <c r="LYV47" s="146"/>
      <c r="LYW47" s="146"/>
      <c r="LYX47" s="146"/>
      <c r="LYY47" s="146"/>
      <c r="LYZ47" s="146"/>
      <c r="LZA47" s="146"/>
      <c r="LZB47" s="146"/>
      <c r="LZC47" s="146"/>
      <c r="LZD47" s="146"/>
      <c r="LZE47" s="146"/>
      <c r="LZF47" s="146"/>
      <c r="LZG47" s="146"/>
      <c r="LZH47" s="146"/>
      <c r="LZI47" s="146"/>
      <c r="LZJ47" s="146"/>
      <c r="LZK47" s="146"/>
      <c r="LZL47" s="146"/>
      <c r="LZM47" s="146"/>
      <c r="LZN47" s="146"/>
      <c r="LZO47" s="146"/>
      <c r="LZP47" s="146"/>
      <c r="LZQ47" s="146"/>
      <c r="LZR47" s="146"/>
      <c r="LZS47" s="146"/>
      <c r="LZT47" s="146"/>
      <c r="LZU47" s="146"/>
      <c r="LZV47" s="146"/>
      <c r="LZW47" s="146"/>
      <c r="LZX47" s="146"/>
      <c r="LZY47" s="146"/>
      <c r="LZZ47" s="146"/>
      <c r="MAA47" s="146"/>
      <c r="MAB47" s="146"/>
      <c r="MAC47" s="146"/>
      <c r="MAD47" s="146"/>
      <c r="MAE47" s="146"/>
      <c r="MAF47" s="146"/>
      <c r="MAG47" s="146"/>
      <c r="MAH47" s="146"/>
      <c r="MAI47" s="146"/>
      <c r="MAJ47" s="146"/>
      <c r="MAK47" s="146"/>
      <c r="MAL47" s="146"/>
      <c r="MAM47" s="146"/>
      <c r="MAN47" s="146"/>
      <c r="MAO47" s="146"/>
      <c r="MAP47" s="146"/>
      <c r="MAQ47" s="146"/>
      <c r="MAR47" s="146"/>
      <c r="MAS47" s="146"/>
      <c r="MAT47" s="146"/>
      <c r="MAU47" s="146"/>
      <c r="MAV47" s="146"/>
      <c r="MAW47" s="146"/>
      <c r="MAX47" s="146"/>
      <c r="MAY47" s="146"/>
      <c r="MAZ47" s="146"/>
      <c r="MBA47" s="146"/>
      <c r="MBB47" s="146"/>
      <c r="MBC47" s="146"/>
      <c r="MBD47" s="146"/>
      <c r="MBE47" s="146"/>
      <c r="MBF47" s="146"/>
      <c r="MBG47" s="146"/>
      <c r="MBH47" s="146"/>
      <c r="MBI47" s="146"/>
      <c r="MBJ47" s="146"/>
      <c r="MBK47" s="146"/>
      <c r="MBL47" s="146"/>
      <c r="MBM47" s="146"/>
      <c r="MBN47" s="146"/>
      <c r="MBO47" s="146"/>
      <c r="MBP47" s="146"/>
      <c r="MBQ47" s="146"/>
      <c r="MBR47" s="146"/>
      <c r="MBS47" s="146"/>
      <c r="MBT47" s="146"/>
      <c r="MBU47" s="146"/>
      <c r="MBV47" s="146"/>
      <c r="MBW47" s="146"/>
      <c r="MBX47" s="146"/>
      <c r="MBY47" s="146"/>
      <c r="MBZ47" s="146"/>
      <c r="MCA47" s="146"/>
      <c r="MCB47" s="146"/>
      <c r="MCC47" s="146"/>
      <c r="MCD47" s="146"/>
      <c r="MCE47" s="146"/>
      <c r="MCF47" s="146"/>
      <c r="MCG47" s="146"/>
      <c r="MCH47" s="146"/>
      <c r="MCI47" s="146"/>
      <c r="MCJ47" s="146"/>
      <c r="MCK47" s="146"/>
      <c r="MCL47" s="146"/>
      <c r="MCM47" s="146"/>
      <c r="MCN47" s="146"/>
      <c r="MCO47" s="146"/>
      <c r="MCP47" s="146"/>
      <c r="MCQ47" s="146"/>
      <c r="MCR47" s="146"/>
      <c r="MCS47" s="146"/>
      <c r="MCT47" s="146"/>
      <c r="MCU47" s="146"/>
      <c r="MCV47" s="146"/>
      <c r="MCW47" s="146"/>
      <c r="MCX47" s="146"/>
      <c r="MCY47" s="146"/>
      <c r="MCZ47" s="146"/>
      <c r="MDA47" s="146"/>
      <c r="MDB47" s="146"/>
      <c r="MDC47" s="146"/>
      <c r="MDD47" s="146"/>
      <c r="MDE47" s="146"/>
      <c r="MDF47" s="146"/>
      <c r="MDG47" s="146"/>
      <c r="MDH47" s="146"/>
      <c r="MDI47" s="146"/>
      <c r="MDJ47" s="146"/>
      <c r="MDK47" s="146"/>
      <c r="MDL47" s="146"/>
      <c r="MDM47" s="146"/>
      <c r="MDN47" s="146"/>
      <c r="MDO47" s="146"/>
      <c r="MDP47" s="146"/>
      <c r="MDQ47" s="146"/>
      <c r="MDR47" s="146"/>
      <c r="MDS47" s="146"/>
      <c r="MDT47" s="146"/>
      <c r="MDU47" s="146"/>
      <c r="MDV47" s="146"/>
      <c r="MDW47" s="146"/>
      <c r="MDX47" s="146"/>
      <c r="MDY47" s="146"/>
      <c r="MDZ47" s="146"/>
      <c r="MEA47" s="146"/>
      <c r="MEB47" s="146"/>
      <c r="MEC47" s="146"/>
      <c r="MED47" s="146"/>
      <c r="MEE47" s="146"/>
      <c r="MEF47" s="146"/>
      <c r="MEG47" s="146"/>
      <c r="MEH47" s="146"/>
      <c r="MEI47" s="146"/>
      <c r="MEJ47" s="146"/>
      <c r="MEK47" s="146"/>
      <c r="MEL47" s="146"/>
      <c r="MEM47" s="146"/>
      <c r="MEN47" s="146"/>
      <c r="MEO47" s="146"/>
      <c r="MEP47" s="146"/>
      <c r="MEQ47" s="146"/>
      <c r="MER47" s="146"/>
      <c r="MES47" s="146"/>
      <c r="MET47" s="146"/>
      <c r="MEU47" s="146"/>
      <c r="MEV47" s="146"/>
      <c r="MEW47" s="146"/>
      <c r="MEX47" s="146"/>
      <c r="MEY47" s="146"/>
      <c r="MEZ47" s="146"/>
      <c r="MFA47" s="146"/>
      <c r="MFB47" s="146"/>
      <c r="MFC47" s="146"/>
      <c r="MFD47" s="146"/>
      <c r="MFE47" s="146"/>
      <c r="MFF47" s="146"/>
      <c r="MFG47" s="146"/>
      <c r="MFH47" s="146"/>
      <c r="MFI47" s="146"/>
      <c r="MFJ47" s="146"/>
      <c r="MFK47" s="146"/>
      <c r="MFL47" s="146"/>
      <c r="MFM47" s="146"/>
      <c r="MFN47" s="146"/>
      <c r="MFO47" s="146"/>
      <c r="MFP47" s="146"/>
      <c r="MFQ47" s="146"/>
      <c r="MFR47" s="146"/>
      <c r="MFS47" s="146"/>
      <c r="MFT47" s="146"/>
      <c r="MFU47" s="146"/>
      <c r="MFV47" s="146"/>
      <c r="MFW47" s="146"/>
      <c r="MFX47" s="146"/>
      <c r="MFY47" s="146"/>
      <c r="MFZ47" s="146"/>
      <c r="MGA47" s="146"/>
      <c r="MGB47" s="146"/>
      <c r="MGC47" s="146"/>
      <c r="MGD47" s="146"/>
      <c r="MGE47" s="146"/>
      <c r="MGF47" s="146"/>
      <c r="MGG47" s="146"/>
      <c r="MGH47" s="146"/>
      <c r="MGI47" s="146"/>
      <c r="MGJ47" s="146"/>
      <c r="MGK47" s="146"/>
      <c r="MGL47" s="146"/>
      <c r="MGM47" s="146"/>
      <c r="MGN47" s="146"/>
      <c r="MGO47" s="146"/>
      <c r="MGP47" s="146"/>
      <c r="MGQ47" s="146"/>
      <c r="MGR47" s="146"/>
      <c r="MGS47" s="146"/>
      <c r="MGT47" s="146"/>
      <c r="MGU47" s="146"/>
      <c r="MGV47" s="146"/>
      <c r="MGW47" s="146"/>
      <c r="MGX47" s="146"/>
      <c r="MGY47" s="146"/>
      <c r="MGZ47" s="146"/>
      <c r="MHA47" s="146"/>
      <c r="MHB47" s="146"/>
      <c r="MHC47" s="146"/>
      <c r="MHD47" s="146"/>
      <c r="MHE47" s="146"/>
      <c r="MHF47" s="146"/>
      <c r="MHG47" s="146"/>
      <c r="MHH47" s="146"/>
      <c r="MHI47" s="146"/>
      <c r="MHJ47" s="146"/>
      <c r="MHK47" s="146"/>
      <c r="MHL47" s="146"/>
      <c r="MHM47" s="146"/>
      <c r="MHN47" s="146"/>
      <c r="MHO47" s="146"/>
      <c r="MHP47" s="146"/>
      <c r="MHQ47" s="146"/>
      <c r="MHR47" s="146"/>
      <c r="MHS47" s="146"/>
      <c r="MHT47" s="146"/>
      <c r="MHU47" s="146"/>
      <c r="MHV47" s="146"/>
      <c r="MHW47" s="146"/>
      <c r="MHX47" s="146"/>
      <c r="MHY47" s="146"/>
      <c r="MHZ47" s="146"/>
      <c r="MIA47" s="146"/>
      <c r="MIB47" s="146"/>
      <c r="MIC47" s="146"/>
      <c r="MID47" s="146"/>
      <c r="MIE47" s="146"/>
      <c r="MIF47" s="146"/>
      <c r="MIG47" s="146"/>
      <c r="MIH47" s="146"/>
      <c r="MII47" s="146"/>
      <c r="MIJ47" s="146"/>
      <c r="MIK47" s="146"/>
      <c r="MIL47" s="146"/>
      <c r="MIM47" s="146"/>
      <c r="MIN47" s="146"/>
      <c r="MIO47" s="146"/>
      <c r="MIP47" s="146"/>
      <c r="MIQ47" s="146"/>
      <c r="MIR47" s="146"/>
      <c r="MIS47" s="146"/>
      <c r="MIT47" s="146"/>
      <c r="MIU47" s="146"/>
      <c r="MIV47" s="146"/>
      <c r="MIW47" s="146"/>
      <c r="MIX47" s="146"/>
      <c r="MIY47" s="146"/>
      <c r="MIZ47" s="146"/>
      <c r="MJA47" s="146"/>
      <c r="MJB47" s="146"/>
      <c r="MJC47" s="146"/>
      <c r="MJD47" s="146"/>
      <c r="MJE47" s="146"/>
      <c r="MJF47" s="146"/>
      <c r="MJG47" s="146"/>
      <c r="MJH47" s="146"/>
      <c r="MJI47" s="146"/>
      <c r="MJJ47" s="146"/>
      <c r="MJK47" s="146"/>
      <c r="MJL47" s="146"/>
      <c r="MJM47" s="146"/>
      <c r="MJN47" s="146"/>
      <c r="MJO47" s="146"/>
      <c r="MJP47" s="146"/>
      <c r="MJQ47" s="146"/>
      <c r="MJR47" s="146"/>
      <c r="MJS47" s="146"/>
      <c r="MJT47" s="146"/>
      <c r="MJU47" s="146"/>
      <c r="MJV47" s="146"/>
      <c r="MJW47" s="146"/>
      <c r="MJX47" s="146"/>
      <c r="MJY47" s="146"/>
      <c r="MJZ47" s="146"/>
      <c r="MKA47" s="146"/>
      <c r="MKB47" s="146"/>
      <c r="MKC47" s="146"/>
      <c r="MKD47" s="146"/>
      <c r="MKE47" s="146"/>
      <c r="MKF47" s="146"/>
      <c r="MKG47" s="146"/>
      <c r="MKH47" s="146"/>
      <c r="MKI47" s="146"/>
      <c r="MKJ47" s="146"/>
      <c r="MKK47" s="146"/>
      <c r="MKL47" s="146"/>
      <c r="MKM47" s="146"/>
      <c r="MKN47" s="146"/>
      <c r="MKO47" s="146"/>
      <c r="MKP47" s="146"/>
      <c r="MKQ47" s="146"/>
      <c r="MKR47" s="146"/>
      <c r="MKS47" s="146"/>
      <c r="MKT47" s="146"/>
      <c r="MKU47" s="146"/>
      <c r="MKV47" s="146"/>
      <c r="MKW47" s="146"/>
      <c r="MKX47" s="146"/>
      <c r="MKY47" s="146"/>
      <c r="MKZ47" s="146"/>
      <c r="MLA47" s="146"/>
      <c r="MLB47" s="146"/>
      <c r="MLC47" s="146"/>
      <c r="MLD47" s="146"/>
      <c r="MLE47" s="146"/>
      <c r="MLF47" s="146"/>
      <c r="MLG47" s="146"/>
      <c r="MLH47" s="146"/>
      <c r="MLI47" s="146"/>
      <c r="MLJ47" s="146"/>
      <c r="MLK47" s="146"/>
      <c r="MLL47" s="146"/>
      <c r="MLM47" s="146"/>
      <c r="MLN47" s="146"/>
      <c r="MLO47" s="146"/>
      <c r="MLP47" s="146"/>
      <c r="MLQ47" s="146"/>
      <c r="MLR47" s="146"/>
      <c r="MLS47" s="146"/>
      <c r="MLT47" s="146"/>
      <c r="MLU47" s="146"/>
      <c r="MLV47" s="146"/>
      <c r="MLW47" s="146"/>
      <c r="MLX47" s="146"/>
      <c r="MLY47" s="146"/>
      <c r="MLZ47" s="146"/>
      <c r="MMA47" s="146"/>
      <c r="MMB47" s="146"/>
      <c r="MMC47" s="146"/>
      <c r="MMD47" s="146"/>
      <c r="MME47" s="146"/>
      <c r="MMF47" s="146"/>
      <c r="MMG47" s="146"/>
      <c r="MMH47" s="146"/>
      <c r="MMI47" s="146"/>
      <c r="MMJ47" s="146"/>
      <c r="MMK47" s="146"/>
      <c r="MML47" s="146"/>
      <c r="MMM47" s="146"/>
      <c r="MMN47" s="146"/>
      <c r="MMO47" s="146"/>
      <c r="MMP47" s="146"/>
      <c r="MMQ47" s="146"/>
      <c r="MMR47" s="146"/>
      <c r="MMS47" s="146"/>
      <c r="MMT47" s="146"/>
      <c r="MMU47" s="146"/>
      <c r="MMV47" s="146"/>
      <c r="MMW47" s="146"/>
      <c r="MMX47" s="146"/>
      <c r="MMY47" s="146"/>
      <c r="MMZ47" s="146"/>
      <c r="MNA47" s="146"/>
      <c r="MNB47" s="146"/>
      <c r="MNC47" s="146"/>
      <c r="MND47" s="146"/>
      <c r="MNE47" s="146"/>
      <c r="MNF47" s="146"/>
      <c r="MNG47" s="146"/>
      <c r="MNH47" s="146"/>
      <c r="MNI47" s="146"/>
      <c r="MNJ47" s="146"/>
      <c r="MNK47" s="146"/>
      <c r="MNL47" s="146"/>
      <c r="MNM47" s="146"/>
      <c r="MNN47" s="146"/>
      <c r="MNO47" s="146"/>
      <c r="MNP47" s="146"/>
      <c r="MNQ47" s="146"/>
      <c r="MNR47" s="146"/>
      <c r="MNS47" s="146"/>
      <c r="MNT47" s="146"/>
      <c r="MNU47" s="146"/>
      <c r="MNV47" s="146"/>
      <c r="MNW47" s="146"/>
      <c r="MNX47" s="146"/>
      <c r="MNY47" s="146"/>
      <c r="MNZ47" s="146"/>
      <c r="MOA47" s="146"/>
      <c r="MOB47" s="146"/>
      <c r="MOC47" s="146"/>
      <c r="MOD47" s="146"/>
      <c r="MOE47" s="146"/>
      <c r="MOF47" s="146"/>
      <c r="MOG47" s="146"/>
      <c r="MOH47" s="146"/>
      <c r="MOI47" s="146"/>
      <c r="MOJ47" s="146"/>
      <c r="MOK47" s="146"/>
      <c r="MOL47" s="146"/>
      <c r="MOM47" s="146"/>
      <c r="MON47" s="146"/>
      <c r="MOO47" s="146"/>
      <c r="MOP47" s="146"/>
      <c r="MOQ47" s="146"/>
      <c r="MOR47" s="146"/>
      <c r="MOS47" s="146"/>
      <c r="MOT47" s="146"/>
      <c r="MOU47" s="146"/>
      <c r="MOV47" s="146"/>
      <c r="MOW47" s="146"/>
      <c r="MOX47" s="146"/>
      <c r="MOY47" s="146"/>
      <c r="MOZ47" s="146"/>
      <c r="MPA47" s="146"/>
      <c r="MPB47" s="146"/>
      <c r="MPC47" s="146"/>
      <c r="MPD47" s="146"/>
      <c r="MPE47" s="146"/>
      <c r="MPF47" s="146"/>
      <c r="MPG47" s="146"/>
      <c r="MPH47" s="146"/>
      <c r="MPI47" s="146"/>
      <c r="MPJ47" s="146"/>
      <c r="MPK47" s="146"/>
      <c r="MPL47" s="146"/>
      <c r="MPM47" s="146"/>
      <c r="MPN47" s="146"/>
      <c r="MPO47" s="146"/>
      <c r="MPP47" s="146"/>
      <c r="MPQ47" s="146"/>
      <c r="MPR47" s="146"/>
      <c r="MPS47" s="146"/>
      <c r="MPT47" s="146"/>
      <c r="MPU47" s="146"/>
      <c r="MPV47" s="146"/>
      <c r="MPW47" s="146"/>
      <c r="MPX47" s="146"/>
      <c r="MPY47" s="146"/>
      <c r="MPZ47" s="146"/>
      <c r="MQA47" s="146"/>
      <c r="MQB47" s="146"/>
      <c r="MQC47" s="146"/>
      <c r="MQD47" s="146"/>
      <c r="MQE47" s="146"/>
      <c r="MQF47" s="146"/>
      <c r="MQG47" s="146"/>
      <c r="MQH47" s="146"/>
      <c r="MQI47" s="146"/>
      <c r="MQJ47" s="146"/>
      <c r="MQK47" s="146"/>
      <c r="MQL47" s="146"/>
      <c r="MQM47" s="146"/>
      <c r="MQN47" s="146"/>
      <c r="MQO47" s="146"/>
      <c r="MQP47" s="146"/>
      <c r="MQQ47" s="146"/>
      <c r="MQR47" s="146"/>
      <c r="MQS47" s="146"/>
      <c r="MQT47" s="146"/>
      <c r="MQU47" s="146"/>
      <c r="MQV47" s="146"/>
      <c r="MQW47" s="146"/>
      <c r="MQX47" s="146"/>
      <c r="MQY47" s="146"/>
      <c r="MQZ47" s="146"/>
      <c r="MRA47" s="146"/>
      <c r="MRB47" s="146"/>
      <c r="MRC47" s="146"/>
      <c r="MRD47" s="146"/>
      <c r="MRE47" s="146"/>
      <c r="MRF47" s="146"/>
      <c r="MRG47" s="146"/>
      <c r="MRH47" s="146"/>
      <c r="MRI47" s="146"/>
      <c r="MRJ47" s="146"/>
      <c r="MRK47" s="146"/>
      <c r="MRL47" s="146"/>
      <c r="MRM47" s="146"/>
      <c r="MRN47" s="146"/>
      <c r="MRO47" s="146"/>
      <c r="MRP47" s="146"/>
      <c r="MRQ47" s="146"/>
      <c r="MRR47" s="146"/>
      <c r="MRS47" s="146"/>
      <c r="MRT47" s="146"/>
      <c r="MRU47" s="146"/>
      <c r="MRV47" s="146"/>
      <c r="MRW47" s="146"/>
      <c r="MRX47" s="146"/>
      <c r="MRY47" s="146"/>
      <c r="MRZ47" s="146"/>
      <c r="MSA47" s="146"/>
      <c r="MSB47" s="146"/>
      <c r="MSC47" s="146"/>
      <c r="MSD47" s="146"/>
      <c r="MSE47" s="146"/>
      <c r="MSF47" s="146"/>
      <c r="MSG47" s="146"/>
      <c r="MSH47" s="146"/>
      <c r="MSI47" s="146"/>
      <c r="MSJ47" s="146"/>
      <c r="MSK47" s="146"/>
      <c r="MSL47" s="146"/>
      <c r="MSM47" s="146"/>
      <c r="MSN47" s="146"/>
      <c r="MSO47" s="146"/>
      <c r="MSP47" s="146"/>
      <c r="MSQ47" s="146"/>
      <c r="MSR47" s="146"/>
      <c r="MSS47" s="146"/>
      <c r="MST47" s="146"/>
      <c r="MSU47" s="146"/>
      <c r="MSV47" s="146"/>
      <c r="MSW47" s="146"/>
      <c r="MSX47" s="146"/>
      <c r="MSY47" s="146"/>
      <c r="MSZ47" s="146"/>
      <c r="MTA47" s="146"/>
      <c r="MTB47" s="146"/>
      <c r="MTC47" s="146"/>
      <c r="MTD47" s="146"/>
      <c r="MTE47" s="146"/>
      <c r="MTF47" s="146"/>
      <c r="MTG47" s="146"/>
      <c r="MTH47" s="146"/>
      <c r="MTI47" s="146"/>
      <c r="MTJ47" s="146"/>
      <c r="MTK47" s="146"/>
      <c r="MTL47" s="146"/>
      <c r="MTM47" s="146"/>
      <c r="MTN47" s="146"/>
      <c r="MTO47" s="146"/>
      <c r="MTP47" s="146"/>
      <c r="MTQ47" s="146"/>
      <c r="MTR47" s="146"/>
      <c r="MTS47" s="146"/>
      <c r="MTT47" s="146"/>
      <c r="MTU47" s="146"/>
      <c r="MTV47" s="146"/>
      <c r="MTW47" s="146"/>
      <c r="MTX47" s="146"/>
      <c r="MTY47" s="146"/>
      <c r="MTZ47" s="146"/>
      <c r="MUA47" s="146"/>
      <c r="MUB47" s="146"/>
      <c r="MUC47" s="146"/>
      <c r="MUD47" s="146"/>
      <c r="MUE47" s="146"/>
      <c r="MUF47" s="146"/>
      <c r="MUG47" s="146"/>
      <c r="MUH47" s="146"/>
      <c r="MUI47" s="146"/>
      <c r="MUJ47" s="146"/>
      <c r="MUK47" s="146"/>
      <c r="MUL47" s="146"/>
      <c r="MUM47" s="146"/>
      <c r="MUN47" s="146"/>
      <c r="MUO47" s="146"/>
      <c r="MUP47" s="146"/>
      <c r="MUQ47" s="146"/>
      <c r="MUR47" s="146"/>
      <c r="MUS47" s="146"/>
      <c r="MUT47" s="146"/>
      <c r="MUU47" s="146"/>
      <c r="MUV47" s="146"/>
      <c r="MUW47" s="146"/>
      <c r="MUX47" s="146"/>
      <c r="MUY47" s="146"/>
      <c r="MUZ47" s="146"/>
      <c r="MVA47" s="146"/>
      <c r="MVB47" s="146"/>
      <c r="MVC47" s="146"/>
      <c r="MVD47" s="146"/>
      <c r="MVE47" s="146"/>
      <c r="MVF47" s="146"/>
      <c r="MVG47" s="146"/>
      <c r="MVH47" s="146"/>
      <c r="MVI47" s="146"/>
      <c r="MVJ47" s="146"/>
      <c r="MVK47" s="146"/>
      <c r="MVL47" s="146"/>
      <c r="MVM47" s="146"/>
      <c r="MVN47" s="146"/>
      <c r="MVO47" s="146"/>
      <c r="MVP47" s="146"/>
      <c r="MVQ47" s="146"/>
      <c r="MVR47" s="146"/>
      <c r="MVS47" s="146"/>
      <c r="MVT47" s="146"/>
      <c r="MVU47" s="146"/>
      <c r="MVV47" s="146"/>
      <c r="MVW47" s="146"/>
      <c r="MVX47" s="146"/>
      <c r="MVY47" s="146"/>
      <c r="MVZ47" s="146"/>
      <c r="MWA47" s="146"/>
      <c r="MWB47" s="146"/>
      <c r="MWC47" s="146"/>
      <c r="MWD47" s="146"/>
      <c r="MWE47" s="146"/>
      <c r="MWF47" s="146"/>
      <c r="MWG47" s="146"/>
      <c r="MWH47" s="146"/>
      <c r="MWI47" s="146"/>
      <c r="MWJ47" s="146"/>
      <c r="MWK47" s="146"/>
      <c r="MWL47" s="146"/>
      <c r="MWM47" s="146"/>
      <c r="MWN47" s="146"/>
      <c r="MWO47" s="146"/>
      <c r="MWP47" s="146"/>
      <c r="MWQ47" s="146"/>
      <c r="MWR47" s="146"/>
      <c r="MWS47" s="146"/>
      <c r="MWT47" s="146"/>
      <c r="MWU47" s="146"/>
      <c r="MWV47" s="146"/>
      <c r="MWW47" s="146"/>
      <c r="MWX47" s="146"/>
      <c r="MWY47" s="146"/>
      <c r="MWZ47" s="146"/>
      <c r="MXA47" s="146"/>
      <c r="MXB47" s="146"/>
      <c r="MXC47" s="146"/>
      <c r="MXD47" s="146"/>
      <c r="MXE47" s="146"/>
      <c r="MXF47" s="146"/>
      <c r="MXG47" s="146"/>
      <c r="MXH47" s="146"/>
      <c r="MXI47" s="146"/>
      <c r="MXJ47" s="146"/>
      <c r="MXK47" s="146"/>
      <c r="MXL47" s="146"/>
      <c r="MXM47" s="146"/>
      <c r="MXN47" s="146"/>
      <c r="MXO47" s="146"/>
      <c r="MXP47" s="146"/>
      <c r="MXQ47" s="146"/>
      <c r="MXR47" s="146"/>
      <c r="MXS47" s="146"/>
      <c r="MXT47" s="146"/>
      <c r="MXU47" s="146"/>
      <c r="MXV47" s="146"/>
      <c r="MXW47" s="146"/>
      <c r="MXX47" s="146"/>
      <c r="MXY47" s="146"/>
      <c r="MXZ47" s="146"/>
      <c r="MYA47" s="146"/>
      <c r="MYB47" s="146"/>
      <c r="MYC47" s="146"/>
      <c r="MYD47" s="146"/>
      <c r="MYE47" s="146"/>
      <c r="MYF47" s="146"/>
      <c r="MYG47" s="146"/>
      <c r="MYH47" s="146"/>
      <c r="MYI47" s="146"/>
      <c r="MYJ47" s="146"/>
      <c r="MYK47" s="146"/>
      <c r="MYL47" s="146"/>
      <c r="MYM47" s="146"/>
      <c r="MYN47" s="146"/>
      <c r="MYO47" s="146"/>
      <c r="MYP47" s="146"/>
      <c r="MYQ47" s="146"/>
      <c r="MYR47" s="146"/>
      <c r="MYS47" s="146"/>
      <c r="MYT47" s="146"/>
      <c r="MYU47" s="146"/>
      <c r="MYV47" s="146"/>
      <c r="MYW47" s="146"/>
      <c r="MYX47" s="146"/>
      <c r="MYY47" s="146"/>
      <c r="MYZ47" s="146"/>
      <c r="MZA47" s="146"/>
      <c r="MZB47" s="146"/>
      <c r="MZC47" s="146"/>
      <c r="MZD47" s="146"/>
      <c r="MZE47" s="146"/>
      <c r="MZF47" s="146"/>
      <c r="MZG47" s="146"/>
      <c r="MZH47" s="146"/>
      <c r="MZI47" s="146"/>
      <c r="MZJ47" s="146"/>
      <c r="MZK47" s="146"/>
      <c r="MZL47" s="146"/>
      <c r="MZM47" s="146"/>
      <c r="MZN47" s="146"/>
      <c r="MZO47" s="146"/>
      <c r="MZP47" s="146"/>
      <c r="MZQ47" s="146"/>
      <c r="MZR47" s="146"/>
      <c r="MZS47" s="146"/>
      <c r="MZT47" s="146"/>
      <c r="MZU47" s="146"/>
      <c r="MZV47" s="146"/>
      <c r="MZW47" s="146"/>
      <c r="MZX47" s="146"/>
      <c r="MZY47" s="146"/>
      <c r="MZZ47" s="146"/>
      <c r="NAA47" s="146"/>
      <c r="NAB47" s="146"/>
      <c r="NAC47" s="146"/>
      <c r="NAD47" s="146"/>
      <c r="NAE47" s="146"/>
      <c r="NAF47" s="146"/>
      <c r="NAG47" s="146"/>
      <c r="NAH47" s="146"/>
      <c r="NAI47" s="146"/>
      <c r="NAJ47" s="146"/>
      <c r="NAK47" s="146"/>
      <c r="NAL47" s="146"/>
      <c r="NAM47" s="146"/>
      <c r="NAN47" s="146"/>
      <c r="NAO47" s="146"/>
      <c r="NAP47" s="146"/>
      <c r="NAQ47" s="146"/>
      <c r="NAR47" s="146"/>
      <c r="NAS47" s="146"/>
      <c r="NAT47" s="146"/>
      <c r="NAU47" s="146"/>
      <c r="NAV47" s="146"/>
      <c r="NAW47" s="146"/>
      <c r="NAX47" s="146"/>
      <c r="NAY47" s="146"/>
      <c r="NAZ47" s="146"/>
      <c r="NBA47" s="146"/>
      <c r="NBB47" s="146"/>
      <c r="NBC47" s="146"/>
      <c r="NBD47" s="146"/>
      <c r="NBE47" s="146"/>
      <c r="NBF47" s="146"/>
      <c r="NBG47" s="146"/>
      <c r="NBH47" s="146"/>
      <c r="NBI47" s="146"/>
      <c r="NBJ47" s="146"/>
      <c r="NBK47" s="146"/>
      <c r="NBL47" s="146"/>
      <c r="NBM47" s="146"/>
      <c r="NBN47" s="146"/>
      <c r="NBO47" s="146"/>
      <c r="NBP47" s="146"/>
      <c r="NBQ47" s="146"/>
      <c r="NBR47" s="146"/>
      <c r="NBS47" s="146"/>
      <c r="NBT47" s="146"/>
      <c r="NBU47" s="146"/>
      <c r="NBV47" s="146"/>
      <c r="NBW47" s="146"/>
      <c r="NBX47" s="146"/>
      <c r="NBY47" s="146"/>
      <c r="NBZ47" s="146"/>
      <c r="NCA47" s="146"/>
      <c r="NCB47" s="146"/>
      <c r="NCC47" s="146"/>
      <c r="NCD47" s="146"/>
      <c r="NCE47" s="146"/>
      <c r="NCF47" s="146"/>
      <c r="NCG47" s="146"/>
      <c r="NCH47" s="146"/>
      <c r="NCI47" s="146"/>
      <c r="NCJ47" s="146"/>
      <c r="NCK47" s="146"/>
      <c r="NCL47" s="146"/>
      <c r="NCM47" s="146"/>
      <c r="NCN47" s="146"/>
      <c r="NCO47" s="146"/>
      <c r="NCP47" s="146"/>
      <c r="NCQ47" s="146"/>
      <c r="NCR47" s="146"/>
      <c r="NCS47" s="146"/>
      <c r="NCT47" s="146"/>
      <c r="NCU47" s="146"/>
      <c r="NCV47" s="146"/>
      <c r="NCW47" s="146"/>
      <c r="NCX47" s="146"/>
      <c r="NCY47" s="146"/>
      <c r="NCZ47" s="146"/>
      <c r="NDA47" s="146"/>
      <c r="NDB47" s="146"/>
      <c r="NDC47" s="146"/>
      <c r="NDD47" s="146"/>
      <c r="NDE47" s="146"/>
      <c r="NDF47" s="146"/>
      <c r="NDG47" s="146"/>
      <c r="NDH47" s="146"/>
      <c r="NDI47" s="146"/>
      <c r="NDJ47" s="146"/>
      <c r="NDK47" s="146"/>
      <c r="NDL47" s="146"/>
      <c r="NDM47" s="146"/>
      <c r="NDN47" s="146"/>
      <c r="NDO47" s="146"/>
      <c r="NDP47" s="146"/>
      <c r="NDQ47" s="146"/>
      <c r="NDR47" s="146"/>
      <c r="NDS47" s="146"/>
      <c r="NDT47" s="146"/>
      <c r="NDU47" s="146"/>
      <c r="NDV47" s="146"/>
      <c r="NDW47" s="146"/>
      <c r="NDX47" s="146"/>
      <c r="NDY47" s="146"/>
      <c r="NDZ47" s="146"/>
      <c r="NEA47" s="146"/>
      <c r="NEB47" s="146"/>
      <c r="NEC47" s="146"/>
      <c r="NED47" s="146"/>
      <c r="NEE47" s="146"/>
      <c r="NEF47" s="146"/>
      <c r="NEG47" s="146"/>
      <c r="NEH47" s="146"/>
      <c r="NEI47" s="146"/>
      <c r="NEJ47" s="146"/>
      <c r="NEK47" s="146"/>
      <c r="NEL47" s="146"/>
      <c r="NEM47" s="146"/>
      <c r="NEN47" s="146"/>
      <c r="NEO47" s="146"/>
      <c r="NEP47" s="146"/>
      <c r="NEQ47" s="146"/>
      <c r="NER47" s="146"/>
      <c r="NES47" s="146"/>
      <c r="NET47" s="146"/>
      <c r="NEU47" s="146"/>
      <c r="NEV47" s="146"/>
      <c r="NEW47" s="146"/>
      <c r="NEX47" s="146"/>
      <c r="NEY47" s="146"/>
      <c r="NEZ47" s="146"/>
      <c r="NFA47" s="146"/>
      <c r="NFB47" s="146"/>
      <c r="NFC47" s="146"/>
      <c r="NFD47" s="146"/>
      <c r="NFE47" s="146"/>
      <c r="NFF47" s="146"/>
      <c r="NFG47" s="146"/>
      <c r="NFH47" s="146"/>
      <c r="NFI47" s="146"/>
      <c r="NFJ47" s="146"/>
      <c r="NFK47" s="146"/>
      <c r="NFL47" s="146"/>
      <c r="NFM47" s="146"/>
      <c r="NFN47" s="146"/>
      <c r="NFO47" s="146"/>
      <c r="NFP47" s="146"/>
      <c r="NFQ47" s="146"/>
      <c r="NFR47" s="146"/>
      <c r="NFS47" s="146"/>
      <c r="NFT47" s="146"/>
      <c r="NFU47" s="146"/>
      <c r="NFV47" s="146"/>
      <c r="NFW47" s="146"/>
      <c r="NFX47" s="146"/>
      <c r="NFY47" s="146"/>
      <c r="NFZ47" s="146"/>
      <c r="NGA47" s="146"/>
      <c r="NGB47" s="146"/>
      <c r="NGC47" s="146"/>
      <c r="NGD47" s="146"/>
      <c r="NGE47" s="146"/>
      <c r="NGF47" s="146"/>
      <c r="NGG47" s="146"/>
      <c r="NGH47" s="146"/>
      <c r="NGI47" s="146"/>
      <c r="NGJ47" s="146"/>
      <c r="NGK47" s="146"/>
      <c r="NGL47" s="146"/>
      <c r="NGM47" s="146"/>
      <c r="NGN47" s="146"/>
      <c r="NGO47" s="146"/>
      <c r="NGP47" s="146"/>
      <c r="NGQ47" s="146"/>
      <c r="NGR47" s="146"/>
      <c r="NGS47" s="146"/>
      <c r="NGT47" s="146"/>
      <c r="NGU47" s="146"/>
      <c r="NGV47" s="146"/>
      <c r="NGW47" s="146"/>
      <c r="NGX47" s="146"/>
      <c r="NGY47" s="146"/>
      <c r="NGZ47" s="146"/>
      <c r="NHA47" s="146"/>
      <c r="NHB47" s="146"/>
      <c r="NHC47" s="146"/>
      <c r="NHD47" s="146"/>
      <c r="NHE47" s="146"/>
      <c r="NHF47" s="146"/>
      <c r="NHG47" s="146"/>
      <c r="NHH47" s="146"/>
      <c r="NHI47" s="146"/>
      <c r="NHJ47" s="146"/>
      <c r="NHK47" s="146"/>
      <c r="NHL47" s="146"/>
      <c r="NHM47" s="146"/>
      <c r="NHN47" s="146"/>
      <c r="NHO47" s="146"/>
      <c r="NHP47" s="146"/>
      <c r="NHQ47" s="146"/>
      <c r="NHR47" s="146"/>
      <c r="NHS47" s="146"/>
      <c r="NHT47" s="146"/>
      <c r="NHU47" s="146"/>
      <c r="NHV47" s="146"/>
      <c r="NHW47" s="146"/>
      <c r="NHX47" s="146"/>
      <c r="NHY47" s="146"/>
      <c r="NHZ47" s="146"/>
      <c r="NIA47" s="146"/>
      <c r="NIB47" s="146"/>
      <c r="NIC47" s="146"/>
      <c r="NID47" s="146"/>
      <c r="NIE47" s="146"/>
      <c r="NIF47" s="146"/>
      <c r="NIG47" s="146"/>
      <c r="NIH47" s="146"/>
      <c r="NII47" s="146"/>
      <c r="NIJ47" s="146"/>
      <c r="NIK47" s="146"/>
      <c r="NIL47" s="146"/>
      <c r="NIM47" s="146"/>
      <c r="NIN47" s="146"/>
      <c r="NIO47" s="146"/>
      <c r="NIP47" s="146"/>
      <c r="NIQ47" s="146"/>
      <c r="NIR47" s="146"/>
      <c r="NIS47" s="146"/>
      <c r="NIT47" s="146"/>
      <c r="NIU47" s="146"/>
      <c r="NIV47" s="146"/>
      <c r="NIW47" s="146"/>
      <c r="NIX47" s="146"/>
      <c r="NIY47" s="146"/>
      <c r="NIZ47" s="146"/>
      <c r="NJA47" s="146"/>
      <c r="NJB47" s="146"/>
      <c r="NJC47" s="146"/>
      <c r="NJD47" s="146"/>
      <c r="NJE47" s="146"/>
      <c r="NJF47" s="146"/>
      <c r="NJG47" s="146"/>
      <c r="NJH47" s="146"/>
      <c r="NJI47" s="146"/>
      <c r="NJJ47" s="146"/>
      <c r="NJK47" s="146"/>
      <c r="NJL47" s="146"/>
      <c r="NJM47" s="146"/>
      <c r="NJN47" s="146"/>
      <c r="NJO47" s="146"/>
      <c r="NJP47" s="146"/>
      <c r="NJQ47" s="146"/>
      <c r="NJR47" s="146"/>
      <c r="NJS47" s="146"/>
      <c r="NJT47" s="146"/>
      <c r="NJU47" s="146"/>
      <c r="NJV47" s="146"/>
      <c r="NJW47" s="146"/>
      <c r="NJX47" s="146"/>
      <c r="NJY47" s="146"/>
      <c r="NJZ47" s="146"/>
      <c r="NKA47" s="146"/>
      <c r="NKB47" s="146"/>
      <c r="NKC47" s="146"/>
      <c r="NKD47" s="146"/>
      <c r="NKE47" s="146"/>
      <c r="NKF47" s="146"/>
      <c r="NKG47" s="146"/>
      <c r="NKH47" s="146"/>
      <c r="NKI47" s="146"/>
      <c r="NKJ47" s="146"/>
      <c r="NKK47" s="146"/>
      <c r="NKL47" s="146"/>
      <c r="NKM47" s="146"/>
      <c r="NKN47" s="146"/>
      <c r="NKO47" s="146"/>
      <c r="NKP47" s="146"/>
      <c r="NKQ47" s="146"/>
      <c r="NKR47" s="146"/>
      <c r="NKS47" s="146"/>
      <c r="NKT47" s="146"/>
      <c r="NKU47" s="146"/>
      <c r="NKV47" s="146"/>
      <c r="NKW47" s="146"/>
      <c r="NKX47" s="146"/>
      <c r="NKY47" s="146"/>
      <c r="NKZ47" s="146"/>
      <c r="NLA47" s="146"/>
      <c r="NLB47" s="146"/>
      <c r="NLC47" s="146"/>
      <c r="NLD47" s="146"/>
      <c r="NLE47" s="146"/>
      <c r="NLF47" s="146"/>
      <c r="NLG47" s="146"/>
      <c r="NLH47" s="146"/>
      <c r="NLI47" s="146"/>
      <c r="NLJ47" s="146"/>
      <c r="NLK47" s="146"/>
      <c r="NLL47" s="146"/>
      <c r="NLM47" s="146"/>
      <c r="NLN47" s="146"/>
      <c r="NLO47" s="146"/>
      <c r="NLP47" s="146"/>
      <c r="NLQ47" s="146"/>
      <c r="NLR47" s="146"/>
      <c r="NLS47" s="146"/>
      <c r="NLT47" s="146"/>
      <c r="NLU47" s="146"/>
      <c r="NLV47" s="146"/>
      <c r="NLW47" s="146"/>
      <c r="NLX47" s="146"/>
      <c r="NLY47" s="146"/>
      <c r="NLZ47" s="146"/>
      <c r="NMA47" s="146"/>
      <c r="NMB47" s="146"/>
      <c r="NMC47" s="146"/>
      <c r="NMD47" s="146"/>
      <c r="NME47" s="146"/>
      <c r="NMF47" s="146"/>
      <c r="NMG47" s="146"/>
      <c r="NMH47" s="146"/>
      <c r="NMI47" s="146"/>
      <c r="NMJ47" s="146"/>
      <c r="NMK47" s="146"/>
      <c r="NML47" s="146"/>
      <c r="NMM47" s="146"/>
      <c r="NMN47" s="146"/>
      <c r="NMO47" s="146"/>
      <c r="NMP47" s="146"/>
      <c r="NMQ47" s="146"/>
      <c r="NMR47" s="146"/>
      <c r="NMS47" s="146"/>
      <c r="NMT47" s="146"/>
      <c r="NMU47" s="146"/>
      <c r="NMV47" s="146"/>
      <c r="NMW47" s="146"/>
      <c r="NMX47" s="146"/>
      <c r="NMY47" s="146"/>
      <c r="NMZ47" s="146"/>
      <c r="NNA47" s="146"/>
      <c r="NNB47" s="146"/>
      <c r="NNC47" s="146"/>
      <c r="NND47" s="146"/>
      <c r="NNE47" s="146"/>
      <c r="NNF47" s="146"/>
      <c r="NNG47" s="146"/>
      <c r="NNH47" s="146"/>
      <c r="NNI47" s="146"/>
      <c r="NNJ47" s="146"/>
      <c r="NNK47" s="146"/>
      <c r="NNL47" s="146"/>
      <c r="NNM47" s="146"/>
      <c r="NNN47" s="146"/>
      <c r="NNO47" s="146"/>
      <c r="NNP47" s="146"/>
      <c r="NNQ47" s="146"/>
      <c r="NNR47" s="146"/>
      <c r="NNS47" s="146"/>
      <c r="NNT47" s="146"/>
      <c r="NNU47" s="146"/>
      <c r="NNV47" s="146"/>
      <c r="NNW47" s="146"/>
      <c r="NNX47" s="146"/>
      <c r="NNY47" s="146"/>
      <c r="NNZ47" s="146"/>
      <c r="NOA47" s="146"/>
      <c r="NOB47" s="146"/>
      <c r="NOC47" s="146"/>
      <c r="NOD47" s="146"/>
      <c r="NOE47" s="146"/>
      <c r="NOF47" s="146"/>
      <c r="NOG47" s="146"/>
      <c r="NOH47" s="146"/>
      <c r="NOI47" s="146"/>
      <c r="NOJ47" s="146"/>
      <c r="NOK47" s="146"/>
      <c r="NOL47" s="146"/>
      <c r="NOM47" s="146"/>
      <c r="NON47" s="146"/>
      <c r="NOO47" s="146"/>
      <c r="NOP47" s="146"/>
      <c r="NOQ47" s="146"/>
      <c r="NOR47" s="146"/>
      <c r="NOS47" s="146"/>
      <c r="NOT47" s="146"/>
      <c r="NOU47" s="146"/>
      <c r="NOV47" s="146"/>
      <c r="NOW47" s="146"/>
      <c r="NOX47" s="146"/>
      <c r="NOY47" s="146"/>
      <c r="NOZ47" s="146"/>
      <c r="NPA47" s="146"/>
      <c r="NPB47" s="146"/>
      <c r="NPC47" s="146"/>
      <c r="NPD47" s="146"/>
      <c r="NPE47" s="146"/>
      <c r="NPF47" s="146"/>
      <c r="NPG47" s="146"/>
      <c r="NPH47" s="146"/>
      <c r="NPI47" s="146"/>
      <c r="NPJ47" s="146"/>
      <c r="NPK47" s="146"/>
      <c r="NPL47" s="146"/>
      <c r="NPM47" s="146"/>
      <c r="NPN47" s="146"/>
      <c r="NPO47" s="146"/>
      <c r="NPP47" s="146"/>
      <c r="NPQ47" s="146"/>
      <c r="NPR47" s="146"/>
      <c r="NPS47" s="146"/>
      <c r="NPT47" s="146"/>
      <c r="NPU47" s="146"/>
      <c r="NPV47" s="146"/>
      <c r="NPW47" s="146"/>
      <c r="NPX47" s="146"/>
      <c r="NPY47" s="146"/>
      <c r="NPZ47" s="146"/>
      <c r="NQA47" s="146"/>
      <c r="NQB47" s="146"/>
      <c r="NQC47" s="146"/>
      <c r="NQD47" s="146"/>
      <c r="NQE47" s="146"/>
      <c r="NQF47" s="146"/>
      <c r="NQG47" s="146"/>
      <c r="NQH47" s="146"/>
      <c r="NQI47" s="146"/>
      <c r="NQJ47" s="146"/>
      <c r="NQK47" s="146"/>
      <c r="NQL47" s="146"/>
      <c r="NQM47" s="146"/>
      <c r="NQN47" s="146"/>
      <c r="NQO47" s="146"/>
      <c r="NQP47" s="146"/>
      <c r="NQQ47" s="146"/>
      <c r="NQR47" s="146"/>
      <c r="NQS47" s="146"/>
      <c r="NQT47" s="146"/>
      <c r="NQU47" s="146"/>
      <c r="NQV47" s="146"/>
      <c r="NQW47" s="146"/>
      <c r="NQX47" s="146"/>
      <c r="NQY47" s="146"/>
      <c r="NQZ47" s="146"/>
      <c r="NRA47" s="146"/>
      <c r="NRB47" s="146"/>
      <c r="NRC47" s="146"/>
      <c r="NRD47" s="146"/>
      <c r="NRE47" s="146"/>
      <c r="NRF47" s="146"/>
      <c r="NRG47" s="146"/>
      <c r="NRH47" s="146"/>
      <c r="NRI47" s="146"/>
      <c r="NRJ47" s="146"/>
      <c r="NRK47" s="146"/>
      <c r="NRL47" s="146"/>
      <c r="NRM47" s="146"/>
      <c r="NRN47" s="146"/>
      <c r="NRO47" s="146"/>
      <c r="NRP47" s="146"/>
      <c r="NRQ47" s="146"/>
      <c r="NRR47" s="146"/>
      <c r="NRS47" s="146"/>
      <c r="NRT47" s="146"/>
      <c r="NRU47" s="146"/>
      <c r="NRV47" s="146"/>
      <c r="NRW47" s="146"/>
      <c r="NRX47" s="146"/>
      <c r="NRY47" s="146"/>
      <c r="NRZ47" s="146"/>
      <c r="NSA47" s="146"/>
      <c r="NSB47" s="146"/>
      <c r="NSC47" s="146"/>
      <c r="NSD47" s="146"/>
      <c r="NSE47" s="146"/>
      <c r="NSF47" s="146"/>
      <c r="NSG47" s="146"/>
      <c r="NSH47" s="146"/>
      <c r="NSI47" s="146"/>
      <c r="NSJ47" s="146"/>
      <c r="NSK47" s="146"/>
      <c r="NSL47" s="146"/>
      <c r="NSM47" s="146"/>
      <c r="NSN47" s="146"/>
      <c r="NSO47" s="146"/>
      <c r="NSP47" s="146"/>
      <c r="NSQ47" s="146"/>
      <c r="NSR47" s="146"/>
      <c r="NSS47" s="146"/>
      <c r="NST47" s="146"/>
      <c r="NSU47" s="146"/>
      <c r="NSV47" s="146"/>
      <c r="NSW47" s="146"/>
      <c r="NSX47" s="146"/>
      <c r="NSY47" s="146"/>
      <c r="NSZ47" s="146"/>
      <c r="NTA47" s="146"/>
      <c r="NTB47" s="146"/>
      <c r="NTC47" s="146"/>
      <c r="NTD47" s="146"/>
      <c r="NTE47" s="146"/>
      <c r="NTF47" s="146"/>
      <c r="NTG47" s="146"/>
      <c r="NTH47" s="146"/>
      <c r="NTI47" s="146"/>
      <c r="NTJ47" s="146"/>
      <c r="NTK47" s="146"/>
      <c r="NTL47" s="146"/>
      <c r="NTM47" s="146"/>
      <c r="NTN47" s="146"/>
      <c r="NTO47" s="146"/>
      <c r="NTP47" s="146"/>
      <c r="NTQ47" s="146"/>
      <c r="NTR47" s="146"/>
      <c r="NTS47" s="146"/>
      <c r="NTT47" s="146"/>
      <c r="NTU47" s="146"/>
      <c r="NTV47" s="146"/>
      <c r="NTW47" s="146"/>
      <c r="NTX47" s="146"/>
      <c r="NTY47" s="146"/>
      <c r="NTZ47" s="146"/>
      <c r="NUA47" s="146"/>
      <c r="NUB47" s="146"/>
      <c r="NUC47" s="146"/>
      <c r="NUD47" s="146"/>
      <c r="NUE47" s="146"/>
      <c r="NUF47" s="146"/>
      <c r="NUG47" s="146"/>
      <c r="NUH47" s="146"/>
      <c r="NUI47" s="146"/>
      <c r="NUJ47" s="146"/>
      <c r="NUK47" s="146"/>
      <c r="NUL47" s="146"/>
      <c r="NUM47" s="146"/>
      <c r="NUN47" s="146"/>
      <c r="NUO47" s="146"/>
      <c r="NUP47" s="146"/>
      <c r="NUQ47" s="146"/>
      <c r="NUR47" s="146"/>
      <c r="NUS47" s="146"/>
      <c r="NUT47" s="146"/>
      <c r="NUU47" s="146"/>
      <c r="NUV47" s="146"/>
      <c r="NUW47" s="146"/>
      <c r="NUX47" s="146"/>
      <c r="NUY47" s="146"/>
      <c r="NUZ47" s="146"/>
      <c r="NVA47" s="146"/>
      <c r="NVB47" s="146"/>
      <c r="NVC47" s="146"/>
      <c r="NVD47" s="146"/>
      <c r="NVE47" s="146"/>
      <c r="NVF47" s="146"/>
      <c r="NVG47" s="146"/>
      <c r="NVH47" s="146"/>
      <c r="NVI47" s="146"/>
      <c r="NVJ47" s="146"/>
      <c r="NVK47" s="146"/>
      <c r="NVL47" s="146"/>
      <c r="NVM47" s="146"/>
      <c r="NVN47" s="146"/>
      <c r="NVO47" s="146"/>
      <c r="NVP47" s="146"/>
      <c r="NVQ47" s="146"/>
      <c r="NVR47" s="146"/>
      <c r="NVS47" s="146"/>
      <c r="NVT47" s="146"/>
      <c r="NVU47" s="146"/>
      <c r="NVV47" s="146"/>
      <c r="NVW47" s="146"/>
      <c r="NVX47" s="146"/>
      <c r="NVY47" s="146"/>
      <c r="NVZ47" s="146"/>
      <c r="NWA47" s="146"/>
      <c r="NWB47" s="146"/>
      <c r="NWC47" s="146"/>
      <c r="NWD47" s="146"/>
      <c r="NWE47" s="146"/>
      <c r="NWF47" s="146"/>
      <c r="NWG47" s="146"/>
      <c r="NWH47" s="146"/>
      <c r="NWI47" s="146"/>
      <c r="NWJ47" s="146"/>
      <c r="NWK47" s="146"/>
      <c r="NWL47" s="146"/>
      <c r="NWM47" s="146"/>
      <c r="NWN47" s="146"/>
      <c r="NWO47" s="146"/>
      <c r="NWP47" s="146"/>
      <c r="NWQ47" s="146"/>
      <c r="NWR47" s="146"/>
      <c r="NWS47" s="146"/>
      <c r="NWT47" s="146"/>
      <c r="NWU47" s="146"/>
      <c r="NWV47" s="146"/>
      <c r="NWW47" s="146"/>
      <c r="NWX47" s="146"/>
      <c r="NWY47" s="146"/>
      <c r="NWZ47" s="146"/>
      <c r="NXA47" s="146"/>
      <c r="NXB47" s="146"/>
      <c r="NXC47" s="146"/>
      <c r="NXD47" s="146"/>
      <c r="NXE47" s="146"/>
      <c r="NXF47" s="146"/>
      <c r="NXG47" s="146"/>
      <c r="NXH47" s="146"/>
      <c r="NXI47" s="146"/>
      <c r="NXJ47" s="146"/>
      <c r="NXK47" s="146"/>
      <c r="NXL47" s="146"/>
      <c r="NXM47" s="146"/>
      <c r="NXN47" s="146"/>
      <c r="NXO47" s="146"/>
      <c r="NXP47" s="146"/>
      <c r="NXQ47" s="146"/>
      <c r="NXR47" s="146"/>
      <c r="NXS47" s="146"/>
      <c r="NXT47" s="146"/>
      <c r="NXU47" s="146"/>
      <c r="NXV47" s="146"/>
      <c r="NXW47" s="146"/>
      <c r="NXX47" s="146"/>
      <c r="NXY47" s="146"/>
      <c r="NXZ47" s="146"/>
      <c r="NYA47" s="146"/>
      <c r="NYB47" s="146"/>
      <c r="NYC47" s="146"/>
      <c r="NYD47" s="146"/>
      <c r="NYE47" s="146"/>
      <c r="NYF47" s="146"/>
      <c r="NYG47" s="146"/>
      <c r="NYH47" s="146"/>
      <c r="NYI47" s="146"/>
      <c r="NYJ47" s="146"/>
      <c r="NYK47" s="146"/>
      <c r="NYL47" s="146"/>
      <c r="NYM47" s="146"/>
      <c r="NYN47" s="146"/>
      <c r="NYO47" s="146"/>
      <c r="NYP47" s="146"/>
      <c r="NYQ47" s="146"/>
      <c r="NYR47" s="146"/>
      <c r="NYS47" s="146"/>
      <c r="NYT47" s="146"/>
      <c r="NYU47" s="146"/>
      <c r="NYV47" s="146"/>
      <c r="NYW47" s="146"/>
      <c r="NYX47" s="146"/>
      <c r="NYY47" s="146"/>
      <c r="NYZ47" s="146"/>
      <c r="NZA47" s="146"/>
      <c r="NZB47" s="146"/>
      <c r="NZC47" s="146"/>
      <c r="NZD47" s="146"/>
      <c r="NZE47" s="146"/>
      <c r="NZF47" s="146"/>
      <c r="NZG47" s="146"/>
      <c r="NZH47" s="146"/>
      <c r="NZI47" s="146"/>
      <c r="NZJ47" s="146"/>
      <c r="NZK47" s="146"/>
      <c r="NZL47" s="146"/>
      <c r="NZM47" s="146"/>
      <c r="NZN47" s="146"/>
      <c r="NZO47" s="146"/>
      <c r="NZP47" s="146"/>
      <c r="NZQ47" s="146"/>
      <c r="NZR47" s="146"/>
      <c r="NZS47" s="146"/>
      <c r="NZT47" s="146"/>
      <c r="NZU47" s="146"/>
      <c r="NZV47" s="146"/>
      <c r="NZW47" s="146"/>
      <c r="NZX47" s="146"/>
      <c r="NZY47" s="146"/>
      <c r="NZZ47" s="146"/>
      <c r="OAA47" s="146"/>
      <c r="OAB47" s="146"/>
      <c r="OAC47" s="146"/>
      <c r="OAD47" s="146"/>
      <c r="OAE47" s="146"/>
      <c r="OAF47" s="146"/>
      <c r="OAG47" s="146"/>
      <c r="OAH47" s="146"/>
      <c r="OAI47" s="146"/>
      <c r="OAJ47" s="146"/>
      <c r="OAK47" s="146"/>
      <c r="OAL47" s="146"/>
      <c r="OAM47" s="146"/>
      <c r="OAN47" s="146"/>
      <c r="OAO47" s="146"/>
      <c r="OAP47" s="146"/>
      <c r="OAQ47" s="146"/>
      <c r="OAR47" s="146"/>
      <c r="OAS47" s="146"/>
      <c r="OAT47" s="146"/>
      <c r="OAU47" s="146"/>
      <c r="OAV47" s="146"/>
      <c r="OAW47" s="146"/>
      <c r="OAX47" s="146"/>
      <c r="OAY47" s="146"/>
      <c r="OAZ47" s="146"/>
      <c r="OBA47" s="146"/>
      <c r="OBB47" s="146"/>
      <c r="OBC47" s="146"/>
      <c r="OBD47" s="146"/>
      <c r="OBE47" s="146"/>
      <c r="OBF47" s="146"/>
      <c r="OBG47" s="146"/>
      <c r="OBH47" s="146"/>
      <c r="OBI47" s="146"/>
      <c r="OBJ47" s="146"/>
      <c r="OBK47" s="146"/>
      <c r="OBL47" s="146"/>
      <c r="OBM47" s="146"/>
      <c r="OBN47" s="146"/>
      <c r="OBO47" s="146"/>
      <c r="OBP47" s="146"/>
      <c r="OBQ47" s="146"/>
      <c r="OBR47" s="146"/>
      <c r="OBS47" s="146"/>
      <c r="OBT47" s="146"/>
      <c r="OBU47" s="146"/>
      <c r="OBV47" s="146"/>
      <c r="OBW47" s="146"/>
      <c r="OBX47" s="146"/>
      <c r="OBY47" s="146"/>
      <c r="OBZ47" s="146"/>
      <c r="OCA47" s="146"/>
      <c r="OCB47" s="146"/>
      <c r="OCC47" s="146"/>
      <c r="OCD47" s="146"/>
      <c r="OCE47" s="146"/>
      <c r="OCF47" s="146"/>
      <c r="OCG47" s="146"/>
      <c r="OCH47" s="146"/>
      <c r="OCI47" s="146"/>
      <c r="OCJ47" s="146"/>
      <c r="OCK47" s="146"/>
      <c r="OCL47" s="146"/>
      <c r="OCM47" s="146"/>
      <c r="OCN47" s="146"/>
      <c r="OCO47" s="146"/>
      <c r="OCP47" s="146"/>
      <c r="OCQ47" s="146"/>
      <c r="OCR47" s="146"/>
      <c r="OCS47" s="146"/>
      <c r="OCT47" s="146"/>
      <c r="OCU47" s="146"/>
      <c r="OCV47" s="146"/>
      <c r="OCW47" s="146"/>
      <c r="OCX47" s="146"/>
      <c r="OCY47" s="146"/>
      <c r="OCZ47" s="146"/>
      <c r="ODA47" s="146"/>
      <c r="ODB47" s="146"/>
      <c r="ODC47" s="146"/>
      <c r="ODD47" s="146"/>
      <c r="ODE47" s="146"/>
      <c r="ODF47" s="146"/>
      <c r="ODG47" s="146"/>
      <c r="ODH47" s="146"/>
      <c r="ODI47" s="146"/>
      <c r="ODJ47" s="146"/>
      <c r="ODK47" s="146"/>
      <c r="ODL47" s="146"/>
      <c r="ODM47" s="146"/>
      <c r="ODN47" s="146"/>
      <c r="ODO47" s="146"/>
      <c r="ODP47" s="146"/>
      <c r="ODQ47" s="146"/>
      <c r="ODR47" s="146"/>
      <c r="ODS47" s="146"/>
      <c r="ODT47" s="146"/>
      <c r="ODU47" s="146"/>
      <c r="ODV47" s="146"/>
      <c r="ODW47" s="146"/>
      <c r="ODX47" s="146"/>
      <c r="ODY47" s="146"/>
      <c r="ODZ47" s="146"/>
      <c r="OEA47" s="146"/>
      <c r="OEB47" s="146"/>
      <c r="OEC47" s="146"/>
      <c r="OED47" s="146"/>
      <c r="OEE47" s="146"/>
      <c r="OEF47" s="146"/>
      <c r="OEG47" s="146"/>
      <c r="OEH47" s="146"/>
      <c r="OEI47" s="146"/>
      <c r="OEJ47" s="146"/>
      <c r="OEK47" s="146"/>
      <c r="OEL47" s="146"/>
      <c r="OEM47" s="146"/>
      <c r="OEN47" s="146"/>
      <c r="OEO47" s="146"/>
      <c r="OEP47" s="146"/>
      <c r="OEQ47" s="146"/>
      <c r="OER47" s="146"/>
      <c r="OES47" s="146"/>
      <c r="OET47" s="146"/>
      <c r="OEU47" s="146"/>
      <c r="OEV47" s="146"/>
      <c r="OEW47" s="146"/>
      <c r="OEX47" s="146"/>
      <c r="OEY47" s="146"/>
      <c r="OEZ47" s="146"/>
      <c r="OFA47" s="146"/>
      <c r="OFB47" s="146"/>
      <c r="OFC47" s="146"/>
      <c r="OFD47" s="146"/>
      <c r="OFE47" s="146"/>
      <c r="OFF47" s="146"/>
      <c r="OFG47" s="146"/>
      <c r="OFH47" s="146"/>
      <c r="OFI47" s="146"/>
      <c r="OFJ47" s="146"/>
      <c r="OFK47" s="146"/>
      <c r="OFL47" s="146"/>
      <c r="OFM47" s="146"/>
      <c r="OFN47" s="146"/>
      <c r="OFO47" s="146"/>
      <c r="OFP47" s="146"/>
      <c r="OFQ47" s="146"/>
      <c r="OFR47" s="146"/>
      <c r="OFS47" s="146"/>
      <c r="OFT47" s="146"/>
      <c r="OFU47" s="146"/>
      <c r="OFV47" s="146"/>
      <c r="OFW47" s="146"/>
      <c r="OFX47" s="146"/>
      <c r="OFY47" s="146"/>
      <c r="OFZ47" s="146"/>
      <c r="OGA47" s="146"/>
      <c r="OGB47" s="146"/>
      <c r="OGC47" s="146"/>
      <c r="OGD47" s="146"/>
      <c r="OGE47" s="146"/>
      <c r="OGF47" s="146"/>
      <c r="OGG47" s="146"/>
      <c r="OGH47" s="146"/>
      <c r="OGI47" s="146"/>
      <c r="OGJ47" s="146"/>
      <c r="OGK47" s="146"/>
      <c r="OGL47" s="146"/>
      <c r="OGM47" s="146"/>
      <c r="OGN47" s="146"/>
      <c r="OGO47" s="146"/>
      <c r="OGP47" s="146"/>
      <c r="OGQ47" s="146"/>
      <c r="OGR47" s="146"/>
      <c r="OGS47" s="146"/>
      <c r="OGT47" s="146"/>
      <c r="OGU47" s="146"/>
      <c r="OGV47" s="146"/>
      <c r="OGW47" s="146"/>
      <c r="OGX47" s="146"/>
      <c r="OGY47" s="146"/>
      <c r="OGZ47" s="146"/>
      <c r="OHA47" s="146"/>
      <c r="OHB47" s="146"/>
      <c r="OHC47" s="146"/>
      <c r="OHD47" s="146"/>
      <c r="OHE47" s="146"/>
      <c r="OHF47" s="146"/>
      <c r="OHG47" s="146"/>
      <c r="OHH47" s="146"/>
      <c r="OHI47" s="146"/>
      <c r="OHJ47" s="146"/>
      <c r="OHK47" s="146"/>
      <c r="OHL47" s="146"/>
      <c r="OHM47" s="146"/>
      <c r="OHN47" s="146"/>
      <c r="OHO47" s="146"/>
      <c r="OHP47" s="146"/>
      <c r="OHQ47" s="146"/>
      <c r="OHR47" s="146"/>
      <c r="OHS47" s="146"/>
      <c r="OHT47" s="146"/>
      <c r="OHU47" s="146"/>
      <c r="OHV47" s="146"/>
      <c r="OHW47" s="146"/>
      <c r="OHX47" s="146"/>
      <c r="OHY47" s="146"/>
      <c r="OHZ47" s="146"/>
      <c r="OIA47" s="146"/>
      <c r="OIB47" s="146"/>
      <c r="OIC47" s="146"/>
      <c r="OID47" s="146"/>
      <c r="OIE47" s="146"/>
      <c r="OIF47" s="146"/>
      <c r="OIG47" s="146"/>
      <c r="OIH47" s="146"/>
      <c r="OII47" s="146"/>
      <c r="OIJ47" s="146"/>
      <c r="OIK47" s="146"/>
      <c r="OIL47" s="146"/>
      <c r="OIM47" s="146"/>
      <c r="OIN47" s="146"/>
      <c r="OIO47" s="146"/>
      <c r="OIP47" s="146"/>
      <c r="OIQ47" s="146"/>
      <c r="OIR47" s="146"/>
      <c r="OIS47" s="146"/>
      <c r="OIT47" s="146"/>
      <c r="OIU47" s="146"/>
      <c r="OIV47" s="146"/>
      <c r="OIW47" s="146"/>
      <c r="OIX47" s="146"/>
      <c r="OIY47" s="146"/>
      <c r="OIZ47" s="146"/>
      <c r="OJA47" s="146"/>
      <c r="OJB47" s="146"/>
      <c r="OJC47" s="146"/>
      <c r="OJD47" s="146"/>
      <c r="OJE47" s="146"/>
      <c r="OJF47" s="146"/>
      <c r="OJG47" s="146"/>
      <c r="OJH47" s="146"/>
      <c r="OJI47" s="146"/>
      <c r="OJJ47" s="146"/>
      <c r="OJK47" s="146"/>
      <c r="OJL47" s="146"/>
      <c r="OJM47" s="146"/>
      <c r="OJN47" s="146"/>
      <c r="OJO47" s="146"/>
      <c r="OJP47" s="146"/>
      <c r="OJQ47" s="146"/>
      <c r="OJR47" s="146"/>
      <c r="OJS47" s="146"/>
      <c r="OJT47" s="146"/>
      <c r="OJU47" s="146"/>
      <c r="OJV47" s="146"/>
      <c r="OJW47" s="146"/>
      <c r="OJX47" s="146"/>
      <c r="OJY47" s="146"/>
      <c r="OJZ47" s="146"/>
      <c r="OKA47" s="146"/>
      <c r="OKB47" s="146"/>
      <c r="OKC47" s="146"/>
      <c r="OKD47" s="146"/>
      <c r="OKE47" s="146"/>
      <c r="OKF47" s="146"/>
      <c r="OKG47" s="146"/>
      <c r="OKH47" s="146"/>
      <c r="OKI47" s="146"/>
      <c r="OKJ47" s="146"/>
      <c r="OKK47" s="146"/>
      <c r="OKL47" s="146"/>
      <c r="OKM47" s="146"/>
      <c r="OKN47" s="146"/>
      <c r="OKO47" s="146"/>
      <c r="OKP47" s="146"/>
      <c r="OKQ47" s="146"/>
      <c r="OKR47" s="146"/>
      <c r="OKS47" s="146"/>
      <c r="OKT47" s="146"/>
      <c r="OKU47" s="146"/>
      <c r="OKV47" s="146"/>
      <c r="OKW47" s="146"/>
      <c r="OKX47" s="146"/>
      <c r="OKY47" s="146"/>
      <c r="OKZ47" s="146"/>
      <c r="OLA47" s="146"/>
      <c r="OLB47" s="146"/>
      <c r="OLC47" s="146"/>
      <c r="OLD47" s="146"/>
      <c r="OLE47" s="146"/>
      <c r="OLF47" s="146"/>
      <c r="OLG47" s="146"/>
      <c r="OLH47" s="146"/>
      <c r="OLI47" s="146"/>
      <c r="OLJ47" s="146"/>
      <c r="OLK47" s="146"/>
      <c r="OLL47" s="146"/>
      <c r="OLM47" s="146"/>
      <c r="OLN47" s="146"/>
      <c r="OLO47" s="146"/>
      <c r="OLP47" s="146"/>
      <c r="OLQ47" s="146"/>
      <c r="OLR47" s="146"/>
      <c r="OLS47" s="146"/>
      <c r="OLT47" s="146"/>
      <c r="OLU47" s="146"/>
      <c r="OLV47" s="146"/>
      <c r="OLW47" s="146"/>
      <c r="OLX47" s="146"/>
      <c r="OLY47" s="146"/>
      <c r="OLZ47" s="146"/>
      <c r="OMA47" s="146"/>
      <c r="OMB47" s="146"/>
      <c r="OMC47" s="146"/>
      <c r="OMD47" s="146"/>
      <c r="OME47" s="146"/>
      <c r="OMF47" s="146"/>
      <c r="OMG47" s="146"/>
      <c r="OMH47" s="146"/>
      <c r="OMI47" s="146"/>
      <c r="OMJ47" s="146"/>
      <c r="OMK47" s="146"/>
      <c r="OML47" s="146"/>
      <c r="OMM47" s="146"/>
      <c r="OMN47" s="146"/>
      <c r="OMO47" s="146"/>
      <c r="OMP47" s="146"/>
      <c r="OMQ47" s="146"/>
      <c r="OMR47" s="146"/>
      <c r="OMS47" s="146"/>
      <c r="OMT47" s="146"/>
      <c r="OMU47" s="146"/>
      <c r="OMV47" s="146"/>
      <c r="OMW47" s="146"/>
      <c r="OMX47" s="146"/>
      <c r="OMY47" s="146"/>
      <c r="OMZ47" s="146"/>
      <c r="ONA47" s="146"/>
      <c r="ONB47" s="146"/>
      <c r="ONC47" s="146"/>
      <c r="OND47" s="146"/>
      <c r="ONE47" s="146"/>
      <c r="ONF47" s="146"/>
      <c r="ONG47" s="146"/>
      <c r="ONH47" s="146"/>
      <c r="ONI47" s="146"/>
      <c r="ONJ47" s="146"/>
      <c r="ONK47" s="146"/>
      <c r="ONL47" s="146"/>
      <c r="ONM47" s="146"/>
      <c r="ONN47" s="146"/>
      <c r="ONO47" s="146"/>
      <c r="ONP47" s="146"/>
      <c r="ONQ47" s="146"/>
      <c r="ONR47" s="146"/>
      <c r="ONS47" s="146"/>
      <c r="ONT47" s="146"/>
      <c r="ONU47" s="146"/>
      <c r="ONV47" s="146"/>
      <c r="ONW47" s="146"/>
      <c r="ONX47" s="146"/>
      <c r="ONY47" s="146"/>
      <c r="ONZ47" s="146"/>
      <c r="OOA47" s="146"/>
      <c r="OOB47" s="146"/>
      <c r="OOC47" s="146"/>
      <c r="OOD47" s="146"/>
      <c r="OOE47" s="146"/>
      <c r="OOF47" s="146"/>
      <c r="OOG47" s="146"/>
      <c r="OOH47" s="146"/>
      <c r="OOI47" s="146"/>
      <c r="OOJ47" s="146"/>
      <c r="OOK47" s="146"/>
      <c r="OOL47" s="146"/>
      <c r="OOM47" s="146"/>
      <c r="OON47" s="146"/>
      <c r="OOO47" s="146"/>
      <c r="OOP47" s="146"/>
      <c r="OOQ47" s="146"/>
      <c r="OOR47" s="146"/>
      <c r="OOS47" s="146"/>
      <c r="OOT47" s="146"/>
      <c r="OOU47" s="146"/>
      <c r="OOV47" s="146"/>
      <c r="OOW47" s="146"/>
      <c r="OOX47" s="146"/>
      <c r="OOY47" s="146"/>
      <c r="OOZ47" s="146"/>
      <c r="OPA47" s="146"/>
      <c r="OPB47" s="146"/>
      <c r="OPC47" s="146"/>
      <c r="OPD47" s="146"/>
      <c r="OPE47" s="146"/>
      <c r="OPF47" s="146"/>
      <c r="OPG47" s="146"/>
      <c r="OPH47" s="146"/>
      <c r="OPI47" s="146"/>
      <c r="OPJ47" s="146"/>
      <c r="OPK47" s="146"/>
      <c r="OPL47" s="146"/>
      <c r="OPM47" s="146"/>
      <c r="OPN47" s="146"/>
      <c r="OPO47" s="146"/>
      <c r="OPP47" s="146"/>
      <c r="OPQ47" s="146"/>
      <c r="OPR47" s="146"/>
      <c r="OPS47" s="146"/>
      <c r="OPT47" s="146"/>
      <c r="OPU47" s="146"/>
      <c r="OPV47" s="146"/>
      <c r="OPW47" s="146"/>
      <c r="OPX47" s="146"/>
      <c r="OPY47" s="146"/>
      <c r="OPZ47" s="146"/>
      <c r="OQA47" s="146"/>
      <c r="OQB47" s="146"/>
      <c r="OQC47" s="146"/>
      <c r="OQD47" s="146"/>
      <c r="OQE47" s="146"/>
      <c r="OQF47" s="146"/>
      <c r="OQG47" s="146"/>
      <c r="OQH47" s="146"/>
      <c r="OQI47" s="146"/>
      <c r="OQJ47" s="146"/>
      <c r="OQK47" s="146"/>
      <c r="OQL47" s="146"/>
      <c r="OQM47" s="146"/>
      <c r="OQN47" s="146"/>
      <c r="OQO47" s="146"/>
      <c r="OQP47" s="146"/>
      <c r="OQQ47" s="146"/>
      <c r="OQR47" s="146"/>
      <c r="OQS47" s="146"/>
      <c r="OQT47" s="146"/>
      <c r="OQU47" s="146"/>
      <c r="OQV47" s="146"/>
      <c r="OQW47" s="146"/>
      <c r="OQX47" s="146"/>
      <c r="OQY47" s="146"/>
      <c r="OQZ47" s="146"/>
      <c r="ORA47" s="146"/>
      <c r="ORB47" s="146"/>
      <c r="ORC47" s="146"/>
      <c r="ORD47" s="146"/>
      <c r="ORE47" s="146"/>
      <c r="ORF47" s="146"/>
      <c r="ORG47" s="146"/>
      <c r="ORH47" s="146"/>
      <c r="ORI47" s="146"/>
      <c r="ORJ47" s="146"/>
      <c r="ORK47" s="146"/>
      <c r="ORL47" s="146"/>
      <c r="ORM47" s="146"/>
      <c r="ORN47" s="146"/>
      <c r="ORO47" s="146"/>
      <c r="ORP47" s="146"/>
      <c r="ORQ47" s="146"/>
      <c r="ORR47" s="146"/>
      <c r="ORS47" s="146"/>
      <c r="ORT47" s="146"/>
      <c r="ORU47" s="146"/>
      <c r="ORV47" s="146"/>
      <c r="ORW47" s="146"/>
      <c r="ORX47" s="146"/>
      <c r="ORY47" s="146"/>
      <c r="ORZ47" s="146"/>
      <c r="OSA47" s="146"/>
      <c r="OSB47" s="146"/>
      <c r="OSC47" s="146"/>
      <c r="OSD47" s="146"/>
      <c r="OSE47" s="146"/>
      <c r="OSF47" s="146"/>
      <c r="OSG47" s="146"/>
      <c r="OSH47" s="146"/>
      <c r="OSI47" s="146"/>
      <c r="OSJ47" s="146"/>
      <c r="OSK47" s="146"/>
      <c r="OSL47" s="146"/>
      <c r="OSM47" s="146"/>
      <c r="OSN47" s="146"/>
      <c r="OSO47" s="146"/>
      <c r="OSP47" s="146"/>
      <c r="OSQ47" s="146"/>
      <c r="OSR47" s="146"/>
      <c r="OSS47" s="146"/>
      <c r="OST47" s="146"/>
      <c r="OSU47" s="146"/>
      <c r="OSV47" s="146"/>
      <c r="OSW47" s="146"/>
      <c r="OSX47" s="146"/>
      <c r="OSY47" s="146"/>
      <c r="OSZ47" s="146"/>
      <c r="OTA47" s="146"/>
      <c r="OTB47" s="146"/>
      <c r="OTC47" s="146"/>
      <c r="OTD47" s="146"/>
      <c r="OTE47" s="146"/>
      <c r="OTF47" s="146"/>
      <c r="OTG47" s="146"/>
      <c r="OTH47" s="146"/>
      <c r="OTI47" s="146"/>
      <c r="OTJ47" s="146"/>
      <c r="OTK47" s="146"/>
      <c r="OTL47" s="146"/>
      <c r="OTM47" s="146"/>
      <c r="OTN47" s="146"/>
      <c r="OTO47" s="146"/>
      <c r="OTP47" s="146"/>
      <c r="OTQ47" s="146"/>
      <c r="OTR47" s="146"/>
      <c r="OTS47" s="146"/>
      <c r="OTT47" s="146"/>
      <c r="OTU47" s="146"/>
      <c r="OTV47" s="146"/>
      <c r="OTW47" s="146"/>
      <c r="OTX47" s="146"/>
      <c r="OTY47" s="146"/>
      <c r="OTZ47" s="146"/>
      <c r="OUA47" s="146"/>
      <c r="OUB47" s="146"/>
      <c r="OUC47" s="146"/>
      <c r="OUD47" s="146"/>
      <c r="OUE47" s="146"/>
      <c r="OUF47" s="146"/>
      <c r="OUG47" s="146"/>
      <c r="OUH47" s="146"/>
      <c r="OUI47" s="146"/>
      <c r="OUJ47" s="146"/>
      <c r="OUK47" s="146"/>
      <c r="OUL47" s="146"/>
      <c r="OUM47" s="146"/>
      <c r="OUN47" s="146"/>
      <c r="OUO47" s="146"/>
      <c r="OUP47" s="146"/>
      <c r="OUQ47" s="146"/>
      <c r="OUR47" s="146"/>
      <c r="OUS47" s="146"/>
      <c r="OUT47" s="146"/>
      <c r="OUU47" s="146"/>
      <c r="OUV47" s="146"/>
      <c r="OUW47" s="146"/>
      <c r="OUX47" s="146"/>
      <c r="OUY47" s="146"/>
      <c r="OUZ47" s="146"/>
      <c r="OVA47" s="146"/>
      <c r="OVB47" s="146"/>
      <c r="OVC47" s="146"/>
      <c r="OVD47" s="146"/>
      <c r="OVE47" s="146"/>
      <c r="OVF47" s="146"/>
      <c r="OVG47" s="146"/>
      <c r="OVH47" s="146"/>
      <c r="OVI47" s="146"/>
      <c r="OVJ47" s="146"/>
      <c r="OVK47" s="146"/>
      <c r="OVL47" s="146"/>
      <c r="OVM47" s="146"/>
      <c r="OVN47" s="146"/>
      <c r="OVO47" s="146"/>
      <c r="OVP47" s="146"/>
      <c r="OVQ47" s="146"/>
      <c r="OVR47" s="146"/>
      <c r="OVS47" s="146"/>
      <c r="OVT47" s="146"/>
      <c r="OVU47" s="146"/>
      <c r="OVV47" s="146"/>
      <c r="OVW47" s="146"/>
      <c r="OVX47" s="146"/>
      <c r="OVY47" s="146"/>
      <c r="OVZ47" s="146"/>
      <c r="OWA47" s="146"/>
      <c r="OWB47" s="146"/>
      <c r="OWC47" s="146"/>
      <c r="OWD47" s="146"/>
      <c r="OWE47" s="146"/>
      <c r="OWF47" s="146"/>
      <c r="OWG47" s="146"/>
      <c r="OWH47" s="146"/>
      <c r="OWI47" s="146"/>
      <c r="OWJ47" s="146"/>
      <c r="OWK47" s="146"/>
      <c r="OWL47" s="146"/>
      <c r="OWM47" s="146"/>
      <c r="OWN47" s="146"/>
      <c r="OWO47" s="146"/>
      <c r="OWP47" s="146"/>
      <c r="OWQ47" s="146"/>
      <c r="OWR47" s="146"/>
      <c r="OWS47" s="146"/>
      <c r="OWT47" s="146"/>
      <c r="OWU47" s="146"/>
      <c r="OWV47" s="146"/>
      <c r="OWW47" s="146"/>
      <c r="OWX47" s="146"/>
      <c r="OWY47" s="146"/>
      <c r="OWZ47" s="146"/>
      <c r="OXA47" s="146"/>
      <c r="OXB47" s="146"/>
      <c r="OXC47" s="146"/>
      <c r="OXD47" s="146"/>
      <c r="OXE47" s="146"/>
      <c r="OXF47" s="146"/>
      <c r="OXG47" s="146"/>
      <c r="OXH47" s="146"/>
      <c r="OXI47" s="146"/>
      <c r="OXJ47" s="146"/>
      <c r="OXK47" s="146"/>
      <c r="OXL47" s="146"/>
      <c r="OXM47" s="146"/>
      <c r="OXN47" s="146"/>
      <c r="OXO47" s="146"/>
      <c r="OXP47" s="146"/>
      <c r="OXQ47" s="146"/>
      <c r="OXR47" s="146"/>
      <c r="OXS47" s="146"/>
      <c r="OXT47" s="146"/>
      <c r="OXU47" s="146"/>
      <c r="OXV47" s="146"/>
      <c r="OXW47" s="146"/>
      <c r="OXX47" s="146"/>
      <c r="OXY47" s="146"/>
      <c r="OXZ47" s="146"/>
      <c r="OYA47" s="146"/>
      <c r="OYB47" s="146"/>
      <c r="OYC47" s="146"/>
      <c r="OYD47" s="146"/>
      <c r="OYE47" s="146"/>
      <c r="OYF47" s="146"/>
      <c r="OYG47" s="146"/>
      <c r="OYH47" s="146"/>
      <c r="OYI47" s="146"/>
      <c r="OYJ47" s="146"/>
      <c r="OYK47" s="146"/>
      <c r="OYL47" s="146"/>
      <c r="OYM47" s="146"/>
      <c r="OYN47" s="146"/>
      <c r="OYO47" s="146"/>
      <c r="OYP47" s="146"/>
      <c r="OYQ47" s="146"/>
      <c r="OYR47" s="146"/>
      <c r="OYS47" s="146"/>
      <c r="OYT47" s="146"/>
      <c r="OYU47" s="146"/>
      <c r="OYV47" s="146"/>
      <c r="OYW47" s="146"/>
      <c r="OYX47" s="146"/>
      <c r="OYY47" s="146"/>
      <c r="OYZ47" s="146"/>
      <c r="OZA47" s="146"/>
      <c r="OZB47" s="146"/>
      <c r="OZC47" s="146"/>
      <c r="OZD47" s="146"/>
      <c r="OZE47" s="146"/>
      <c r="OZF47" s="146"/>
      <c r="OZG47" s="146"/>
      <c r="OZH47" s="146"/>
      <c r="OZI47" s="146"/>
      <c r="OZJ47" s="146"/>
      <c r="OZK47" s="146"/>
      <c r="OZL47" s="146"/>
      <c r="OZM47" s="146"/>
      <c r="OZN47" s="146"/>
      <c r="OZO47" s="146"/>
      <c r="OZP47" s="146"/>
      <c r="OZQ47" s="146"/>
      <c r="OZR47" s="146"/>
      <c r="OZS47" s="146"/>
      <c r="OZT47" s="146"/>
      <c r="OZU47" s="146"/>
      <c r="OZV47" s="146"/>
      <c r="OZW47" s="146"/>
      <c r="OZX47" s="146"/>
      <c r="OZY47" s="146"/>
      <c r="OZZ47" s="146"/>
      <c r="PAA47" s="146"/>
      <c r="PAB47" s="146"/>
      <c r="PAC47" s="146"/>
      <c r="PAD47" s="146"/>
      <c r="PAE47" s="146"/>
      <c r="PAF47" s="146"/>
      <c r="PAG47" s="146"/>
      <c r="PAH47" s="146"/>
      <c r="PAI47" s="146"/>
      <c r="PAJ47" s="146"/>
      <c r="PAK47" s="146"/>
      <c r="PAL47" s="146"/>
      <c r="PAM47" s="146"/>
      <c r="PAN47" s="146"/>
      <c r="PAO47" s="146"/>
      <c r="PAP47" s="146"/>
      <c r="PAQ47" s="146"/>
      <c r="PAR47" s="146"/>
      <c r="PAS47" s="146"/>
      <c r="PAT47" s="146"/>
      <c r="PAU47" s="146"/>
      <c r="PAV47" s="146"/>
      <c r="PAW47" s="146"/>
      <c r="PAX47" s="146"/>
      <c r="PAY47" s="146"/>
      <c r="PAZ47" s="146"/>
      <c r="PBA47" s="146"/>
      <c r="PBB47" s="146"/>
      <c r="PBC47" s="146"/>
      <c r="PBD47" s="146"/>
      <c r="PBE47" s="146"/>
      <c r="PBF47" s="146"/>
      <c r="PBG47" s="146"/>
      <c r="PBH47" s="146"/>
      <c r="PBI47" s="146"/>
      <c r="PBJ47" s="146"/>
      <c r="PBK47" s="146"/>
      <c r="PBL47" s="146"/>
      <c r="PBM47" s="146"/>
      <c r="PBN47" s="146"/>
      <c r="PBO47" s="146"/>
      <c r="PBP47" s="146"/>
      <c r="PBQ47" s="146"/>
      <c r="PBR47" s="146"/>
      <c r="PBS47" s="146"/>
      <c r="PBT47" s="146"/>
      <c r="PBU47" s="146"/>
      <c r="PBV47" s="146"/>
      <c r="PBW47" s="146"/>
      <c r="PBX47" s="146"/>
      <c r="PBY47" s="146"/>
      <c r="PBZ47" s="146"/>
      <c r="PCA47" s="146"/>
      <c r="PCB47" s="146"/>
      <c r="PCC47" s="146"/>
      <c r="PCD47" s="146"/>
      <c r="PCE47" s="146"/>
      <c r="PCF47" s="146"/>
      <c r="PCG47" s="146"/>
      <c r="PCH47" s="146"/>
      <c r="PCI47" s="146"/>
      <c r="PCJ47" s="146"/>
      <c r="PCK47" s="146"/>
      <c r="PCL47" s="146"/>
      <c r="PCM47" s="146"/>
      <c r="PCN47" s="146"/>
      <c r="PCO47" s="146"/>
      <c r="PCP47" s="146"/>
      <c r="PCQ47" s="146"/>
      <c r="PCR47" s="146"/>
      <c r="PCS47" s="146"/>
      <c r="PCT47" s="146"/>
      <c r="PCU47" s="146"/>
      <c r="PCV47" s="146"/>
      <c r="PCW47" s="146"/>
      <c r="PCX47" s="146"/>
      <c r="PCY47" s="146"/>
      <c r="PCZ47" s="146"/>
      <c r="PDA47" s="146"/>
      <c r="PDB47" s="146"/>
      <c r="PDC47" s="146"/>
      <c r="PDD47" s="146"/>
      <c r="PDE47" s="146"/>
      <c r="PDF47" s="146"/>
      <c r="PDG47" s="146"/>
      <c r="PDH47" s="146"/>
      <c r="PDI47" s="146"/>
      <c r="PDJ47" s="146"/>
      <c r="PDK47" s="146"/>
      <c r="PDL47" s="146"/>
      <c r="PDM47" s="146"/>
      <c r="PDN47" s="146"/>
      <c r="PDO47" s="146"/>
      <c r="PDP47" s="146"/>
      <c r="PDQ47" s="146"/>
      <c r="PDR47" s="146"/>
      <c r="PDS47" s="146"/>
      <c r="PDT47" s="146"/>
      <c r="PDU47" s="146"/>
      <c r="PDV47" s="146"/>
      <c r="PDW47" s="146"/>
      <c r="PDX47" s="146"/>
      <c r="PDY47" s="146"/>
      <c r="PDZ47" s="146"/>
      <c r="PEA47" s="146"/>
      <c r="PEB47" s="146"/>
      <c r="PEC47" s="146"/>
      <c r="PED47" s="146"/>
      <c r="PEE47" s="146"/>
      <c r="PEF47" s="146"/>
      <c r="PEG47" s="146"/>
      <c r="PEH47" s="146"/>
      <c r="PEI47" s="146"/>
      <c r="PEJ47" s="146"/>
      <c r="PEK47" s="146"/>
      <c r="PEL47" s="146"/>
      <c r="PEM47" s="146"/>
      <c r="PEN47" s="146"/>
      <c r="PEO47" s="146"/>
      <c r="PEP47" s="146"/>
      <c r="PEQ47" s="146"/>
      <c r="PER47" s="146"/>
      <c r="PES47" s="146"/>
      <c r="PET47" s="146"/>
      <c r="PEU47" s="146"/>
      <c r="PEV47" s="146"/>
      <c r="PEW47" s="146"/>
      <c r="PEX47" s="146"/>
      <c r="PEY47" s="146"/>
      <c r="PEZ47" s="146"/>
      <c r="PFA47" s="146"/>
      <c r="PFB47" s="146"/>
      <c r="PFC47" s="146"/>
      <c r="PFD47" s="146"/>
      <c r="PFE47" s="146"/>
      <c r="PFF47" s="146"/>
      <c r="PFG47" s="146"/>
      <c r="PFH47" s="146"/>
      <c r="PFI47" s="146"/>
      <c r="PFJ47" s="146"/>
      <c r="PFK47" s="146"/>
      <c r="PFL47" s="146"/>
      <c r="PFM47" s="146"/>
      <c r="PFN47" s="146"/>
      <c r="PFO47" s="146"/>
      <c r="PFP47" s="146"/>
      <c r="PFQ47" s="146"/>
      <c r="PFR47" s="146"/>
      <c r="PFS47" s="146"/>
      <c r="PFT47" s="146"/>
      <c r="PFU47" s="146"/>
      <c r="PFV47" s="146"/>
      <c r="PFW47" s="146"/>
      <c r="PFX47" s="146"/>
      <c r="PFY47" s="146"/>
      <c r="PFZ47" s="146"/>
      <c r="PGA47" s="146"/>
      <c r="PGB47" s="146"/>
      <c r="PGC47" s="146"/>
      <c r="PGD47" s="146"/>
      <c r="PGE47" s="146"/>
      <c r="PGF47" s="146"/>
      <c r="PGG47" s="146"/>
      <c r="PGH47" s="146"/>
      <c r="PGI47" s="146"/>
      <c r="PGJ47" s="146"/>
      <c r="PGK47" s="146"/>
      <c r="PGL47" s="146"/>
      <c r="PGM47" s="146"/>
      <c r="PGN47" s="146"/>
      <c r="PGO47" s="146"/>
      <c r="PGP47" s="146"/>
      <c r="PGQ47" s="146"/>
      <c r="PGR47" s="146"/>
      <c r="PGS47" s="146"/>
      <c r="PGT47" s="146"/>
      <c r="PGU47" s="146"/>
      <c r="PGV47" s="146"/>
      <c r="PGW47" s="146"/>
      <c r="PGX47" s="146"/>
      <c r="PGY47" s="146"/>
      <c r="PGZ47" s="146"/>
      <c r="PHA47" s="146"/>
      <c r="PHB47" s="146"/>
      <c r="PHC47" s="146"/>
      <c r="PHD47" s="146"/>
      <c r="PHE47" s="146"/>
      <c r="PHF47" s="146"/>
      <c r="PHG47" s="146"/>
      <c r="PHH47" s="146"/>
      <c r="PHI47" s="146"/>
      <c r="PHJ47" s="146"/>
      <c r="PHK47" s="146"/>
      <c r="PHL47" s="146"/>
      <c r="PHM47" s="146"/>
      <c r="PHN47" s="146"/>
      <c r="PHO47" s="146"/>
      <c r="PHP47" s="146"/>
      <c r="PHQ47" s="146"/>
      <c r="PHR47" s="146"/>
      <c r="PHS47" s="146"/>
      <c r="PHT47" s="146"/>
      <c r="PHU47" s="146"/>
      <c r="PHV47" s="146"/>
      <c r="PHW47" s="146"/>
      <c r="PHX47" s="146"/>
      <c r="PHY47" s="146"/>
      <c r="PHZ47" s="146"/>
      <c r="PIA47" s="146"/>
      <c r="PIB47" s="146"/>
      <c r="PIC47" s="146"/>
      <c r="PID47" s="146"/>
      <c r="PIE47" s="146"/>
      <c r="PIF47" s="146"/>
      <c r="PIG47" s="146"/>
      <c r="PIH47" s="146"/>
      <c r="PII47" s="146"/>
      <c r="PIJ47" s="146"/>
      <c r="PIK47" s="146"/>
      <c r="PIL47" s="146"/>
      <c r="PIM47" s="146"/>
      <c r="PIN47" s="146"/>
      <c r="PIO47" s="146"/>
      <c r="PIP47" s="146"/>
      <c r="PIQ47" s="146"/>
      <c r="PIR47" s="146"/>
      <c r="PIS47" s="146"/>
      <c r="PIT47" s="146"/>
      <c r="PIU47" s="146"/>
      <c r="PIV47" s="146"/>
      <c r="PIW47" s="146"/>
      <c r="PIX47" s="146"/>
      <c r="PIY47" s="146"/>
      <c r="PIZ47" s="146"/>
      <c r="PJA47" s="146"/>
      <c r="PJB47" s="146"/>
      <c r="PJC47" s="146"/>
      <c r="PJD47" s="146"/>
      <c r="PJE47" s="146"/>
      <c r="PJF47" s="146"/>
      <c r="PJG47" s="146"/>
      <c r="PJH47" s="146"/>
      <c r="PJI47" s="146"/>
      <c r="PJJ47" s="146"/>
      <c r="PJK47" s="146"/>
      <c r="PJL47" s="146"/>
      <c r="PJM47" s="146"/>
      <c r="PJN47" s="146"/>
      <c r="PJO47" s="146"/>
      <c r="PJP47" s="146"/>
      <c r="PJQ47" s="146"/>
      <c r="PJR47" s="146"/>
      <c r="PJS47" s="146"/>
      <c r="PJT47" s="146"/>
      <c r="PJU47" s="146"/>
      <c r="PJV47" s="146"/>
      <c r="PJW47" s="146"/>
      <c r="PJX47" s="146"/>
      <c r="PJY47" s="146"/>
      <c r="PJZ47" s="146"/>
      <c r="PKA47" s="146"/>
      <c r="PKB47" s="146"/>
      <c r="PKC47" s="146"/>
      <c r="PKD47" s="146"/>
      <c r="PKE47" s="146"/>
      <c r="PKF47" s="146"/>
      <c r="PKG47" s="146"/>
      <c r="PKH47" s="146"/>
      <c r="PKI47" s="146"/>
      <c r="PKJ47" s="146"/>
      <c r="PKK47" s="146"/>
      <c r="PKL47" s="146"/>
      <c r="PKM47" s="146"/>
      <c r="PKN47" s="146"/>
      <c r="PKO47" s="146"/>
      <c r="PKP47" s="146"/>
      <c r="PKQ47" s="146"/>
      <c r="PKR47" s="146"/>
      <c r="PKS47" s="146"/>
      <c r="PKT47" s="146"/>
      <c r="PKU47" s="146"/>
      <c r="PKV47" s="146"/>
      <c r="PKW47" s="146"/>
      <c r="PKX47" s="146"/>
      <c r="PKY47" s="146"/>
      <c r="PKZ47" s="146"/>
      <c r="PLA47" s="146"/>
      <c r="PLB47" s="146"/>
      <c r="PLC47" s="146"/>
      <c r="PLD47" s="146"/>
      <c r="PLE47" s="146"/>
      <c r="PLF47" s="146"/>
      <c r="PLG47" s="146"/>
      <c r="PLH47" s="146"/>
      <c r="PLI47" s="146"/>
      <c r="PLJ47" s="146"/>
      <c r="PLK47" s="146"/>
      <c r="PLL47" s="146"/>
      <c r="PLM47" s="146"/>
      <c r="PLN47" s="146"/>
      <c r="PLO47" s="146"/>
      <c r="PLP47" s="146"/>
      <c r="PLQ47" s="146"/>
      <c r="PLR47" s="146"/>
      <c r="PLS47" s="146"/>
      <c r="PLT47" s="146"/>
      <c r="PLU47" s="146"/>
      <c r="PLV47" s="146"/>
      <c r="PLW47" s="146"/>
      <c r="PLX47" s="146"/>
      <c r="PLY47" s="146"/>
      <c r="PLZ47" s="146"/>
      <c r="PMA47" s="146"/>
      <c r="PMB47" s="146"/>
      <c r="PMC47" s="146"/>
      <c r="PMD47" s="146"/>
      <c r="PME47" s="146"/>
      <c r="PMF47" s="146"/>
      <c r="PMG47" s="146"/>
      <c r="PMH47" s="146"/>
      <c r="PMI47" s="146"/>
      <c r="PMJ47" s="146"/>
      <c r="PMK47" s="146"/>
      <c r="PML47" s="146"/>
      <c r="PMM47" s="146"/>
      <c r="PMN47" s="146"/>
      <c r="PMO47" s="146"/>
      <c r="PMP47" s="146"/>
      <c r="PMQ47" s="146"/>
      <c r="PMR47" s="146"/>
      <c r="PMS47" s="146"/>
      <c r="PMT47" s="146"/>
      <c r="PMU47" s="146"/>
      <c r="PMV47" s="146"/>
      <c r="PMW47" s="146"/>
      <c r="PMX47" s="146"/>
      <c r="PMY47" s="146"/>
      <c r="PMZ47" s="146"/>
      <c r="PNA47" s="146"/>
      <c r="PNB47" s="146"/>
      <c r="PNC47" s="146"/>
      <c r="PND47" s="146"/>
      <c r="PNE47" s="146"/>
      <c r="PNF47" s="146"/>
      <c r="PNG47" s="146"/>
      <c r="PNH47" s="146"/>
      <c r="PNI47" s="146"/>
      <c r="PNJ47" s="146"/>
      <c r="PNK47" s="146"/>
      <c r="PNL47" s="146"/>
      <c r="PNM47" s="146"/>
      <c r="PNN47" s="146"/>
      <c r="PNO47" s="146"/>
      <c r="PNP47" s="146"/>
      <c r="PNQ47" s="146"/>
      <c r="PNR47" s="146"/>
      <c r="PNS47" s="146"/>
      <c r="PNT47" s="146"/>
      <c r="PNU47" s="146"/>
      <c r="PNV47" s="146"/>
      <c r="PNW47" s="146"/>
      <c r="PNX47" s="146"/>
      <c r="PNY47" s="146"/>
      <c r="PNZ47" s="146"/>
      <c r="POA47" s="146"/>
      <c r="POB47" s="146"/>
      <c r="POC47" s="146"/>
      <c r="POD47" s="146"/>
      <c r="POE47" s="146"/>
      <c r="POF47" s="146"/>
      <c r="POG47" s="146"/>
      <c r="POH47" s="146"/>
      <c r="POI47" s="146"/>
      <c r="POJ47" s="146"/>
      <c r="POK47" s="146"/>
      <c r="POL47" s="146"/>
      <c r="POM47" s="146"/>
      <c r="PON47" s="146"/>
      <c r="POO47" s="146"/>
      <c r="POP47" s="146"/>
      <c r="POQ47" s="146"/>
      <c r="POR47" s="146"/>
      <c r="POS47" s="146"/>
      <c r="POT47" s="146"/>
      <c r="POU47" s="146"/>
      <c r="POV47" s="146"/>
      <c r="POW47" s="146"/>
      <c r="POX47" s="146"/>
      <c r="POY47" s="146"/>
      <c r="POZ47" s="146"/>
      <c r="PPA47" s="146"/>
      <c r="PPB47" s="146"/>
      <c r="PPC47" s="146"/>
      <c r="PPD47" s="146"/>
      <c r="PPE47" s="146"/>
      <c r="PPF47" s="146"/>
      <c r="PPG47" s="146"/>
      <c r="PPH47" s="146"/>
      <c r="PPI47" s="146"/>
      <c r="PPJ47" s="146"/>
      <c r="PPK47" s="146"/>
      <c r="PPL47" s="146"/>
      <c r="PPM47" s="146"/>
      <c r="PPN47" s="146"/>
      <c r="PPO47" s="146"/>
      <c r="PPP47" s="146"/>
      <c r="PPQ47" s="146"/>
      <c r="PPR47" s="146"/>
      <c r="PPS47" s="146"/>
      <c r="PPT47" s="146"/>
      <c r="PPU47" s="146"/>
      <c r="PPV47" s="146"/>
      <c r="PPW47" s="146"/>
      <c r="PPX47" s="146"/>
      <c r="PPY47" s="146"/>
      <c r="PPZ47" s="146"/>
      <c r="PQA47" s="146"/>
      <c r="PQB47" s="146"/>
      <c r="PQC47" s="146"/>
      <c r="PQD47" s="146"/>
      <c r="PQE47" s="146"/>
      <c r="PQF47" s="146"/>
      <c r="PQG47" s="146"/>
      <c r="PQH47" s="146"/>
      <c r="PQI47" s="146"/>
      <c r="PQJ47" s="146"/>
      <c r="PQK47" s="146"/>
      <c r="PQL47" s="146"/>
      <c r="PQM47" s="146"/>
      <c r="PQN47" s="146"/>
      <c r="PQO47" s="146"/>
      <c r="PQP47" s="146"/>
      <c r="PQQ47" s="146"/>
      <c r="PQR47" s="146"/>
      <c r="PQS47" s="146"/>
      <c r="PQT47" s="146"/>
      <c r="PQU47" s="146"/>
      <c r="PQV47" s="146"/>
      <c r="PQW47" s="146"/>
      <c r="PQX47" s="146"/>
      <c r="PQY47" s="146"/>
      <c r="PQZ47" s="146"/>
      <c r="PRA47" s="146"/>
      <c r="PRB47" s="146"/>
      <c r="PRC47" s="146"/>
      <c r="PRD47" s="146"/>
      <c r="PRE47" s="146"/>
      <c r="PRF47" s="146"/>
      <c r="PRG47" s="146"/>
      <c r="PRH47" s="146"/>
      <c r="PRI47" s="146"/>
      <c r="PRJ47" s="146"/>
      <c r="PRK47" s="146"/>
      <c r="PRL47" s="146"/>
      <c r="PRM47" s="146"/>
      <c r="PRN47" s="146"/>
      <c r="PRO47" s="146"/>
      <c r="PRP47" s="146"/>
      <c r="PRQ47" s="146"/>
      <c r="PRR47" s="146"/>
      <c r="PRS47" s="146"/>
      <c r="PRT47" s="146"/>
      <c r="PRU47" s="146"/>
      <c r="PRV47" s="146"/>
      <c r="PRW47" s="146"/>
      <c r="PRX47" s="146"/>
      <c r="PRY47" s="146"/>
      <c r="PRZ47" s="146"/>
      <c r="PSA47" s="146"/>
      <c r="PSB47" s="146"/>
      <c r="PSC47" s="146"/>
      <c r="PSD47" s="146"/>
      <c r="PSE47" s="146"/>
      <c r="PSF47" s="146"/>
      <c r="PSG47" s="146"/>
      <c r="PSH47" s="146"/>
      <c r="PSI47" s="146"/>
      <c r="PSJ47" s="146"/>
      <c r="PSK47" s="146"/>
      <c r="PSL47" s="146"/>
      <c r="PSM47" s="146"/>
      <c r="PSN47" s="146"/>
      <c r="PSO47" s="146"/>
      <c r="PSP47" s="146"/>
      <c r="PSQ47" s="146"/>
      <c r="PSR47" s="146"/>
      <c r="PSS47" s="146"/>
      <c r="PST47" s="146"/>
      <c r="PSU47" s="146"/>
      <c r="PSV47" s="146"/>
      <c r="PSW47" s="146"/>
      <c r="PSX47" s="146"/>
      <c r="PSY47" s="146"/>
      <c r="PSZ47" s="146"/>
      <c r="PTA47" s="146"/>
      <c r="PTB47" s="146"/>
      <c r="PTC47" s="146"/>
      <c r="PTD47" s="146"/>
      <c r="PTE47" s="146"/>
      <c r="PTF47" s="146"/>
      <c r="PTG47" s="146"/>
      <c r="PTH47" s="146"/>
      <c r="PTI47" s="146"/>
      <c r="PTJ47" s="146"/>
      <c r="PTK47" s="146"/>
      <c r="PTL47" s="146"/>
      <c r="PTM47" s="146"/>
      <c r="PTN47" s="146"/>
      <c r="PTO47" s="146"/>
      <c r="PTP47" s="146"/>
      <c r="PTQ47" s="146"/>
      <c r="PTR47" s="146"/>
      <c r="PTS47" s="146"/>
      <c r="PTT47" s="146"/>
      <c r="PTU47" s="146"/>
      <c r="PTV47" s="146"/>
      <c r="PTW47" s="146"/>
      <c r="PTX47" s="146"/>
      <c r="PTY47" s="146"/>
      <c r="PTZ47" s="146"/>
      <c r="PUA47" s="146"/>
      <c r="PUB47" s="146"/>
      <c r="PUC47" s="146"/>
      <c r="PUD47" s="146"/>
      <c r="PUE47" s="146"/>
      <c r="PUF47" s="146"/>
      <c r="PUG47" s="146"/>
      <c r="PUH47" s="146"/>
      <c r="PUI47" s="146"/>
      <c r="PUJ47" s="146"/>
      <c r="PUK47" s="146"/>
      <c r="PUL47" s="146"/>
      <c r="PUM47" s="146"/>
      <c r="PUN47" s="146"/>
      <c r="PUO47" s="146"/>
      <c r="PUP47" s="146"/>
      <c r="PUQ47" s="146"/>
      <c r="PUR47" s="146"/>
      <c r="PUS47" s="146"/>
      <c r="PUT47" s="146"/>
      <c r="PUU47" s="146"/>
      <c r="PUV47" s="146"/>
      <c r="PUW47" s="146"/>
      <c r="PUX47" s="146"/>
      <c r="PUY47" s="146"/>
      <c r="PUZ47" s="146"/>
      <c r="PVA47" s="146"/>
      <c r="PVB47" s="146"/>
      <c r="PVC47" s="146"/>
      <c r="PVD47" s="146"/>
      <c r="PVE47" s="146"/>
      <c r="PVF47" s="146"/>
      <c r="PVG47" s="146"/>
      <c r="PVH47" s="146"/>
      <c r="PVI47" s="146"/>
      <c r="PVJ47" s="146"/>
      <c r="PVK47" s="146"/>
      <c r="PVL47" s="146"/>
      <c r="PVM47" s="146"/>
      <c r="PVN47" s="146"/>
      <c r="PVO47" s="146"/>
      <c r="PVP47" s="146"/>
      <c r="PVQ47" s="146"/>
      <c r="PVR47" s="146"/>
      <c r="PVS47" s="146"/>
      <c r="PVT47" s="146"/>
      <c r="PVU47" s="146"/>
      <c r="PVV47" s="146"/>
      <c r="PVW47" s="146"/>
      <c r="PVX47" s="146"/>
      <c r="PVY47" s="146"/>
      <c r="PVZ47" s="146"/>
      <c r="PWA47" s="146"/>
      <c r="PWB47" s="146"/>
      <c r="PWC47" s="146"/>
      <c r="PWD47" s="146"/>
      <c r="PWE47" s="146"/>
      <c r="PWF47" s="146"/>
      <c r="PWG47" s="146"/>
      <c r="PWH47" s="146"/>
      <c r="PWI47" s="146"/>
      <c r="PWJ47" s="146"/>
      <c r="PWK47" s="146"/>
      <c r="PWL47" s="146"/>
      <c r="PWM47" s="146"/>
      <c r="PWN47" s="146"/>
      <c r="PWO47" s="146"/>
      <c r="PWP47" s="146"/>
      <c r="PWQ47" s="146"/>
      <c r="PWR47" s="146"/>
      <c r="PWS47" s="146"/>
      <c r="PWT47" s="146"/>
      <c r="PWU47" s="146"/>
      <c r="PWV47" s="146"/>
      <c r="PWW47" s="146"/>
      <c r="PWX47" s="146"/>
      <c r="PWY47" s="146"/>
      <c r="PWZ47" s="146"/>
      <c r="PXA47" s="146"/>
      <c r="PXB47" s="146"/>
      <c r="PXC47" s="146"/>
      <c r="PXD47" s="146"/>
      <c r="PXE47" s="146"/>
      <c r="PXF47" s="146"/>
      <c r="PXG47" s="146"/>
      <c r="PXH47" s="146"/>
      <c r="PXI47" s="146"/>
      <c r="PXJ47" s="146"/>
      <c r="PXK47" s="146"/>
      <c r="PXL47" s="146"/>
      <c r="PXM47" s="146"/>
      <c r="PXN47" s="146"/>
      <c r="PXO47" s="146"/>
      <c r="PXP47" s="146"/>
      <c r="PXQ47" s="146"/>
      <c r="PXR47" s="146"/>
      <c r="PXS47" s="146"/>
      <c r="PXT47" s="146"/>
      <c r="PXU47" s="146"/>
      <c r="PXV47" s="146"/>
      <c r="PXW47" s="146"/>
      <c r="PXX47" s="146"/>
      <c r="PXY47" s="146"/>
      <c r="PXZ47" s="146"/>
      <c r="PYA47" s="146"/>
      <c r="PYB47" s="146"/>
      <c r="PYC47" s="146"/>
      <c r="PYD47" s="146"/>
      <c r="PYE47" s="146"/>
      <c r="PYF47" s="146"/>
      <c r="PYG47" s="146"/>
      <c r="PYH47" s="146"/>
      <c r="PYI47" s="146"/>
      <c r="PYJ47" s="146"/>
      <c r="PYK47" s="146"/>
      <c r="PYL47" s="146"/>
      <c r="PYM47" s="146"/>
      <c r="PYN47" s="146"/>
      <c r="PYO47" s="146"/>
      <c r="PYP47" s="146"/>
      <c r="PYQ47" s="146"/>
      <c r="PYR47" s="146"/>
      <c r="PYS47" s="146"/>
      <c r="PYT47" s="146"/>
      <c r="PYU47" s="146"/>
      <c r="PYV47" s="146"/>
      <c r="PYW47" s="146"/>
      <c r="PYX47" s="146"/>
      <c r="PYY47" s="146"/>
      <c r="PYZ47" s="146"/>
      <c r="PZA47" s="146"/>
      <c r="PZB47" s="146"/>
      <c r="PZC47" s="146"/>
      <c r="PZD47" s="146"/>
      <c r="PZE47" s="146"/>
      <c r="PZF47" s="146"/>
      <c r="PZG47" s="146"/>
      <c r="PZH47" s="146"/>
      <c r="PZI47" s="146"/>
      <c r="PZJ47" s="146"/>
      <c r="PZK47" s="146"/>
      <c r="PZL47" s="146"/>
      <c r="PZM47" s="146"/>
      <c r="PZN47" s="146"/>
      <c r="PZO47" s="146"/>
      <c r="PZP47" s="146"/>
      <c r="PZQ47" s="146"/>
      <c r="PZR47" s="146"/>
      <c r="PZS47" s="146"/>
      <c r="PZT47" s="146"/>
      <c r="PZU47" s="146"/>
      <c r="PZV47" s="146"/>
      <c r="PZW47" s="146"/>
      <c r="PZX47" s="146"/>
      <c r="PZY47" s="146"/>
      <c r="PZZ47" s="146"/>
      <c r="QAA47" s="146"/>
      <c r="QAB47" s="146"/>
      <c r="QAC47" s="146"/>
      <c r="QAD47" s="146"/>
      <c r="QAE47" s="146"/>
      <c r="QAF47" s="146"/>
      <c r="QAG47" s="146"/>
      <c r="QAH47" s="146"/>
      <c r="QAI47" s="146"/>
      <c r="QAJ47" s="146"/>
      <c r="QAK47" s="146"/>
      <c r="QAL47" s="146"/>
      <c r="QAM47" s="146"/>
      <c r="QAN47" s="146"/>
      <c r="QAO47" s="146"/>
      <c r="QAP47" s="146"/>
      <c r="QAQ47" s="146"/>
      <c r="QAR47" s="146"/>
      <c r="QAS47" s="146"/>
      <c r="QAT47" s="146"/>
      <c r="QAU47" s="146"/>
      <c r="QAV47" s="146"/>
      <c r="QAW47" s="146"/>
      <c r="QAX47" s="146"/>
      <c r="QAY47" s="146"/>
      <c r="QAZ47" s="146"/>
      <c r="QBA47" s="146"/>
      <c r="QBB47" s="146"/>
      <c r="QBC47" s="146"/>
      <c r="QBD47" s="146"/>
      <c r="QBE47" s="146"/>
      <c r="QBF47" s="146"/>
      <c r="QBG47" s="146"/>
      <c r="QBH47" s="146"/>
      <c r="QBI47" s="146"/>
      <c r="QBJ47" s="146"/>
      <c r="QBK47" s="146"/>
      <c r="QBL47" s="146"/>
      <c r="QBM47" s="146"/>
      <c r="QBN47" s="146"/>
      <c r="QBO47" s="146"/>
      <c r="QBP47" s="146"/>
      <c r="QBQ47" s="146"/>
      <c r="QBR47" s="146"/>
      <c r="QBS47" s="146"/>
      <c r="QBT47" s="146"/>
      <c r="QBU47" s="146"/>
      <c r="QBV47" s="146"/>
      <c r="QBW47" s="146"/>
      <c r="QBX47" s="146"/>
      <c r="QBY47" s="146"/>
      <c r="QBZ47" s="146"/>
      <c r="QCA47" s="146"/>
      <c r="QCB47" s="146"/>
      <c r="QCC47" s="146"/>
      <c r="QCD47" s="146"/>
      <c r="QCE47" s="146"/>
      <c r="QCF47" s="146"/>
      <c r="QCG47" s="146"/>
      <c r="QCH47" s="146"/>
      <c r="QCI47" s="146"/>
      <c r="QCJ47" s="146"/>
      <c r="QCK47" s="146"/>
      <c r="QCL47" s="146"/>
      <c r="QCM47" s="146"/>
      <c r="QCN47" s="146"/>
      <c r="QCO47" s="146"/>
      <c r="QCP47" s="146"/>
      <c r="QCQ47" s="146"/>
      <c r="QCR47" s="146"/>
      <c r="QCS47" s="146"/>
      <c r="QCT47" s="146"/>
      <c r="QCU47" s="146"/>
      <c r="QCV47" s="146"/>
      <c r="QCW47" s="146"/>
      <c r="QCX47" s="146"/>
      <c r="QCY47" s="146"/>
      <c r="QCZ47" s="146"/>
      <c r="QDA47" s="146"/>
      <c r="QDB47" s="146"/>
      <c r="QDC47" s="146"/>
      <c r="QDD47" s="146"/>
      <c r="QDE47" s="146"/>
      <c r="QDF47" s="146"/>
      <c r="QDG47" s="146"/>
      <c r="QDH47" s="146"/>
      <c r="QDI47" s="146"/>
      <c r="QDJ47" s="146"/>
      <c r="QDK47" s="146"/>
      <c r="QDL47" s="146"/>
      <c r="QDM47" s="146"/>
      <c r="QDN47" s="146"/>
      <c r="QDO47" s="146"/>
      <c r="QDP47" s="146"/>
      <c r="QDQ47" s="146"/>
      <c r="QDR47" s="146"/>
      <c r="QDS47" s="146"/>
      <c r="QDT47" s="146"/>
      <c r="QDU47" s="146"/>
      <c r="QDV47" s="146"/>
      <c r="QDW47" s="146"/>
      <c r="QDX47" s="146"/>
      <c r="QDY47" s="146"/>
      <c r="QDZ47" s="146"/>
      <c r="QEA47" s="146"/>
      <c r="QEB47" s="146"/>
      <c r="QEC47" s="146"/>
      <c r="QED47" s="146"/>
      <c r="QEE47" s="146"/>
      <c r="QEF47" s="146"/>
      <c r="QEG47" s="146"/>
      <c r="QEH47" s="146"/>
      <c r="QEI47" s="146"/>
      <c r="QEJ47" s="146"/>
      <c r="QEK47" s="146"/>
      <c r="QEL47" s="146"/>
      <c r="QEM47" s="146"/>
      <c r="QEN47" s="146"/>
      <c r="QEO47" s="146"/>
      <c r="QEP47" s="146"/>
      <c r="QEQ47" s="146"/>
      <c r="QER47" s="146"/>
      <c r="QES47" s="146"/>
      <c r="QET47" s="146"/>
      <c r="QEU47" s="146"/>
      <c r="QEV47" s="146"/>
      <c r="QEW47" s="146"/>
      <c r="QEX47" s="146"/>
      <c r="QEY47" s="146"/>
      <c r="QEZ47" s="146"/>
      <c r="QFA47" s="146"/>
      <c r="QFB47" s="146"/>
      <c r="QFC47" s="146"/>
      <c r="QFD47" s="146"/>
      <c r="QFE47" s="146"/>
      <c r="QFF47" s="146"/>
      <c r="QFG47" s="146"/>
      <c r="QFH47" s="146"/>
      <c r="QFI47" s="146"/>
      <c r="QFJ47" s="146"/>
      <c r="QFK47" s="146"/>
      <c r="QFL47" s="146"/>
      <c r="QFM47" s="146"/>
      <c r="QFN47" s="146"/>
      <c r="QFO47" s="146"/>
      <c r="QFP47" s="146"/>
      <c r="QFQ47" s="146"/>
      <c r="QFR47" s="146"/>
      <c r="QFS47" s="146"/>
      <c r="QFT47" s="146"/>
      <c r="QFU47" s="146"/>
      <c r="QFV47" s="146"/>
      <c r="QFW47" s="146"/>
      <c r="QFX47" s="146"/>
      <c r="QFY47" s="146"/>
      <c r="QFZ47" s="146"/>
      <c r="QGA47" s="146"/>
      <c r="QGB47" s="146"/>
      <c r="QGC47" s="146"/>
      <c r="QGD47" s="146"/>
      <c r="QGE47" s="146"/>
      <c r="QGF47" s="146"/>
      <c r="QGG47" s="146"/>
      <c r="QGH47" s="146"/>
      <c r="QGI47" s="146"/>
      <c r="QGJ47" s="146"/>
      <c r="QGK47" s="146"/>
      <c r="QGL47" s="146"/>
      <c r="QGM47" s="146"/>
      <c r="QGN47" s="146"/>
      <c r="QGO47" s="146"/>
      <c r="QGP47" s="146"/>
      <c r="QGQ47" s="146"/>
      <c r="QGR47" s="146"/>
      <c r="QGS47" s="146"/>
      <c r="QGT47" s="146"/>
      <c r="QGU47" s="146"/>
      <c r="QGV47" s="146"/>
      <c r="QGW47" s="146"/>
      <c r="QGX47" s="146"/>
      <c r="QGY47" s="146"/>
      <c r="QGZ47" s="146"/>
      <c r="QHA47" s="146"/>
      <c r="QHB47" s="146"/>
      <c r="QHC47" s="146"/>
      <c r="QHD47" s="146"/>
      <c r="QHE47" s="146"/>
      <c r="QHF47" s="146"/>
      <c r="QHG47" s="146"/>
      <c r="QHH47" s="146"/>
      <c r="QHI47" s="146"/>
      <c r="QHJ47" s="146"/>
      <c r="QHK47" s="146"/>
      <c r="QHL47" s="146"/>
      <c r="QHM47" s="146"/>
      <c r="QHN47" s="146"/>
      <c r="QHO47" s="146"/>
      <c r="QHP47" s="146"/>
      <c r="QHQ47" s="146"/>
      <c r="QHR47" s="146"/>
      <c r="QHS47" s="146"/>
      <c r="QHT47" s="146"/>
      <c r="QHU47" s="146"/>
      <c r="QHV47" s="146"/>
      <c r="QHW47" s="146"/>
      <c r="QHX47" s="146"/>
      <c r="QHY47" s="146"/>
      <c r="QHZ47" s="146"/>
      <c r="QIA47" s="146"/>
      <c r="QIB47" s="146"/>
      <c r="QIC47" s="146"/>
      <c r="QID47" s="146"/>
      <c r="QIE47" s="146"/>
      <c r="QIF47" s="146"/>
      <c r="QIG47" s="146"/>
      <c r="QIH47" s="146"/>
      <c r="QII47" s="146"/>
      <c r="QIJ47" s="146"/>
      <c r="QIK47" s="146"/>
      <c r="QIL47" s="146"/>
      <c r="QIM47" s="146"/>
      <c r="QIN47" s="146"/>
      <c r="QIO47" s="146"/>
      <c r="QIP47" s="146"/>
      <c r="QIQ47" s="146"/>
      <c r="QIR47" s="146"/>
      <c r="QIS47" s="146"/>
      <c r="QIT47" s="146"/>
      <c r="QIU47" s="146"/>
      <c r="QIV47" s="146"/>
      <c r="QIW47" s="146"/>
      <c r="QIX47" s="146"/>
      <c r="QIY47" s="146"/>
      <c r="QIZ47" s="146"/>
      <c r="QJA47" s="146"/>
      <c r="QJB47" s="146"/>
      <c r="QJC47" s="146"/>
      <c r="QJD47" s="146"/>
      <c r="QJE47" s="146"/>
      <c r="QJF47" s="146"/>
      <c r="QJG47" s="146"/>
      <c r="QJH47" s="146"/>
      <c r="QJI47" s="146"/>
      <c r="QJJ47" s="146"/>
      <c r="QJK47" s="146"/>
      <c r="QJL47" s="146"/>
      <c r="QJM47" s="146"/>
      <c r="QJN47" s="146"/>
      <c r="QJO47" s="146"/>
      <c r="QJP47" s="146"/>
      <c r="QJQ47" s="146"/>
      <c r="QJR47" s="146"/>
      <c r="QJS47" s="146"/>
      <c r="QJT47" s="146"/>
      <c r="QJU47" s="146"/>
      <c r="QJV47" s="146"/>
      <c r="QJW47" s="146"/>
      <c r="QJX47" s="146"/>
      <c r="QJY47" s="146"/>
      <c r="QJZ47" s="146"/>
      <c r="QKA47" s="146"/>
      <c r="QKB47" s="146"/>
      <c r="QKC47" s="146"/>
      <c r="QKD47" s="146"/>
      <c r="QKE47" s="146"/>
      <c r="QKF47" s="146"/>
      <c r="QKG47" s="146"/>
      <c r="QKH47" s="146"/>
      <c r="QKI47" s="146"/>
      <c r="QKJ47" s="146"/>
      <c r="QKK47" s="146"/>
      <c r="QKL47" s="146"/>
      <c r="QKM47" s="146"/>
      <c r="QKN47" s="146"/>
      <c r="QKO47" s="146"/>
      <c r="QKP47" s="146"/>
      <c r="QKQ47" s="146"/>
      <c r="QKR47" s="146"/>
      <c r="QKS47" s="146"/>
      <c r="QKT47" s="146"/>
      <c r="QKU47" s="146"/>
      <c r="QKV47" s="146"/>
      <c r="QKW47" s="146"/>
      <c r="QKX47" s="146"/>
      <c r="QKY47" s="146"/>
      <c r="QKZ47" s="146"/>
      <c r="QLA47" s="146"/>
      <c r="QLB47" s="146"/>
      <c r="QLC47" s="146"/>
      <c r="QLD47" s="146"/>
      <c r="QLE47" s="146"/>
      <c r="QLF47" s="146"/>
      <c r="QLG47" s="146"/>
      <c r="QLH47" s="146"/>
      <c r="QLI47" s="146"/>
      <c r="QLJ47" s="146"/>
      <c r="QLK47" s="146"/>
      <c r="QLL47" s="146"/>
      <c r="QLM47" s="146"/>
      <c r="QLN47" s="146"/>
      <c r="QLO47" s="146"/>
      <c r="QLP47" s="146"/>
      <c r="QLQ47" s="146"/>
      <c r="QLR47" s="146"/>
      <c r="QLS47" s="146"/>
      <c r="QLT47" s="146"/>
      <c r="QLU47" s="146"/>
      <c r="QLV47" s="146"/>
      <c r="QLW47" s="146"/>
      <c r="QLX47" s="146"/>
      <c r="QLY47" s="146"/>
      <c r="QLZ47" s="146"/>
      <c r="QMA47" s="146"/>
      <c r="QMB47" s="146"/>
      <c r="QMC47" s="146"/>
      <c r="QMD47" s="146"/>
      <c r="QME47" s="146"/>
      <c r="QMF47" s="146"/>
      <c r="QMG47" s="146"/>
      <c r="QMH47" s="146"/>
      <c r="QMI47" s="146"/>
      <c r="QMJ47" s="146"/>
      <c r="QMK47" s="146"/>
      <c r="QML47" s="146"/>
      <c r="QMM47" s="146"/>
      <c r="QMN47" s="146"/>
      <c r="QMO47" s="146"/>
      <c r="QMP47" s="146"/>
      <c r="QMQ47" s="146"/>
      <c r="QMR47" s="146"/>
      <c r="QMS47" s="146"/>
      <c r="QMT47" s="146"/>
      <c r="QMU47" s="146"/>
      <c r="QMV47" s="146"/>
      <c r="QMW47" s="146"/>
      <c r="QMX47" s="146"/>
      <c r="QMY47" s="146"/>
      <c r="QMZ47" s="146"/>
      <c r="QNA47" s="146"/>
      <c r="QNB47" s="146"/>
      <c r="QNC47" s="146"/>
      <c r="QND47" s="146"/>
      <c r="QNE47" s="146"/>
      <c r="QNF47" s="146"/>
      <c r="QNG47" s="146"/>
      <c r="QNH47" s="146"/>
      <c r="QNI47" s="146"/>
      <c r="QNJ47" s="146"/>
      <c r="QNK47" s="146"/>
      <c r="QNL47" s="146"/>
      <c r="QNM47" s="146"/>
      <c r="QNN47" s="146"/>
      <c r="QNO47" s="146"/>
      <c r="QNP47" s="146"/>
      <c r="QNQ47" s="146"/>
      <c r="QNR47" s="146"/>
      <c r="QNS47" s="146"/>
      <c r="QNT47" s="146"/>
      <c r="QNU47" s="146"/>
      <c r="QNV47" s="146"/>
      <c r="QNW47" s="146"/>
      <c r="QNX47" s="146"/>
      <c r="QNY47" s="146"/>
      <c r="QNZ47" s="146"/>
      <c r="QOA47" s="146"/>
      <c r="QOB47" s="146"/>
      <c r="QOC47" s="146"/>
      <c r="QOD47" s="146"/>
      <c r="QOE47" s="146"/>
      <c r="QOF47" s="146"/>
      <c r="QOG47" s="146"/>
      <c r="QOH47" s="146"/>
      <c r="QOI47" s="146"/>
      <c r="QOJ47" s="146"/>
      <c r="QOK47" s="146"/>
      <c r="QOL47" s="146"/>
      <c r="QOM47" s="146"/>
      <c r="QON47" s="146"/>
      <c r="QOO47" s="146"/>
      <c r="QOP47" s="146"/>
      <c r="QOQ47" s="146"/>
      <c r="QOR47" s="146"/>
      <c r="QOS47" s="146"/>
      <c r="QOT47" s="146"/>
      <c r="QOU47" s="146"/>
      <c r="QOV47" s="146"/>
      <c r="QOW47" s="146"/>
      <c r="QOX47" s="146"/>
      <c r="QOY47" s="146"/>
      <c r="QOZ47" s="146"/>
      <c r="QPA47" s="146"/>
      <c r="QPB47" s="146"/>
      <c r="QPC47" s="146"/>
      <c r="QPD47" s="146"/>
      <c r="QPE47" s="146"/>
      <c r="QPF47" s="146"/>
      <c r="QPG47" s="146"/>
      <c r="QPH47" s="146"/>
      <c r="QPI47" s="146"/>
      <c r="QPJ47" s="146"/>
      <c r="QPK47" s="146"/>
      <c r="QPL47" s="146"/>
      <c r="QPM47" s="146"/>
      <c r="QPN47" s="146"/>
      <c r="QPO47" s="146"/>
      <c r="QPP47" s="146"/>
      <c r="QPQ47" s="146"/>
      <c r="QPR47" s="146"/>
      <c r="QPS47" s="146"/>
      <c r="QPT47" s="146"/>
      <c r="QPU47" s="146"/>
      <c r="QPV47" s="146"/>
      <c r="QPW47" s="146"/>
      <c r="QPX47" s="146"/>
      <c r="QPY47" s="146"/>
      <c r="QPZ47" s="146"/>
      <c r="QQA47" s="146"/>
      <c r="QQB47" s="146"/>
      <c r="QQC47" s="146"/>
      <c r="QQD47" s="146"/>
      <c r="QQE47" s="146"/>
      <c r="QQF47" s="146"/>
      <c r="QQG47" s="146"/>
      <c r="QQH47" s="146"/>
      <c r="QQI47" s="146"/>
      <c r="QQJ47" s="146"/>
      <c r="QQK47" s="146"/>
      <c r="QQL47" s="146"/>
      <c r="QQM47" s="146"/>
      <c r="QQN47" s="146"/>
      <c r="QQO47" s="146"/>
      <c r="QQP47" s="146"/>
      <c r="QQQ47" s="146"/>
      <c r="QQR47" s="146"/>
      <c r="QQS47" s="146"/>
      <c r="QQT47" s="146"/>
      <c r="QQU47" s="146"/>
      <c r="QQV47" s="146"/>
      <c r="QQW47" s="146"/>
      <c r="QQX47" s="146"/>
      <c r="QQY47" s="146"/>
      <c r="QQZ47" s="146"/>
      <c r="QRA47" s="146"/>
      <c r="QRB47" s="146"/>
      <c r="QRC47" s="146"/>
      <c r="QRD47" s="146"/>
      <c r="QRE47" s="146"/>
      <c r="QRF47" s="146"/>
      <c r="QRG47" s="146"/>
      <c r="QRH47" s="146"/>
      <c r="QRI47" s="146"/>
      <c r="QRJ47" s="146"/>
      <c r="QRK47" s="146"/>
      <c r="QRL47" s="146"/>
      <c r="QRM47" s="146"/>
      <c r="QRN47" s="146"/>
      <c r="QRO47" s="146"/>
      <c r="QRP47" s="146"/>
      <c r="QRQ47" s="146"/>
      <c r="QRR47" s="146"/>
      <c r="QRS47" s="146"/>
      <c r="QRT47" s="146"/>
      <c r="QRU47" s="146"/>
      <c r="QRV47" s="146"/>
      <c r="QRW47" s="146"/>
      <c r="QRX47" s="146"/>
      <c r="QRY47" s="146"/>
      <c r="QRZ47" s="146"/>
      <c r="QSA47" s="146"/>
      <c r="QSB47" s="146"/>
      <c r="QSC47" s="146"/>
      <c r="QSD47" s="146"/>
      <c r="QSE47" s="146"/>
      <c r="QSF47" s="146"/>
      <c r="QSG47" s="146"/>
      <c r="QSH47" s="146"/>
      <c r="QSI47" s="146"/>
      <c r="QSJ47" s="146"/>
      <c r="QSK47" s="146"/>
      <c r="QSL47" s="146"/>
      <c r="QSM47" s="146"/>
      <c r="QSN47" s="146"/>
      <c r="QSO47" s="146"/>
      <c r="QSP47" s="146"/>
      <c r="QSQ47" s="146"/>
      <c r="QSR47" s="146"/>
      <c r="QSS47" s="146"/>
      <c r="QST47" s="146"/>
      <c r="QSU47" s="146"/>
      <c r="QSV47" s="146"/>
      <c r="QSW47" s="146"/>
      <c r="QSX47" s="146"/>
      <c r="QSY47" s="146"/>
      <c r="QSZ47" s="146"/>
      <c r="QTA47" s="146"/>
      <c r="QTB47" s="146"/>
      <c r="QTC47" s="146"/>
      <c r="QTD47" s="146"/>
      <c r="QTE47" s="146"/>
      <c r="QTF47" s="146"/>
      <c r="QTG47" s="146"/>
      <c r="QTH47" s="146"/>
      <c r="QTI47" s="146"/>
      <c r="QTJ47" s="146"/>
      <c r="QTK47" s="146"/>
      <c r="QTL47" s="146"/>
      <c r="QTM47" s="146"/>
      <c r="QTN47" s="146"/>
      <c r="QTO47" s="146"/>
      <c r="QTP47" s="146"/>
      <c r="QTQ47" s="146"/>
      <c r="QTR47" s="146"/>
      <c r="QTS47" s="146"/>
      <c r="QTT47" s="146"/>
      <c r="QTU47" s="146"/>
      <c r="QTV47" s="146"/>
      <c r="QTW47" s="146"/>
      <c r="QTX47" s="146"/>
      <c r="QTY47" s="146"/>
      <c r="QTZ47" s="146"/>
      <c r="QUA47" s="146"/>
      <c r="QUB47" s="146"/>
      <c r="QUC47" s="146"/>
      <c r="QUD47" s="146"/>
      <c r="QUE47" s="146"/>
      <c r="QUF47" s="146"/>
      <c r="QUG47" s="146"/>
      <c r="QUH47" s="146"/>
      <c r="QUI47" s="146"/>
      <c r="QUJ47" s="146"/>
      <c r="QUK47" s="146"/>
      <c r="QUL47" s="146"/>
      <c r="QUM47" s="146"/>
      <c r="QUN47" s="146"/>
      <c r="QUO47" s="146"/>
      <c r="QUP47" s="146"/>
      <c r="QUQ47" s="146"/>
      <c r="QUR47" s="146"/>
      <c r="QUS47" s="146"/>
      <c r="QUT47" s="146"/>
      <c r="QUU47" s="146"/>
      <c r="QUV47" s="146"/>
      <c r="QUW47" s="146"/>
      <c r="QUX47" s="146"/>
      <c r="QUY47" s="146"/>
      <c r="QUZ47" s="146"/>
      <c r="QVA47" s="146"/>
      <c r="QVB47" s="146"/>
      <c r="QVC47" s="146"/>
      <c r="QVD47" s="146"/>
      <c r="QVE47" s="146"/>
      <c r="QVF47" s="146"/>
      <c r="QVG47" s="146"/>
      <c r="QVH47" s="146"/>
      <c r="QVI47" s="146"/>
      <c r="QVJ47" s="146"/>
      <c r="QVK47" s="146"/>
      <c r="QVL47" s="146"/>
      <c r="QVM47" s="146"/>
      <c r="QVN47" s="146"/>
      <c r="QVO47" s="146"/>
      <c r="QVP47" s="146"/>
      <c r="QVQ47" s="146"/>
      <c r="QVR47" s="146"/>
      <c r="QVS47" s="146"/>
      <c r="QVT47" s="146"/>
      <c r="QVU47" s="146"/>
      <c r="QVV47" s="146"/>
      <c r="QVW47" s="146"/>
      <c r="QVX47" s="146"/>
      <c r="QVY47" s="146"/>
      <c r="QVZ47" s="146"/>
      <c r="QWA47" s="146"/>
      <c r="QWB47" s="146"/>
      <c r="QWC47" s="146"/>
      <c r="QWD47" s="146"/>
      <c r="QWE47" s="146"/>
      <c r="QWF47" s="146"/>
      <c r="QWG47" s="146"/>
      <c r="QWH47" s="146"/>
      <c r="QWI47" s="146"/>
      <c r="QWJ47" s="146"/>
      <c r="QWK47" s="146"/>
      <c r="QWL47" s="146"/>
      <c r="QWM47" s="146"/>
      <c r="QWN47" s="146"/>
      <c r="QWO47" s="146"/>
      <c r="QWP47" s="146"/>
      <c r="QWQ47" s="146"/>
      <c r="QWR47" s="146"/>
      <c r="QWS47" s="146"/>
      <c r="QWT47" s="146"/>
      <c r="QWU47" s="146"/>
      <c r="QWV47" s="146"/>
      <c r="QWW47" s="146"/>
      <c r="QWX47" s="146"/>
      <c r="QWY47" s="146"/>
      <c r="QWZ47" s="146"/>
      <c r="QXA47" s="146"/>
      <c r="QXB47" s="146"/>
      <c r="QXC47" s="146"/>
      <c r="QXD47" s="146"/>
      <c r="QXE47" s="146"/>
      <c r="QXF47" s="146"/>
      <c r="QXG47" s="146"/>
      <c r="QXH47" s="146"/>
      <c r="QXI47" s="146"/>
      <c r="QXJ47" s="146"/>
      <c r="QXK47" s="146"/>
      <c r="QXL47" s="146"/>
      <c r="QXM47" s="146"/>
      <c r="QXN47" s="146"/>
      <c r="QXO47" s="146"/>
      <c r="QXP47" s="146"/>
      <c r="QXQ47" s="146"/>
      <c r="QXR47" s="146"/>
      <c r="QXS47" s="146"/>
      <c r="QXT47" s="146"/>
      <c r="QXU47" s="146"/>
      <c r="QXV47" s="146"/>
      <c r="QXW47" s="146"/>
      <c r="QXX47" s="146"/>
      <c r="QXY47" s="146"/>
      <c r="QXZ47" s="146"/>
      <c r="QYA47" s="146"/>
      <c r="QYB47" s="146"/>
      <c r="QYC47" s="146"/>
      <c r="QYD47" s="146"/>
      <c r="QYE47" s="146"/>
      <c r="QYF47" s="146"/>
      <c r="QYG47" s="146"/>
      <c r="QYH47" s="146"/>
      <c r="QYI47" s="146"/>
      <c r="QYJ47" s="146"/>
      <c r="QYK47" s="146"/>
      <c r="QYL47" s="146"/>
      <c r="QYM47" s="146"/>
      <c r="QYN47" s="146"/>
      <c r="QYO47" s="146"/>
      <c r="QYP47" s="146"/>
      <c r="QYQ47" s="146"/>
      <c r="QYR47" s="146"/>
      <c r="QYS47" s="146"/>
      <c r="QYT47" s="146"/>
      <c r="QYU47" s="146"/>
      <c r="QYV47" s="146"/>
      <c r="QYW47" s="146"/>
      <c r="QYX47" s="146"/>
      <c r="QYY47" s="146"/>
      <c r="QYZ47" s="146"/>
      <c r="QZA47" s="146"/>
      <c r="QZB47" s="146"/>
      <c r="QZC47" s="146"/>
      <c r="QZD47" s="146"/>
      <c r="QZE47" s="146"/>
      <c r="QZF47" s="146"/>
      <c r="QZG47" s="146"/>
      <c r="QZH47" s="146"/>
      <c r="QZI47" s="146"/>
      <c r="QZJ47" s="146"/>
      <c r="QZK47" s="146"/>
      <c r="QZL47" s="146"/>
      <c r="QZM47" s="146"/>
      <c r="QZN47" s="146"/>
      <c r="QZO47" s="146"/>
      <c r="QZP47" s="146"/>
      <c r="QZQ47" s="146"/>
      <c r="QZR47" s="146"/>
      <c r="QZS47" s="146"/>
      <c r="QZT47" s="146"/>
      <c r="QZU47" s="146"/>
      <c r="QZV47" s="146"/>
      <c r="QZW47" s="146"/>
      <c r="QZX47" s="146"/>
      <c r="QZY47" s="146"/>
      <c r="QZZ47" s="146"/>
      <c r="RAA47" s="146"/>
      <c r="RAB47" s="146"/>
      <c r="RAC47" s="146"/>
      <c r="RAD47" s="146"/>
      <c r="RAE47" s="146"/>
      <c r="RAF47" s="146"/>
      <c r="RAG47" s="146"/>
      <c r="RAH47" s="146"/>
      <c r="RAI47" s="146"/>
      <c r="RAJ47" s="146"/>
      <c r="RAK47" s="146"/>
      <c r="RAL47" s="146"/>
      <c r="RAM47" s="146"/>
      <c r="RAN47" s="146"/>
      <c r="RAO47" s="146"/>
      <c r="RAP47" s="146"/>
      <c r="RAQ47" s="146"/>
      <c r="RAR47" s="146"/>
      <c r="RAS47" s="146"/>
      <c r="RAT47" s="146"/>
      <c r="RAU47" s="146"/>
      <c r="RAV47" s="146"/>
      <c r="RAW47" s="146"/>
      <c r="RAX47" s="146"/>
      <c r="RAY47" s="146"/>
      <c r="RAZ47" s="146"/>
      <c r="RBA47" s="146"/>
      <c r="RBB47" s="146"/>
      <c r="RBC47" s="146"/>
      <c r="RBD47" s="146"/>
      <c r="RBE47" s="146"/>
      <c r="RBF47" s="146"/>
      <c r="RBG47" s="146"/>
      <c r="RBH47" s="146"/>
      <c r="RBI47" s="146"/>
      <c r="RBJ47" s="146"/>
      <c r="RBK47" s="146"/>
      <c r="RBL47" s="146"/>
      <c r="RBM47" s="146"/>
      <c r="RBN47" s="146"/>
      <c r="RBO47" s="146"/>
      <c r="RBP47" s="146"/>
      <c r="RBQ47" s="146"/>
      <c r="RBR47" s="146"/>
      <c r="RBS47" s="146"/>
      <c r="RBT47" s="146"/>
      <c r="RBU47" s="146"/>
      <c r="RBV47" s="146"/>
      <c r="RBW47" s="146"/>
      <c r="RBX47" s="146"/>
      <c r="RBY47" s="146"/>
      <c r="RBZ47" s="146"/>
      <c r="RCA47" s="146"/>
      <c r="RCB47" s="146"/>
      <c r="RCC47" s="146"/>
      <c r="RCD47" s="146"/>
      <c r="RCE47" s="146"/>
      <c r="RCF47" s="146"/>
      <c r="RCG47" s="146"/>
      <c r="RCH47" s="146"/>
      <c r="RCI47" s="146"/>
      <c r="RCJ47" s="146"/>
      <c r="RCK47" s="146"/>
      <c r="RCL47" s="146"/>
      <c r="RCM47" s="146"/>
      <c r="RCN47" s="146"/>
      <c r="RCO47" s="146"/>
      <c r="RCP47" s="146"/>
      <c r="RCQ47" s="146"/>
      <c r="RCR47" s="146"/>
      <c r="RCS47" s="146"/>
      <c r="RCT47" s="146"/>
      <c r="RCU47" s="146"/>
      <c r="RCV47" s="146"/>
      <c r="RCW47" s="146"/>
      <c r="RCX47" s="146"/>
      <c r="RCY47" s="146"/>
      <c r="RCZ47" s="146"/>
      <c r="RDA47" s="146"/>
      <c r="RDB47" s="146"/>
      <c r="RDC47" s="146"/>
      <c r="RDD47" s="146"/>
      <c r="RDE47" s="146"/>
      <c r="RDF47" s="146"/>
      <c r="RDG47" s="146"/>
      <c r="RDH47" s="146"/>
      <c r="RDI47" s="146"/>
      <c r="RDJ47" s="146"/>
      <c r="RDK47" s="146"/>
      <c r="RDL47" s="146"/>
      <c r="RDM47" s="146"/>
      <c r="RDN47" s="146"/>
      <c r="RDO47" s="146"/>
      <c r="RDP47" s="146"/>
      <c r="RDQ47" s="146"/>
      <c r="RDR47" s="146"/>
      <c r="RDS47" s="146"/>
      <c r="RDT47" s="146"/>
      <c r="RDU47" s="146"/>
      <c r="RDV47" s="146"/>
      <c r="RDW47" s="146"/>
      <c r="RDX47" s="146"/>
      <c r="RDY47" s="146"/>
      <c r="RDZ47" s="146"/>
      <c r="REA47" s="146"/>
      <c r="REB47" s="146"/>
      <c r="REC47" s="146"/>
      <c r="RED47" s="146"/>
      <c r="REE47" s="146"/>
      <c r="REF47" s="146"/>
      <c r="REG47" s="146"/>
      <c r="REH47" s="146"/>
      <c r="REI47" s="146"/>
      <c r="REJ47" s="146"/>
      <c r="REK47" s="146"/>
      <c r="REL47" s="146"/>
      <c r="REM47" s="146"/>
      <c r="REN47" s="146"/>
      <c r="REO47" s="146"/>
      <c r="REP47" s="146"/>
      <c r="REQ47" s="146"/>
      <c r="RER47" s="146"/>
      <c r="RES47" s="146"/>
      <c r="RET47" s="146"/>
      <c r="REU47" s="146"/>
      <c r="REV47" s="146"/>
      <c r="REW47" s="146"/>
      <c r="REX47" s="146"/>
      <c r="REY47" s="146"/>
      <c r="REZ47" s="146"/>
      <c r="RFA47" s="146"/>
      <c r="RFB47" s="146"/>
      <c r="RFC47" s="146"/>
      <c r="RFD47" s="146"/>
      <c r="RFE47" s="146"/>
      <c r="RFF47" s="146"/>
      <c r="RFG47" s="146"/>
      <c r="RFH47" s="146"/>
      <c r="RFI47" s="146"/>
      <c r="RFJ47" s="146"/>
      <c r="RFK47" s="146"/>
      <c r="RFL47" s="146"/>
      <c r="RFM47" s="146"/>
      <c r="RFN47" s="146"/>
      <c r="RFO47" s="146"/>
      <c r="RFP47" s="146"/>
      <c r="RFQ47" s="146"/>
      <c r="RFR47" s="146"/>
      <c r="RFS47" s="146"/>
      <c r="RFT47" s="146"/>
      <c r="RFU47" s="146"/>
      <c r="RFV47" s="146"/>
      <c r="RFW47" s="146"/>
      <c r="RFX47" s="146"/>
      <c r="RFY47" s="146"/>
      <c r="RFZ47" s="146"/>
      <c r="RGA47" s="146"/>
      <c r="RGB47" s="146"/>
      <c r="RGC47" s="146"/>
      <c r="RGD47" s="146"/>
      <c r="RGE47" s="146"/>
      <c r="RGF47" s="146"/>
      <c r="RGG47" s="146"/>
      <c r="RGH47" s="146"/>
      <c r="RGI47" s="146"/>
      <c r="RGJ47" s="146"/>
      <c r="RGK47" s="146"/>
      <c r="RGL47" s="146"/>
      <c r="RGM47" s="146"/>
      <c r="RGN47" s="146"/>
      <c r="RGO47" s="146"/>
      <c r="RGP47" s="146"/>
      <c r="RGQ47" s="146"/>
      <c r="RGR47" s="146"/>
      <c r="RGS47" s="146"/>
      <c r="RGT47" s="146"/>
      <c r="RGU47" s="146"/>
      <c r="RGV47" s="146"/>
      <c r="RGW47" s="146"/>
      <c r="RGX47" s="146"/>
      <c r="RGY47" s="146"/>
      <c r="RGZ47" s="146"/>
      <c r="RHA47" s="146"/>
      <c r="RHB47" s="146"/>
      <c r="RHC47" s="146"/>
      <c r="RHD47" s="146"/>
      <c r="RHE47" s="146"/>
      <c r="RHF47" s="146"/>
      <c r="RHG47" s="146"/>
      <c r="RHH47" s="146"/>
      <c r="RHI47" s="146"/>
      <c r="RHJ47" s="146"/>
      <c r="RHK47" s="146"/>
      <c r="RHL47" s="146"/>
      <c r="RHM47" s="146"/>
      <c r="RHN47" s="146"/>
      <c r="RHO47" s="146"/>
      <c r="RHP47" s="146"/>
      <c r="RHQ47" s="146"/>
      <c r="RHR47" s="146"/>
      <c r="RHS47" s="146"/>
      <c r="RHT47" s="146"/>
      <c r="RHU47" s="146"/>
      <c r="RHV47" s="146"/>
      <c r="RHW47" s="146"/>
      <c r="RHX47" s="146"/>
      <c r="RHY47" s="146"/>
      <c r="RHZ47" s="146"/>
      <c r="RIA47" s="146"/>
      <c r="RIB47" s="146"/>
      <c r="RIC47" s="146"/>
      <c r="RID47" s="146"/>
      <c r="RIE47" s="146"/>
      <c r="RIF47" s="146"/>
      <c r="RIG47" s="146"/>
      <c r="RIH47" s="146"/>
      <c r="RII47" s="146"/>
      <c r="RIJ47" s="146"/>
      <c r="RIK47" s="146"/>
      <c r="RIL47" s="146"/>
      <c r="RIM47" s="146"/>
      <c r="RIN47" s="146"/>
      <c r="RIO47" s="146"/>
      <c r="RIP47" s="146"/>
      <c r="RIQ47" s="146"/>
      <c r="RIR47" s="146"/>
      <c r="RIS47" s="146"/>
      <c r="RIT47" s="146"/>
      <c r="RIU47" s="146"/>
      <c r="RIV47" s="146"/>
      <c r="RIW47" s="146"/>
      <c r="RIX47" s="146"/>
      <c r="RIY47" s="146"/>
      <c r="RIZ47" s="146"/>
      <c r="RJA47" s="146"/>
      <c r="RJB47" s="146"/>
      <c r="RJC47" s="146"/>
      <c r="RJD47" s="146"/>
      <c r="RJE47" s="146"/>
      <c r="RJF47" s="146"/>
      <c r="RJG47" s="146"/>
      <c r="RJH47" s="146"/>
      <c r="RJI47" s="146"/>
      <c r="RJJ47" s="146"/>
      <c r="RJK47" s="146"/>
      <c r="RJL47" s="146"/>
      <c r="RJM47" s="146"/>
      <c r="RJN47" s="146"/>
      <c r="RJO47" s="146"/>
      <c r="RJP47" s="146"/>
      <c r="RJQ47" s="146"/>
      <c r="RJR47" s="146"/>
      <c r="RJS47" s="146"/>
      <c r="RJT47" s="146"/>
      <c r="RJU47" s="146"/>
      <c r="RJV47" s="146"/>
      <c r="RJW47" s="146"/>
      <c r="RJX47" s="146"/>
      <c r="RJY47" s="146"/>
      <c r="RJZ47" s="146"/>
      <c r="RKA47" s="146"/>
      <c r="RKB47" s="146"/>
      <c r="RKC47" s="146"/>
      <c r="RKD47" s="146"/>
      <c r="RKE47" s="146"/>
      <c r="RKF47" s="146"/>
      <c r="RKG47" s="146"/>
      <c r="RKH47" s="146"/>
      <c r="RKI47" s="146"/>
      <c r="RKJ47" s="146"/>
      <c r="RKK47" s="146"/>
      <c r="RKL47" s="146"/>
      <c r="RKM47" s="146"/>
      <c r="RKN47" s="146"/>
      <c r="RKO47" s="146"/>
      <c r="RKP47" s="146"/>
      <c r="RKQ47" s="146"/>
      <c r="RKR47" s="146"/>
      <c r="RKS47" s="146"/>
      <c r="RKT47" s="146"/>
      <c r="RKU47" s="146"/>
      <c r="RKV47" s="146"/>
      <c r="RKW47" s="146"/>
      <c r="RKX47" s="146"/>
      <c r="RKY47" s="146"/>
      <c r="RKZ47" s="146"/>
      <c r="RLA47" s="146"/>
      <c r="RLB47" s="146"/>
      <c r="RLC47" s="146"/>
      <c r="RLD47" s="146"/>
      <c r="RLE47" s="146"/>
      <c r="RLF47" s="146"/>
      <c r="RLG47" s="146"/>
      <c r="RLH47" s="146"/>
      <c r="RLI47" s="146"/>
      <c r="RLJ47" s="146"/>
      <c r="RLK47" s="146"/>
      <c r="RLL47" s="146"/>
      <c r="RLM47" s="146"/>
      <c r="RLN47" s="146"/>
      <c r="RLO47" s="146"/>
      <c r="RLP47" s="146"/>
      <c r="RLQ47" s="146"/>
      <c r="RLR47" s="146"/>
      <c r="RLS47" s="146"/>
      <c r="RLT47" s="146"/>
      <c r="RLU47" s="146"/>
      <c r="RLV47" s="146"/>
      <c r="RLW47" s="146"/>
      <c r="RLX47" s="146"/>
      <c r="RLY47" s="146"/>
      <c r="RLZ47" s="146"/>
      <c r="RMA47" s="146"/>
      <c r="RMB47" s="146"/>
      <c r="RMC47" s="146"/>
      <c r="RMD47" s="146"/>
      <c r="RME47" s="146"/>
      <c r="RMF47" s="146"/>
      <c r="RMG47" s="146"/>
      <c r="RMH47" s="146"/>
      <c r="RMI47" s="146"/>
      <c r="RMJ47" s="146"/>
      <c r="RMK47" s="146"/>
      <c r="RML47" s="146"/>
      <c r="RMM47" s="146"/>
      <c r="RMN47" s="146"/>
      <c r="RMO47" s="146"/>
      <c r="RMP47" s="146"/>
      <c r="RMQ47" s="146"/>
      <c r="RMR47" s="146"/>
      <c r="RMS47" s="146"/>
      <c r="RMT47" s="146"/>
      <c r="RMU47" s="146"/>
      <c r="RMV47" s="146"/>
      <c r="RMW47" s="146"/>
      <c r="RMX47" s="146"/>
      <c r="RMY47" s="146"/>
      <c r="RMZ47" s="146"/>
      <c r="RNA47" s="146"/>
      <c r="RNB47" s="146"/>
      <c r="RNC47" s="146"/>
      <c r="RND47" s="146"/>
      <c r="RNE47" s="146"/>
      <c r="RNF47" s="146"/>
      <c r="RNG47" s="146"/>
      <c r="RNH47" s="146"/>
      <c r="RNI47" s="146"/>
      <c r="RNJ47" s="146"/>
      <c r="RNK47" s="146"/>
      <c r="RNL47" s="146"/>
      <c r="RNM47" s="146"/>
      <c r="RNN47" s="146"/>
      <c r="RNO47" s="146"/>
      <c r="RNP47" s="146"/>
      <c r="RNQ47" s="146"/>
      <c r="RNR47" s="146"/>
      <c r="RNS47" s="146"/>
      <c r="RNT47" s="146"/>
      <c r="RNU47" s="146"/>
      <c r="RNV47" s="146"/>
      <c r="RNW47" s="146"/>
      <c r="RNX47" s="146"/>
      <c r="RNY47" s="146"/>
      <c r="RNZ47" s="146"/>
      <c r="ROA47" s="146"/>
      <c r="ROB47" s="146"/>
      <c r="ROC47" s="146"/>
      <c r="ROD47" s="146"/>
      <c r="ROE47" s="146"/>
      <c r="ROF47" s="146"/>
      <c r="ROG47" s="146"/>
      <c r="ROH47" s="146"/>
      <c r="ROI47" s="146"/>
      <c r="ROJ47" s="146"/>
      <c r="ROK47" s="146"/>
      <c r="ROL47" s="146"/>
      <c r="ROM47" s="146"/>
      <c r="RON47" s="146"/>
      <c r="ROO47" s="146"/>
      <c r="ROP47" s="146"/>
      <c r="ROQ47" s="146"/>
      <c r="ROR47" s="146"/>
      <c r="ROS47" s="146"/>
      <c r="ROT47" s="146"/>
      <c r="ROU47" s="146"/>
      <c r="ROV47" s="146"/>
      <c r="ROW47" s="146"/>
      <c r="ROX47" s="146"/>
      <c r="ROY47" s="146"/>
      <c r="ROZ47" s="146"/>
      <c r="RPA47" s="146"/>
      <c r="RPB47" s="146"/>
      <c r="RPC47" s="146"/>
      <c r="RPD47" s="146"/>
      <c r="RPE47" s="146"/>
      <c r="RPF47" s="146"/>
      <c r="RPG47" s="146"/>
      <c r="RPH47" s="146"/>
      <c r="RPI47" s="146"/>
      <c r="RPJ47" s="146"/>
      <c r="RPK47" s="146"/>
      <c r="RPL47" s="146"/>
      <c r="RPM47" s="146"/>
      <c r="RPN47" s="146"/>
      <c r="RPO47" s="146"/>
      <c r="RPP47" s="146"/>
      <c r="RPQ47" s="146"/>
      <c r="RPR47" s="146"/>
      <c r="RPS47" s="146"/>
      <c r="RPT47" s="146"/>
      <c r="RPU47" s="146"/>
      <c r="RPV47" s="146"/>
      <c r="RPW47" s="146"/>
      <c r="RPX47" s="146"/>
      <c r="RPY47" s="146"/>
      <c r="RPZ47" s="146"/>
      <c r="RQA47" s="146"/>
      <c r="RQB47" s="146"/>
      <c r="RQC47" s="146"/>
      <c r="RQD47" s="146"/>
      <c r="RQE47" s="146"/>
      <c r="RQF47" s="146"/>
      <c r="RQG47" s="146"/>
      <c r="RQH47" s="146"/>
      <c r="RQI47" s="146"/>
      <c r="RQJ47" s="146"/>
      <c r="RQK47" s="146"/>
      <c r="RQL47" s="146"/>
      <c r="RQM47" s="146"/>
      <c r="RQN47" s="146"/>
      <c r="RQO47" s="146"/>
      <c r="RQP47" s="146"/>
      <c r="RQQ47" s="146"/>
      <c r="RQR47" s="146"/>
      <c r="RQS47" s="146"/>
      <c r="RQT47" s="146"/>
      <c r="RQU47" s="146"/>
      <c r="RQV47" s="146"/>
      <c r="RQW47" s="146"/>
      <c r="RQX47" s="146"/>
      <c r="RQY47" s="146"/>
      <c r="RQZ47" s="146"/>
      <c r="RRA47" s="146"/>
      <c r="RRB47" s="146"/>
      <c r="RRC47" s="146"/>
      <c r="RRD47" s="146"/>
      <c r="RRE47" s="146"/>
      <c r="RRF47" s="146"/>
      <c r="RRG47" s="146"/>
      <c r="RRH47" s="146"/>
      <c r="RRI47" s="146"/>
      <c r="RRJ47" s="146"/>
      <c r="RRK47" s="146"/>
      <c r="RRL47" s="146"/>
      <c r="RRM47" s="146"/>
      <c r="RRN47" s="146"/>
      <c r="RRO47" s="146"/>
      <c r="RRP47" s="146"/>
      <c r="RRQ47" s="146"/>
      <c r="RRR47" s="146"/>
      <c r="RRS47" s="146"/>
      <c r="RRT47" s="146"/>
      <c r="RRU47" s="146"/>
      <c r="RRV47" s="146"/>
      <c r="RRW47" s="146"/>
      <c r="RRX47" s="146"/>
      <c r="RRY47" s="146"/>
      <c r="RRZ47" s="146"/>
      <c r="RSA47" s="146"/>
      <c r="RSB47" s="146"/>
      <c r="RSC47" s="146"/>
      <c r="RSD47" s="146"/>
      <c r="RSE47" s="146"/>
      <c r="RSF47" s="146"/>
      <c r="RSG47" s="146"/>
      <c r="RSH47" s="146"/>
      <c r="RSI47" s="146"/>
      <c r="RSJ47" s="146"/>
      <c r="RSK47" s="146"/>
      <c r="RSL47" s="146"/>
      <c r="RSM47" s="146"/>
      <c r="RSN47" s="146"/>
      <c r="RSO47" s="146"/>
      <c r="RSP47" s="146"/>
      <c r="RSQ47" s="146"/>
      <c r="RSR47" s="146"/>
      <c r="RSS47" s="146"/>
      <c r="RST47" s="146"/>
      <c r="RSU47" s="146"/>
      <c r="RSV47" s="146"/>
      <c r="RSW47" s="146"/>
      <c r="RSX47" s="146"/>
      <c r="RSY47" s="146"/>
      <c r="RSZ47" s="146"/>
      <c r="RTA47" s="146"/>
      <c r="RTB47" s="146"/>
      <c r="RTC47" s="146"/>
      <c r="RTD47" s="146"/>
      <c r="RTE47" s="146"/>
      <c r="RTF47" s="146"/>
      <c r="RTG47" s="146"/>
      <c r="RTH47" s="146"/>
      <c r="RTI47" s="146"/>
      <c r="RTJ47" s="146"/>
      <c r="RTK47" s="146"/>
      <c r="RTL47" s="146"/>
      <c r="RTM47" s="146"/>
      <c r="RTN47" s="146"/>
      <c r="RTO47" s="146"/>
      <c r="RTP47" s="146"/>
      <c r="RTQ47" s="146"/>
      <c r="RTR47" s="146"/>
      <c r="RTS47" s="146"/>
      <c r="RTT47" s="146"/>
      <c r="RTU47" s="146"/>
      <c r="RTV47" s="146"/>
      <c r="RTW47" s="146"/>
      <c r="RTX47" s="146"/>
      <c r="RTY47" s="146"/>
      <c r="RTZ47" s="146"/>
      <c r="RUA47" s="146"/>
      <c r="RUB47" s="146"/>
      <c r="RUC47" s="146"/>
      <c r="RUD47" s="146"/>
      <c r="RUE47" s="146"/>
      <c r="RUF47" s="146"/>
      <c r="RUG47" s="146"/>
      <c r="RUH47" s="146"/>
      <c r="RUI47" s="146"/>
      <c r="RUJ47" s="146"/>
      <c r="RUK47" s="146"/>
      <c r="RUL47" s="146"/>
      <c r="RUM47" s="146"/>
      <c r="RUN47" s="146"/>
      <c r="RUO47" s="146"/>
      <c r="RUP47" s="146"/>
      <c r="RUQ47" s="146"/>
      <c r="RUR47" s="146"/>
      <c r="RUS47" s="146"/>
      <c r="RUT47" s="146"/>
      <c r="RUU47" s="146"/>
      <c r="RUV47" s="146"/>
      <c r="RUW47" s="146"/>
      <c r="RUX47" s="146"/>
      <c r="RUY47" s="146"/>
      <c r="RUZ47" s="146"/>
      <c r="RVA47" s="146"/>
      <c r="RVB47" s="146"/>
      <c r="RVC47" s="146"/>
      <c r="RVD47" s="146"/>
      <c r="RVE47" s="146"/>
      <c r="RVF47" s="146"/>
      <c r="RVG47" s="146"/>
      <c r="RVH47" s="146"/>
      <c r="RVI47" s="146"/>
      <c r="RVJ47" s="146"/>
      <c r="RVK47" s="146"/>
      <c r="RVL47" s="146"/>
      <c r="RVM47" s="146"/>
      <c r="RVN47" s="146"/>
      <c r="RVO47" s="146"/>
      <c r="RVP47" s="146"/>
      <c r="RVQ47" s="146"/>
      <c r="RVR47" s="146"/>
      <c r="RVS47" s="146"/>
      <c r="RVT47" s="146"/>
      <c r="RVU47" s="146"/>
      <c r="RVV47" s="146"/>
      <c r="RVW47" s="146"/>
      <c r="RVX47" s="146"/>
      <c r="RVY47" s="146"/>
      <c r="RVZ47" s="146"/>
      <c r="RWA47" s="146"/>
      <c r="RWB47" s="146"/>
      <c r="RWC47" s="146"/>
      <c r="RWD47" s="146"/>
      <c r="RWE47" s="146"/>
      <c r="RWF47" s="146"/>
      <c r="RWG47" s="146"/>
      <c r="RWH47" s="146"/>
      <c r="RWI47" s="146"/>
      <c r="RWJ47" s="146"/>
      <c r="RWK47" s="146"/>
      <c r="RWL47" s="146"/>
      <c r="RWM47" s="146"/>
      <c r="RWN47" s="146"/>
      <c r="RWO47" s="146"/>
      <c r="RWP47" s="146"/>
      <c r="RWQ47" s="146"/>
      <c r="RWR47" s="146"/>
      <c r="RWS47" s="146"/>
      <c r="RWT47" s="146"/>
      <c r="RWU47" s="146"/>
      <c r="RWV47" s="146"/>
      <c r="RWW47" s="146"/>
      <c r="RWX47" s="146"/>
      <c r="RWY47" s="146"/>
      <c r="RWZ47" s="146"/>
      <c r="RXA47" s="146"/>
      <c r="RXB47" s="146"/>
      <c r="RXC47" s="146"/>
      <c r="RXD47" s="146"/>
      <c r="RXE47" s="146"/>
      <c r="RXF47" s="146"/>
      <c r="RXG47" s="146"/>
      <c r="RXH47" s="146"/>
      <c r="RXI47" s="146"/>
      <c r="RXJ47" s="146"/>
      <c r="RXK47" s="146"/>
      <c r="RXL47" s="146"/>
      <c r="RXM47" s="146"/>
      <c r="RXN47" s="146"/>
      <c r="RXO47" s="146"/>
      <c r="RXP47" s="146"/>
      <c r="RXQ47" s="146"/>
      <c r="RXR47" s="146"/>
      <c r="RXS47" s="146"/>
      <c r="RXT47" s="146"/>
      <c r="RXU47" s="146"/>
      <c r="RXV47" s="146"/>
      <c r="RXW47" s="146"/>
      <c r="RXX47" s="146"/>
      <c r="RXY47" s="146"/>
      <c r="RXZ47" s="146"/>
      <c r="RYA47" s="146"/>
      <c r="RYB47" s="146"/>
      <c r="RYC47" s="146"/>
      <c r="RYD47" s="146"/>
      <c r="RYE47" s="146"/>
      <c r="RYF47" s="146"/>
      <c r="RYG47" s="146"/>
      <c r="RYH47" s="146"/>
      <c r="RYI47" s="146"/>
      <c r="RYJ47" s="146"/>
      <c r="RYK47" s="146"/>
      <c r="RYL47" s="146"/>
      <c r="RYM47" s="146"/>
      <c r="RYN47" s="146"/>
      <c r="RYO47" s="146"/>
      <c r="RYP47" s="146"/>
      <c r="RYQ47" s="146"/>
      <c r="RYR47" s="146"/>
      <c r="RYS47" s="146"/>
      <c r="RYT47" s="146"/>
      <c r="RYU47" s="146"/>
      <c r="RYV47" s="146"/>
      <c r="RYW47" s="146"/>
      <c r="RYX47" s="146"/>
      <c r="RYY47" s="146"/>
      <c r="RYZ47" s="146"/>
      <c r="RZA47" s="146"/>
      <c r="RZB47" s="146"/>
      <c r="RZC47" s="146"/>
      <c r="RZD47" s="146"/>
      <c r="RZE47" s="146"/>
      <c r="RZF47" s="146"/>
      <c r="RZG47" s="146"/>
      <c r="RZH47" s="146"/>
      <c r="RZI47" s="146"/>
      <c r="RZJ47" s="146"/>
      <c r="RZK47" s="146"/>
      <c r="RZL47" s="146"/>
      <c r="RZM47" s="146"/>
      <c r="RZN47" s="146"/>
      <c r="RZO47" s="146"/>
      <c r="RZP47" s="146"/>
      <c r="RZQ47" s="146"/>
      <c r="RZR47" s="146"/>
      <c r="RZS47" s="146"/>
      <c r="RZT47" s="146"/>
      <c r="RZU47" s="146"/>
      <c r="RZV47" s="146"/>
      <c r="RZW47" s="146"/>
      <c r="RZX47" s="146"/>
      <c r="RZY47" s="146"/>
      <c r="RZZ47" s="146"/>
      <c r="SAA47" s="146"/>
      <c r="SAB47" s="146"/>
      <c r="SAC47" s="146"/>
      <c r="SAD47" s="146"/>
      <c r="SAE47" s="146"/>
      <c r="SAF47" s="146"/>
      <c r="SAG47" s="146"/>
      <c r="SAH47" s="146"/>
      <c r="SAI47" s="146"/>
      <c r="SAJ47" s="146"/>
      <c r="SAK47" s="146"/>
      <c r="SAL47" s="146"/>
      <c r="SAM47" s="146"/>
      <c r="SAN47" s="146"/>
      <c r="SAO47" s="146"/>
      <c r="SAP47" s="146"/>
      <c r="SAQ47" s="146"/>
      <c r="SAR47" s="146"/>
      <c r="SAS47" s="146"/>
      <c r="SAT47" s="146"/>
      <c r="SAU47" s="146"/>
      <c r="SAV47" s="146"/>
      <c r="SAW47" s="146"/>
      <c r="SAX47" s="146"/>
      <c r="SAY47" s="146"/>
      <c r="SAZ47" s="146"/>
      <c r="SBA47" s="146"/>
      <c r="SBB47" s="146"/>
      <c r="SBC47" s="146"/>
      <c r="SBD47" s="146"/>
      <c r="SBE47" s="146"/>
      <c r="SBF47" s="146"/>
      <c r="SBG47" s="146"/>
      <c r="SBH47" s="146"/>
      <c r="SBI47" s="146"/>
      <c r="SBJ47" s="146"/>
      <c r="SBK47" s="146"/>
      <c r="SBL47" s="146"/>
      <c r="SBM47" s="146"/>
      <c r="SBN47" s="146"/>
      <c r="SBO47" s="146"/>
      <c r="SBP47" s="146"/>
      <c r="SBQ47" s="146"/>
      <c r="SBR47" s="146"/>
      <c r="SBS47" s="146"/>
      <c r="SBT47" s="146"/>
      <c r="SBU47" s="146"/>
      <c r="SBV47" s="146"/>
      <c r="SBW47" s="146"/>
      <c r="SBX47" s="146"/>
      <c r="SBY47" s="146"/>
      <c r="SBZ47" s="146"/>
      <c r="SCA47" s="146"/>
      <c r="SCB47" s="146"/>
      <c r="SCC47" s="146"/>
      <c r="SCD47" s="146"/>
      <c r="SCE47" s="146"/>
      <c r="SCF47" s="146"/>
      <c r="SCG47" s="146"/>
      <c r="SCH47" s="146"/>
      <c r="SCI47" s="146"/>
      <c r="SCJ47" s="146"/>
      <c r="SCK47" s="146"/>
      <c r="SCL47" s="146"/>
      <c r="SCM47" s="146"/>
      <c r="SCN47" s="146"/>
      <c r="SCO47" s="146"/>
      <c r="SCP47" s="146"/>
      <c r="SCQ47" s="146"/>
      <c r="SCR47" s="146"/>
      <c r="SCS47" s="146"/>
      <c r="SCT47" s="146"/>
      <c r="SCU47" s="146"/>
      <c r="SCV47" s="146"/>
      <c r="SCW47" s="146"/>
      <c r="SCX47" s="146"/>
      <c r="SCY47" s="146"/>
      <c r="SCZ47" s="146"/>
      <c r="SDA47" s="146"/>
      <c r="SDB47" s="146"/>
      <c r="SDC47" s="146"/>
      <c r="SDD47" s="146"/>
      <c r="SDE47" s="146"/>
      <c r="SDF47" s="146"/>
      <c r="SDG47" s="146"/>
      <c r="SDH47" s="146"/>
      <c r="SDI47" s="146"/>
      <c r="SDJ47" s="146"/>
      <c r="SDK47" s="146"/>
      <c r="SDL47" s="146"/>
      <c r="SDM47" s="146"/>
      <c r="SDN47" s="146"/>
      <c r="SDO47" s="146"/>
      <c r="SDP47" s="146"/>
      <c r="SDQ47" s="146"/>
      <c r="SDR47" s="146"/>
      <c r="SDS47" s="146"/>
      <c r="SDT47" s="146"/>
      <c r="SDU47" s="146"/>
      <c r="SDV47" s="146"/>
      <c r="SDW47" s="146"/>
      <c r="SDX47" s="146"/>
      <c r="SDY47" s="146"/>
      <c r="SDZ47" s="146"/>
      <c r="SEA47" s="146"/>
      <c r="SEB47" s="146"/>
      <c r="SEC47" s="146"/>
      <c r="SED47" s="146"/>
      <c r="SEE47" s="146"/>
      <c r="SEF47" s="146"/>
      <c r="SEG47" s="146"/>
      <c r="SEH47" s="146"/>
      <c r="SEI47" s="146"/>
      <c r="SEJ47" s="146"/>
      <c r="SEK47" s="146"/>
      <c r="SEL47" s="146"/>
      <c r="SEM47" s="146"/>
      <c r="SEN47" s="146"/>
      <c r="SEO47" s="146"/>
      <c r="SEP47" s="146"/>
      <c r="SEQ47" s="146"/>
      <c r="SER47" s="146"/>
      <c r="SES47" s="146"/>
      <c r="SET47" s="146"/>
      <c r="SEU47" s="146"/>
      <c r="SEV47" s="146"/>
      <c r="SEW47" s="146"/>
      <c r="SEX47" s="146"/>
      <c r="SEY47" s="146"/>
      <c r="SEZ47" s="146"/>
      <c r="SFA47" s="146"/>
      <c r="SFB47" s="146"/>
      <c r="SFC47" s="146"/>
      <c r="SFD47" s="146"/>
      <c r="SFE47" s="146"/>
      <c r="SFF47" s="146"/>
      <c r="SFG47" s="146"/>
      <c r="SFH47" s="146"/>
      <c r="SFI47" s="146"/>
      <c r="SFJ47" s="146"/>
      <c r="SFK47" s="146"/>
      <c r="SFL47" s="146"/>
      <c r="SFM47" s="146"/>
      <c r="SFN47" s="146"/>
      <c r="SFO47" s="146"/>
      <c r="SFP47" s="146"/>
      <c r="SFQ47" s="146"/>
      <c r="SFR47" s="146"/>
      <c r="SFS47" s="146"/>
      <c r="SFT47" s="146"/>
      <c r="SFU47" s="146"/>
      <c r="SFV47" s="146"/>
      <c r="SFW47" s="146"/>
      <c r="SFX47" s="146"/>
      <c r="SFY47" s="146"/>
      <c r="SFZ47" s="146"/>
      <c r="SGA47" s="146"/>
      <c r="SGB47" s="146"/>
      <c r="SGC47" s="146"/>
      <c r="SGD47" s="146"/>
      <c r="SGE47" s="146"/>
      <c r="SGF47" s="146"/>
      <c r="SGG47" s="146"/>
      <c r="SGH47" s="146"/>
      <c r="SGI47" s="146"/>
      <c r="SGJ47" s="146"/>
      <c r="SGK47" s="146"/>
      <c r="SGL47" s="146"/>
      <c r="SGM47" s="146"/>
      <c r="SGN47" s="146"/>
      <c r="SGO47" s="146"/>
      <c r="SGP47" s="146"/>
      <c r="SGQ47" s="146"/>
      <c r="SGR47" s="146"/>
      <c r="SGS47" s="146"/>
      <c r="SGT47" s="146"/>
      <c r="SGU47" s="146"/>
      <c r="SGV47" s="146"/>
      <c r="SGW47" s="146"/>
      <c r="SGX47" s="146"/>
      <c r="SGY47" s="146"/>
      <c r="SGZ47" s="146"/>
      <c r="SHA47" s="146"/>
      <c r="SHB47" s="146"/>
      <c r="SHC47" s="146"/>
      <c r="SHD47" s="146"/>
      <c r="SHE47" s="146"/>
      <c r="SHF47" s="146"/>
      <c r="SHG47" s="146"/>
      <c r="SHH47" s="146"/>
      <c r="SHI47" s="146"/>
      <c r="SHJ47" s="146"/>
      <c r="SHK47" s="146"/>
      <c r="SHL47" s="146"/>
      <c r="SHM47" s="146"/>
      <c r="SHN47" s="146"/>
      <c r="SHO47" s="146"/>
      <c r="SHP47" s="146"/>
      <c r="SHQ47" s="146"/>
      <c r="SHR47" s="146"/>
      <c r="SHS47" s="146"/>
      <c r="SHT47" s="146"/>
      <c r="SHU47" s="146"/>
      <c r="SHV47" s="146"/>
      <c r="SHW47" s="146"/>
      <c r="SHX47" s="146"/>
      <c r="SHY47" s="146"/>
      <c r="SHZ47" s="146"/>
      <c r="SIA47" s="146"/>
      <c r="SIB47" s="146"/>
      <c r="SIC47" s="146"/>
      <c r="SID47" s="146"/>
      <c r="SIE47" s="146"/>
      <c r="SIF47" s="146"/>
      <c r="SIG47" s="146"/>
      <c r="SIH47" s="146"/>
      <c r="SII47" s="146"/>
      <c r="SIJ47" s="146"/>
      <c r="SIK47" s="146"/>
      <c r="SIL47" s="146"/>
      <c r="SIM47" s="146"/>
      <c r="SIN47" s="146"/>
      <c r="SIO47" s="146"/>
      <c r="SIP47" s="146"/>
      <c r="SIQ47" s="146"/>
      <c r="SIR47" s="146"/>
      <c r="SIS47" s="146"/>
      <c r="SIT47" s="146"/>
      <c r="SIU47" s="146"/>
      <c r="SIV47" s="146"/>
      <c r="SIW47" s="146"/>
      <c r="SIX47" s="146"/>
      <c r="SIY47" s="146"/>
      <c r="SIZ47" s="146"/>
      <c r="SJA47" s="146"/>
      <c r="SJB47" s="146"/>
      <c r="SJC47" s="146"/>
      <c r="SJD47" s="146"/>
      <c r="SJE47" s="146"/>
      <c r="SJF47" s="146"/>
      <c r="SJG47" s="146"/>
      <c r="SJH47" s="146"/>
      <c r="SJI47" s="146"/>
      <c r="SJJ47" s="146"/>
      <c r="SJK47" s="146"/>
      <c r="SJL47" s="146"/>
      <c r="SJM47" s="146"/>
      <c r="SJN47" s="146"/>
      <c r="SJO47" s="146"/>
      <c r="SJP47" s="146"/>
      <c r="SJQ47" s="146"/>
      <c r="SJR47" s="146"/>
      <c r="SJS47" s="146"/>
      <c r="SJT47" s="146"/>
      <c r="SJU47" s="146"/>
      <c r="SJV47" s="146"/>
      <c r="SJW47" s="146"/>
      <c r="SJX47" s="146"/>
      <c r="SJY47" s="146"/>
      <c r="SJZ47" s="146"/>
      <c r="SKA47" s="146"/>
      <c r="SKB47" s="146"/>
      <c r="SKC47" s="146"/>
      <c r="SKD47" s="146"/>
      <c r="SKE47" s="146"/>
      <c r="SKF47" s="146"/>
      <c r="SKG47" s="146"/>
      <c r="SKH47" s="146"/>
      <c r="SKI47" s="146"/>
      <c r="SKJ47" s="146"/>
      <c r="SKK47" s="146"/>
      <c r="SKL47" s="146"/>
      <c r="SKM47" s="146"/>
      <c r="SKN47" s="146"/>
      <c r="SKO47" s="146"/>
      <c r="SKP47" s="146"/>
      <c r="SKQ47" s="146"/>
      <c r="SKR47" s="146"/>
      <c r="SKS47" s="146"/>
      <c r="SKT47" s="146"/>
      <c r="SKU47" s="146"/>
      <c r="SKV47" s="146"/>
      <c r="SKW47" s="146"/>
      <c r="SKX47" s="146"/>
      <c r="SKY47" s="146"/>
      <c r="SKZ47" s="146"/>
      <c r="SLA47" s="146"/>
      <c r="SLB47" s="146"/>
      <c r="SLC47" s="146"/>
      <c r="SLD47" s="146"/>
      <c r="SLE47" s="146"/>
      <c r="SLF47" s="146"/>
      <c r="SLG47" s="146"/>
      <c r="SLH47" s="146"/>
      <c r="SLI47" s="146"/>
      <c r="SLJ47" s="146"/>
      <c r="SLK47" s="146"/>
      <c r="SLL47" s="146"/>
      <c r="SLM47" s="146"/>
      <c r="SLN47" s="146"/>
      <c r="SLO47" s="146"/>
      <c r="SLP47" s="146"/>
      <c r="SLQ47" s="146"/>
      <c r="SLR47" s="146"/>
      <c r="SLS47" s="146"/>
      <c r="SLT47" s="146"/>
      <c r="SLU47" s="146"/>
      <c r="SLV47" s="146"/>
      <c r="SLW47" s="146"/>
      <c r="SLX47" s="146"/>
      <c r="SLY47" s="146"/>
      <c r="SLZ47" s="146"/>
      <c r="SMA47" s="146"/>
      <c r="SMB47" s="146"/>
      <c r="SMC47" s="146"/>
      <c r="SMD47" s="146"/>
      <c r="SME47" s="146"/>
      <c r="SMF47" s="146"/>
      <c r="SMG47" s="146"/>
      <c r="SMH47" s="146"/>
      <c r="SMI47" s="146"/>
      <c r="SMJ47" s="146"/>
      <c r="SMK47" s="146"/>
      <c r="SML47" s="146"/>
      <c r="SMM47" s="146"/>
      <c r="SMN47" s="146"/>
      <c r="SMO47" s="146"/>
      <c r="SMP47" s="146"/>
      <c r="SMQ47" s="146"/>
      <c r="SMR47" s="146"/>
      <c r="SMS47" s="146"/>
      <c r="SMT47" s="146"/>
      <c r="SMU47" s="146"/>
      <c r="SMV47" s="146"/>
      <c r="SMW47" s="146"/>
      <c r="SMX47" s="146"/>
      <c r="SMY47" s="146"/>
      <c r="SMZ47" s="146"/>
      <c r="SNA47" s="146"/>
      <c r="SNB47" s="146"/>
      <c r="SNC47" s="146"/>
      <c r="SND47" s="146"/>
      <c r="SNE47" s="146"/>
      <c r="SNF47" s="146"/>
      <c r="SNG47" s="146"/>
      <c r="SNH47" s="146"/>
      <c r="SNI47" s="146"/>
      <c r="SNJ47" s="146"/>
      <c r="SNK47" s="146"/>
      <c r="SNL47" s="146"/>
      <c r="SNM47" s="146"/>
      <c r="SNN47" s="146"/>
      <c r="SNO47" s="146"/>
      <c r="SNP47" s="146"/>
      <c r="SNQ47" s="146"/>
      <c r="SNR47" s="146"/>
      <c r="SNS47" s="146"/>
      <c r="SNT47" s="146"/>
      <c r="SNU47" s="146"/>
      <c r="SNV47" s="146"/>
      <c r="SNW47" s="146"/>
      <c r="SNX47" s="146"/>
      <c r="SNY47" s="146"/>
      <c r="SNZ47" s="146"/>
      <c r="SOA47" s="146"/>
      <c r="SOB47" s="146"/>
      <c r="SOC47" s="146"/>
      <c r="SOD47" s="146"/>
      <c r="SOE47" s="146"/>
      <c r="SOF47" s="146"/>
      <c r="SOG47" s="146"/>
      <c r="SOH47" s="146"/>
      <c r="SOI47" s="146"/>
      <c r="SOJ47" s="146"/>
      <c r="SOK47" s="146"/>
      <c r="SOL47" s="146"/>
      <c r="SOM47" s="146"/>
      <c r="SON47" s="146"/>
      <c r="SOO47" s="146"/>
      <c r="SOP47" s="146"/>
      <c r="SOQ47" s="146"/>
      <c r="SOR47" s="146"/>
      <c r="SOS47" s="146"/>
      <c r="SOT47" s="146"/>
      <c r="SOU47" s="146"/>
      <c r="SOV47" s="146"/>
      <c r="SOW47" s="146"/>
      <c r="SOX47" s="146"/>
      <c r="SOY47" s="146"/>
      <c r="SOZ47" s="146"/>
      <c r="SPA47" s="146"/>
      <c r="SPB47" s="146"/>
      <c r="SPC47" s="146"/>
      <c r="SPD47" s="146"/>
      <c r="SPE47" s="146"/>
      <c r="SPF47" s="146"/>
      <c r="SPG47" s="146"/>
      <c r="SPH47" s="146"/>
      <c r="SPI47" s="146"/>
      <c r="SPJ47" s="146"/>
      <c r="SPK47" s="146"/>
      <c r="SPL47" s="146"/>
      <c r="SPM47" s="146"/>
      <c r="SPN47" s="146"/>
      <c r="SPO47" s="146"/>
      <c r="SPP47" s="146"/>
      <c r="SPQ47" s="146"/>
      <c r="SPR47" s="146"/>
      <c r="SPS47" s="146"/>
      <c r="SPT47" s="146"/>
      <c r="SPU47" s="146"/>
      <c r="SPV47" s="146"/>
      <c r="SPW47" s="146"/>
      <c r="SPX47" s="146"/>
      <c r="SPY47" s="146"/>
      <c r="SPZ47" s="146"/>
      <c r="SQA47" s="146"/>
      <c r="SQB47" s="146"/>
      <c r="SQC47" s="146"/>
      <c r="SQD47" s="146"/>
      <c r="SQE47" s="146"/>
      <c r="SQF47" s="146"/>
      <c r="SQG47" s="146"/>
      <c r="SQH47" s="146"/>
      <c r="SQI47" s="146"/>
      <c r="SQJ47" s="146"/>
      <c r="SQK47" s="146"/>
      <c r="SQL47" s="146"/>
      <c r="SQM47" s="146"/>
      <c r="SQN47" s="146"/>
      <c r="SQO47" s="146"/>
      <c r="SQP47" s="146"/>
      <c r="SQQ47" s="146"/>
      <c r="SQR47" s="146"/>
      <c r="SQS47" s="146"/>
      <c r="SQT47" s="146"/>
      <c r="SQU47" s="146"/>
      <c r="SQV47" s="146"/>
      <c r="SQW47" s="146"/>
      <c r="SQX47" s="146"/>
      <c r="SQY47" s="146"/>
      <c r="SQZ47" s="146"/>
      <c r="SRA47" s="146"/>
      <c r="SRB47" s="146"/>
      <c r="SRC47" s="146"/>
      <c r="SRD47" s="146"/>
      <c r="SRE47" s="146"/>
      <c r="SRF47" s="146"/>
      <c r="SRG47" s="146"/>
      <c r="SRH47" s="146"/>
      <c r="SRI47" s="146"/>
      <c r="SRJ47" s="146"/>
      <c r="SRK47" s="146"/>
      <c r="SRL47" s="146"/>
      <c r="SRM47" s="146"/>
      <c r="SRN47" s="146"/>
      <c r="SRO47" s="146"/>
      <c r="SRP47" s="146"/>
      <c r="SRQ47" s="146"/>
      <c r="SRR47" s="146"/>
      <c r="SRS47" s="146"/>
      <c r="SRT47" s="146"/>
      <c r="SRU47" s="146"/>
      <c r="SRV47" s="146"/>
      <c r="SRW47" s="146"/>
      <c r="SRX47" s="146"/>
      <c r="SRY47" s="146"/>
      <c r="SRZ47" s="146"/>
      <c r="SSA47" s="146"/>
      <c r="SSB47" s="146"/>
      <c r="SSC47" s="146"/>
      <c r="SSD47" s="146"/>
      <c r="SSE47" s="146"/>
      <c r="SSF47" s="146"/>
      <c r="SSG47" s="146"/>
      <c r="SSH47" s="146"/>
      <c r="SSI47" s="146"/>
      <c r="SSJ47" s="146"/>
      <c r="SSK47" s="146"/>
      <c r="SSL47" s="146"/>
      <c r="SSM47" s="146"/>
      <c r="SSN47" s="146"/>
      <c r="SSO47" s="146"/>
      <c r="SSP47" s="146"/>
      <c r="SSQ47" s="146"/>
      <c r="SSR47" s="146"/>
      <c r="SSS47" s="146"/>
      <c r="SST47" s="146"/>
      <c r="SSU47" s="146"/>
      <c r="SSV47" s="146"/>
      <c r="SSW47" s="146"/>
      <c r="SSX47" s="146"/>
      <c r="SSY47" s="146"/>
      <c r="SSZ47" s="146"/>
      <c r="STA47" s="146"/>
      <c r="STB47" s="146"/>
      <c r="STC47" s="146"/>
      <c r="STD47" s="146"/>
      <c r="STE47" s="146"/>
      <c r="STF47" s="146"/>
      <c r="STG47" s="146"/>
      <c r="STH47" s="146"/>
      <c r="STI47" s="146"/>
      <c r="STJ47" s="146"/>
      <c r="STK47" s="146"/>
      <c r="STL47" s="146"/>
      <c r="STM47" s="146"/>
      <c r="STN47" s="146"/>
      <c r="STO47" s="146"/>
      <c r="STP47" s="146"/>
      <c r="STQ47" s="146"/>
      <c r="STR47" s="146"/>
      <c r="STS47" s="146"/>
      <c r="STT47" s="146"/>
      <c r="STU47" s="146"/>
      <c r="STV47" s="146"/>
      <c r="STW47" s="146"/>
      <c r="STX47" s="146"/>
      <c r="STY47" s="146"/>
      <c r="STZ47" s="146"/>
      <c r="SUA47" s="146"/>
      <c r="SUB47" s="146"/>
      <c r="SUC47" s="146"/>
      <c r="SUD47" s="146"/>
      <c r="SUE47" s="146"/>
      <c r="SUF47" s="146"/>
      <c r="SUG47" s="146"/>
      <c r="SUH47" s="146"/>
      <c r="SUI47" s="146"/>
      <c r="SUJ47" s="146"/>
      <c r="SUK47" s="146"/>
      <c r="SUL47" s="146"/>
      <c r="SUM47" s="146"/>
      <c r="SUN47" s="146"/>
      <c r="SUO47" s="146"/>
      <c r="SUP47" s="146"/>
      <c r="SUQ47" s="146"/>
      <c r="SUR47" s="146"/>
      <c r="SUS47" s="146"/>
      <c r="SUT47" s="146"/>
      <c r="SUU47" s="146"/>
      <c r="SUV47" s="146"/>
      <c r="SUW47" s="146"/>
      <c r="SUX47" s="146"/>
      <c r="SUY47" s="146"/>
      <c r="SUZ47" s="146"/>
      <c r="SVA47" s="146"/>
      <c r="SVB47" s="146"/>
      <c r="SVC47" s="146"/>
      <c r="SVD47" s="146"/>
      <c r="SVE47" s="146"/>
      <c r="SVF47" s="146"/>
      <c r="SVG47" s="146"/>
      <c r="SVH47" s="146"/>
      <c r="SVI47" s="146"/>
      <c r="SVJ47" s="146"/>
      <c r="SVK47" s="146"/>
      <c r="SVL47" s="146"/>
      <c r="SVM47" s="146"/>
      <c r="SVN47" s="146"/>
      <c r="SVO47" s="146"/>
      <c r="SVP47" s="146"/>
      <c r="SVQ47" s="146"/>
      <c r="SVR47" s="146"/>
      <c r="SVS47" s="146"/>
      <c r="SVT47" s="146"/>
      <c r="SVU47" s="146"/>
      <c r="SVV47" s="146"/>
      <c r="SVW47" s="146"/>
      <c r="SVX47" s="146"/>
      <c r="SVY47" s="146"/>
      <c r="SVZ47" s="146"/>
      <c r="SWA47" s="146"/>
      <c r="SWB47" s="146"/>
      <c r="SWC47" s="146"/>
      <c r="SWD47" s="146"/>
      <c r="SWE47" s="146"/>
      <c r="SWF47" s="146"/>
      <c r="SWG47" s="146"/>
      <c r="SWH47" s="146"/>
      <c r="SWI47" s="146"/>
      <c r="SWJ47" s="146"/>
      <c r="SWK47" s="146"/>
      <c r="SWL47" s="146"/>
      <c r="SWM47" s="146"/>
      <c r="SWN47" s="146"/>
      <c r="SWO47" s="146"/>
      <c r="SWP47" s="146"/>
      <c r="SWQ47" s="146"/>
      <c r="SWR47" s="146"/>
      <c r="SWS47" s="146"/>
      <c r="SWT47" s="146"/>
      <c r="SWU47" s="146"/>
      <c r="SWV47" s="146"/>
      <c r="SWW47" s="146"/>
      <c r="SWX47" s="146"/>
      <c r="SWY47" s="146"/>
      <c r="SWZ47" s="146"/>
      <c r="SXA47" s="146"/>
      <c r="SXB47" s="146"/>
      <c r="SXC47" s="146"/>
      <c r="SXD47" s="146"/>
      <c r="SXE47" s="146"/>
      <c r="SXF47" s="146"/>
      <c r="SXG47" s="146"/>
      <c r="SXH47" s="146"/>
      <c r="SXI47" s="146"/>
      <c r="SXJ47" s="146"/>
      <c r="SXK47" s="146"/>
      <c r="SXL47" s="146"/>
      <c r="SXM47" s="146"/>
      <c r="SXN47" s="146"/>
      <c r="SXO47" s="146"/>
      <c r="SXP47" s="146"/>
      <c r="SXQ47" s="146"/>
      <c r="SXR47" s="146"/>
      <c r="SXS47" s="146"/>
      <c r="SXT47" s="146"/>
      <c r="SXU47" s="146"/>
      <c r="SXV47" s="146"/>
      <c r="SXW47" s="146"/>
      <c r="SXX47" s="146"/>
      <c r="SXY47" s="146"/>
      <c r="SXZ47" s="146"/>
      <c r="SYA47" s="146"/>
      <c r="SYB47" s="146"/>
      <c r="SYC47" s="146"/>
      <c r="SYD47" s="146"/>
      <c r="SYE47" s="146"/>
      <c r="SYF47" s="146"/>
      <c r="SYG47" s="146"/>
      <c r="SYH47" s="146"/>
      <c r="SYI47" s="146"/>
      <c r="SYJ47" s="146"/>
      <c r="SYK47" s="146"/>
      <c r="SYL47" s="146"/>
      <c r="SYM47" s="146"/>
      <c r="SYN47" s="146"/>
      <c r="SYO47" s="146"/>
      <c r="SYP47" s="146"/>
      <c r="SYQ47" s="146"/>
      <c r="SYR47" s="146"/>
      <c r="SYS47" s="146"/>
      <c r="SYT47" s="146"/>
      <c r="SYU47" s="146"/>
      <c r="SYV47" s="146"/>
      <c r="SYW47" s="146"/>
      <c r="SYX47" s="146"/>
      <c r="SYY47" s="146"/>
      <c r="SYZ47" s="146"/>
      <c r="SZA47" s="146"/>
      <c r="SZB47" s="146"/>
      <c r="SZC47" s="146"/>
      <c r="SZD47" s="146"/>
      <c r="SZE47" s="146"/>
      <c r="SZF47" s="146"/>
      <c r="SZG47" s="146"/>
      <c r="SZH47" s="146"/>
      <c r="SZI47" s="146"/>
      <c r="SZJ47" s="146"/>
      <c r="SZK47" s="146"/>
      <c r="SZL47" s="146"/>
      <c r="SZM47" s="146"/>
      <c r="SZN47" s="146"/>
      <c r="SZO47" s="146"/>
      <c r="SZP47" s="146"/>
      <c r="SZQ47" s="146"/>
      <c r="SZR47" s="146"/>
      <c r="SZS47" s="146"/>
      <c r="SZT47" s="146"/>
      <c r="SZU47" s="146"/>
      <c r="SZV47" s="146"/>
      <c r="SZW47" s="146"/>
      <c r="SZX47" s="146"/>
      <c r="SZY47" s="146"/>
      <c r="SZZ47" s="146"/>
      <c r="TAA47" s="146"/>
      <c r="TAB47" s="146"/>
      <c r="TAC47" s="146"/>
      <c r="TAD47" s="146"/>
      <c r="TAE47" s="146"/>
      <c r="TAF47" s="146"/>
      <c r="TAG47" s="146"/>
      <c r="TAH47" s="146"/>
      <c r="TAI47" s="146"/>
      <c r="TAJ47" s="146"/>
      <c r="TAK47" s="146"/>
      <c r="TAL47" s="146"/>
      <c r="TAM47" s="146"/>
      <c r="TAN47" s="146"/>
      <c r="TAO47" s="146"/>
      <c r="TAP47" s="146"/>
      <c r="TAQ47" s="146"/>
      <c r="TAR47" s="146"/>
      <c r="TAS47" s="146"/>
      <c r="TAT47" s="146"/>
      <c r="TAU47" s="146"/>
      <c r="TAV47" s="146"/>
      <c r="TAW47" s="146"/>
      <c r="TAX47" s="146"/>
      <c r="TAY47" s="146"/>
      <c r="TAZ47" s="146"/>
      <c r="TBA47" s="146"/>
      <c r="TBB47" s="146"/>
      <c r="TBC47" s="146"/>
      <c r="TBD47" s="146"/>
      <c r="TBE47" s="146"/>
      <c r="TBF47" s="146"/>
      <c r="TBG47" s="146"/>
      <c r="TBH47" s="146"/>
      <c r="TBI47" s="146"/>
      <c r="TBJ47" s="146"/>
      <c r="TBK47" s="146"/>
      <c r="TBL47" s="146"/>
      <c r="TBM47" s="146"/>
      <c r="TBN47" s="146"/>
      <c r="TBO47" s="146"/>
      <c r="TBP47" s="146"/>
      <c r="TBQ47" s="146"/>
      <c r="TBR47" s="146"/>
      <c r="TBS47" s="146"/>
      <c r="TBT47" s="146"/>
      <c r="TBU47" s="146"/>
      <c r="TBV47" s="146"/>
      <c r="TBW47" s="146"/>
      <c r="TBX47" s="146"/>
      <c r="TBY47" s="146"/>
      <c r="TBZ47" s="146"/>
      <c r="TCA47" s="146"/>
      <c r="TCB47" s="146"/>
      <c r="TCC47" s="146"/>
      <c r="TCD47" s="146"/>
      <c r="TCE47" s="146"/>
      <c r="TCF47" s="146"/>
      <c r="TCG47" s="146"/>
      <c r="TCH47" s="146"/>
      <c r="TCI47" s="146"/>
      <c r="TCJ47" s="146"/>
      <c r="TCK47" s="146"/>
      <c r="TCL47" s="146"/>
      <c r="TCM47" s="146"/>
      <c r="TCN47" s="146"/>
      <c r="TCO47" s="146"/>
      <c r="TCP47" s="146"/>
      <c r="TCQ47" s="146"/>
      <c r="TCR47" s="146"/>
      <c r="TCS47" s="146"/>
      <c r="TCT47" s="146"/>
      <c r="TCU47" s="146"/>
      <c r="TCV47" s="146"/>
      <c r="TCW47" s="146"/>
      <c r="TCX47" s="146"/>
      <c r="TCY47" s="146"/>
      <c r="TCZ47" s="146"/>
      <c r="TDA47" s="146"/>
      <c r="TDB47" s="146"/>
      <c r="TDC47" s="146"/>
      <c r="TDD47" s="146"/>
      <c r="TDE47" s="146"/>
      <c r="TDF47" s="146"/>
      <c r="TDG47" s="146"/>
      <c r="TDH47" s="146"/>
      <c r="TDI47" s="146"/>
      <c r="TDJ47" s="146"/>
      <c r="TDK47" s="146"/>
      <c r="TDL47" s="146"/>
      <c r="TDM47" s="146"/>
      <c r="TDN47" s="146"/>
      <c r="TDO47" s="146"/>
      <c r="TDP47" s="146"/>
      <c r="TDQ47" s="146"/>
      <c r="TDR47" s="146"/>
      <c r="TDS47" s="146"/>
      <c r="TDT47" s="146"/>
      <c r="TDU47" s="146"/>
      <c r="TDV47" s="146"/>
      <c r="TDW47" s="146"/>
      <c r="TDX47" s="146"/>
      <c r="TDY47" s="146"/>
      <c r="TDZ47" s="146"/>
      <c r="TEA47" s="146"/>
      <c r="TEB47" s="146"/>
      <c r="TEC47" s="146"/>
      <c r="TED47" s="146"/>
      <c r="TEE47" s="146"/>
      <c r="TEF47" s="146"/>
      <c r="TEG47" s="146"/>
      <c r="TEH47" s="146"/>
      <c r="TEI47" s="146"/>
      <c r="TEJ47" s="146"/>
      <c r="TEK47" s="146"/>
      <c r="TEL47" s="146"/>
      <c r="TEM47" s="146"/>
      <c r="TEN47" s="146"/>
      <c r="TEO47" s="146"/>
      <c r="TEP47" s="146"/>
      <c r="TEQ47" s="146"/>
      <c r="TER47" s="146"/>
      <c r="TES47" s="146"/>
      <c r="TET47" s="146"/>
      <c r="TEU47" s="146"/>
      <c r="TEV47" s="146"/>
      <c r="TEW47" s="146"/>
      <c r="TEX47" s="146"/>
      <c r="TEY47" s="146"/>
      <c r="TEZ47" s="146"/>
      <c r="TFA47" s="146"/>
      <c r="TFB47" s="146"/>
      <c r="TFC47" s="146"/>
      <c r="TFD47" s="146"/>
      <c r="TFE47" s="146"/>
      <c r="TFF47" s="146"/>
      <c r="TFG47" s="146"/>
      <c r="TFH47" s="146"/>
      <c r="TFI47" s="146"/>
      <c r="TFJ47" s="146"/>
      <c r="TFK47" s="146"/>
      <c r="TFL47" s="146"/>
      <c r="TFM47" s="146"/>
      <c r="TFN47" s="146"/>
      <c r="TFO47" s="146"/>
      <c r="TFP47" s="146"/>
      <c r="TFQ47" s="146"/>
      <c r="TFR47" s="146"/>
      <c r="TFS47" s="146"/>
      <c r="TFT47" s="146"/>
      <c r="TFU47" s="146"/>
      <c r="TFV47" s="146"/>
      <c r="TFW47" s="146"/>
      <c r="TFX47" s="146"/>
      <c r="TFY47" s="146"/>
      <c r="TFZ47" s="146"/>
      <c r="TGA47" s="146"/>
      <c r="TGB47" s="146"/>
      <c r="TGC47" s="146"/>
      <c r="TGD47" s="146"/>
      <c r="TGE47" s="146"/>
      <c r="TGF47" s="146"/>
      <c r="TGG47" s="146"/>
      <c r="TGH47" s="146"/>
      <c r="TGI47" s="146"/>
      <c r="TGJ47" s="146"/>
      <c r="TGK47" s="146"/>
      <c r="TGL47" s="146"/>
      <c r="TGM47" s="146"/>
      <c r="TGN47" s="146"/>
      <c r="TGO47" s="146"/>
      <c r="TGP47" s="146"/>
      <c r="TGQ47" s="146"/>
      <c r="TGR47" s="146"/>
      <c r="TGS47" s="146"/>
      <c r="TGT47" s="146"/>
      <c r="TGU47" s="146"/>
      <c r="TGV47" s="146"/>
      <c r="TGW47" s="146"/>
      <c r="TGX47" s="146"/>
      <c r="TGY47" s="146"/>
      <c r="TGZ47" s="146"/>
      <c r="THA47" s="146"/>
      <c r="THB47" s="146"/>
      <c r="THC47" s="146"/>
      <c r="THD47" s="146"/>
      <c r="THE47" s="146"/>
      <c r="THF47" s="146"/>
      <c r="THG47" s="146"/>
      <c r="THH47" s="146"/>
      <c r="THI47" s="146"/>
      <c r="THJ47" s="146"/>
      <c r="THK47" s="146"/>
      <c r="THL47" s="146"/>
      <c r="THM47" s="146"/>
      <c r="THN47" s="146"/>
      <c r="THO47" s="146"/>
      <c r="THP47" s="146"/>
      <c r="THQ47" s="146"/>
      <c r="THR47" s="146"/>
      <c r="THS47" s="146"/>
      <c r="THT47" s="146"/>
      <c r="THU47" s="146"/>
      <c r="THV47" s="146"/>
      <c r="THW47" s="146"/>
      <c r="THX47" s="146"/>
      <c r="THY47" s="146"/>
      <c r="THZ47" s="146"/>
      <c r="TIA47" s="146"/>
      <c r="TIB47" s="146"/>
      <c r="TIC47" s="146"/>
      <c r="TID47" s="146"/>
      <c r="TIE47" s="146"/>
      <c r="TIF47" s="146"/>
      <c r="TIG47" s="146"/>
      <c r="TIH47" s="146"/>
      <c r="TII47" s="146"/>
      <c r="TIJ47" s="146"/>
      <c r="TIK47" s="146"/>
      <c r="TIL47" s="146"/>
      <c r="TIM47" s="146"/>
      <c r="TIN47" s="146"/>
      <c r="TIO47" s="146"/>
      <c r="TIP47" s="146"/>
      <c r="TIQ47" s="146"/>
      <c r="TIR47" s="146"/>
      <c r="TIS47" s="146"/>
      <c r="TIT47" s="146"/>
      <c r="TIU47" s="146"/>
      <c r="TIV47" s="146"/>
      <c r="TIW47" s="146"/>
      <c r="TIX47" s="146"/>
      <c r="TIY47" s="146"/>
      <c r="TIZ47" s="146"/>
      <c r="TJA47" s="146"/>
      <c r="TJB47" s="146"/>
      <c r="TJC47" s="146"/>
      <c r="TJD47" s="146"/>
      <c r="TJE47" s="146"/>
      <c r="TJF47" s="146"/>
      <c r="TJG47" s="146"/>
      <c r="TJH47" s="146"/>
      <c r="TJI47" s="146"/>
      <c r="TJJ47" s="146"/>
      <c r="TJK47" s="146"/>
      <c r="TJL47" s="146"/>
      <c r="TJM47" s="146"/>
      <c r="TJN47" s="146"/>
      <c r="TJO47" s="146"/>
      <c r="TJP47" s="146"/>
      <c r="TJQ47" s="146"/>
      <c r="TJR47" s="146"/>
      <c r="TJS47" s="146"/>
      <c r="TJT47" s="146"/>
      <c r="TJU47" s="146"/>
      <c r="TJV47" s="146"/>
      <c r="TJW47" s="146"/>
      <c r="TJX47" s="146"/>
      <c r="TJY47" s="146"/>
      <c r="TJZ47" s="146"/>
      <c r="TKA47" s="146"/>
      <c r="TKB47" s="146"/>
      <c r="TKC47" s="146"/>
      <c r="TKD47" s="146"/>
      <c r="TKE47" s="146"/>
      <c r="TKF47" s="146"/>
      <c r="TKG47" s="146"/>
      <c r="TKH47" s="146"/>
      <c r="TKI47" s="146"/>
      <c r="TKJ47" s="146"/>
      <c r="TKK47" s="146"/>
      <c r="TKL47" s="146"/>
      <c r="TKM47" s="146"/>
      <c r="TKN47" s="146"/>
      <c r="TKO47" s="146"/>
      <c r="TKP47" s="146"/>
      <c r="TKQ47" s="146"/>
      <c r="TKR47" s="146"/>
      <c r="TKS47" s="146"/>
      <c r="TKT47" s="146"/>
      <c r="TKU47" s="146"/>
      <c r="TKV47" s="146"/>
      <c r="TKW47" s="146"/>
      <c r="TKX47" s="146"/>
      <c r="TKY47" s="146"/>
      <c r="TKZ47" s="146"/>
      <c r="TLA47" s="146"/>
      <c r="TLB47" s="146"/>
      <c r="TLC47" s="146"/>
      <c r="TLD47" s="146"/>
      <c r="TLE47" s="146"/>
      <c r="TLF47" s="146"/>
      <c r="TLG47" s="146"/>
      <c r="TLH47" s="146"/>
      <c r="TLI47" s="146"/>
      <c r="TLJ47" s="146"/>
      <c r="TLK47" s="146"/>
      <c r="TLL47" s="146"/>
      <c r="TLM47" s="146"/>
      <c r="TLN47" s="146"/>
      <c r="TLO47" s="146"/>
      <c r="TLP47" s="146"/>
      <c r="TLQ47" s="146"/>
      <c r="TLR47" s="146"/>
      <c r="TLS47" s="146"/>
      <c r="TLT47" s="146"/>
      <c r="TLU47" s="146"/>
      <c r="TLV47" s="146"/>
      <c r="TLW47" s="146"/>
      <c r="TLX47" s="146"/>
      <c r="TLY47" s="146"/>
      <c r="TLZ47" s="146"/>
      <c r="TMA47" s="146"/>
      <c r="TMB47" s="146"/>
      <c r="TMC47" s="146"/>
      <c r="TMD47" s="146"/>
      <c r="TME47" s="146"/>
      <c r="TMF47" s="146"/>
      <c r="TMG47" s="146"/>
      <c r="TMH47" s="146"/>
      <c r="TMI47" s="146"/>
      <c r="TMJ47" s="146"/>
      <c r="TMK47" s="146"/>
      <c r="TML47" s="146"/>
      <c r="TMM47" s="146"/>
      <c r="TMN47" s="146"/>
      <c r="TMO47" s="146"/>
      <c r="TMP47" s="146"/>
      <c r="TMQ47" s="146"/>
      <c r="TMR47" s="146"/>
      <c r="TMS47" s="146"/>
      <c r="TMT47" s="146"/>
      <c r="TMU47" s="146"/>
      <c r="TMV47" s="146"/>
      <c r="TMW47" s="146"/>
      <c r="TMX47" s="146"/>
      <c r="TMY47" s="146"/>
      <c r="TMZ47" s="146"/>
      <c r="TNA47" s="146"/>
      <c r="TNB47" s="146"/>
      <c r="TNC47" s="146"/>
      <c r="TND47" s="146"/>
      <c r="TNE47" s="146"/>
      <c r="TNF47" s="146"/>
      <c r="TNG47" s="146"/>
      <c r="TNH47" s="146"/>
      <c r="TNI47" s="146"/>
      <c r="TNJ47" s="146"/>
      <c r="TNK47" s="146"/>
      <c r="TNL47" s="146"/>
      <c r="TNM47" s="146"/>
      <c r="TNN47" s="146"/>
      <c r="TNO47" s="146"/>
      <c r="TNP47" s="146"/>
      <c r="TNQ47" s="146"/>
      <c r="TNR47" s="146"/>
      <c r="TNS47" s="146"/>
      <c r="TNT47" s="146"/>
      <c r="TNU47" s="146"/>
      <c r="TNV47" s="146"/>
      <c r="TNW47" s="146"/>
      <c r="TNX47" s="146"/>
      <c r="TNY47" s="146"/>
      <c r="TNZ47" s="146"/>
      <c r="TOA47" s="146"/>
      <c r="TOB47" s="146"/>
      <c r="TOC47" s="146"/>
      <c r="TOD47" s="146"/>
      <c r="TOE47" s="146"/>
      <c r="TOF47" s="146"/>
      <c r="TOG47" s="146"/>
      <c r="TOH47" s="146"/>
      <c r="TOI47" s="146"/>
      <c r="TOJ47" s="146"/>
      <c r="TOK47" s="146"/>
      <c r="TOL47" s="146"/>
      <c r="TOM47" s="146"/>
      <c r="TON47" s="146"/>
      <c r="TOO47" s="146"/>
      <c r="TOP47" s="146"/>
      <c r="TOQ47" s="146"/>
      <c r="TOR47" s="146"/>
      <c r="TOS47" s="146"/>
      <c r="TOT47" s="146"/>
      <c r="TOU47" s="146"/>
      <c r="TOV47" s="146"/>
      <c r="TOW47" s="146"/>
      <c r="TOX47" s="146"/>
      <c r="TOY47" s="146"/>
      <c r="TOZ47" s="146"/>
      <c r="TPA47" s="146"/>
      <c r="TPB47" s="146"/>
      <c r="TPC47" s="146"/>
      <c r="TPD47" s="146"/>
      <c r="TPE47" s="146"/>
      <c r="TPF47" s="146"/>
      <c r="TPG47" s="146"/>
      <c r="TPH47" s="146"/>
      <c r="TPI47" s="146"/>
      <c r="TPJ47" s="146"/>
      <c r="TPK47" s="146"/>
      <c r="TPL47" s="146"/>
      <c r="TPM47" s="146"/>
      <c r="TPN47" s="146"/>
      <c r="TPO47" s="146"/>
      <c r="TPP47" s="146"/>
      <c r="TPQ47" s="146"/>
      <c r="TPR47" s="146"/>
      <c r="TPS47" s="146"/>
      <c r="TPT47" s="146"/>
      <c r="TPU47" s="146"/>
      <c r="TPV47" s="146"/>
      <c r="TPW47" s="146"/>
      <c r="TPX47" s="146"/>
      <c r="TPY47" s="146"/>
      <c r="TPZ47" s="146"/>
      <c r="TQA47" s="146"/>
      <c r="TQB47" s="146"/>
      <c r="TQC47" s="146"/>
      <c r="TQD47" s="146"/>
      <c r="TQE47" s="146"/>
      <c r="TQF47" s="146"/>
      <c r="TQG47" s="146"/>
      <c r="TQH47" s="146"/>
      <c r="TQI47" s="146"/>
      <c r="TQJ47" s="146"/>
      <c r="TQK47" s="146"/>
      <c r="TQL47" s="146"/>
      <c r="TQM47" s="146"/>
      <c r="TQN47" s="146"/>
      <c r="TQO47" s="146"/>
      <c r="TQP47" s="146"/>
      <c r="TQQ47" s="146"/>
      <c r="TQR47" s="146"/>
      <c r="TQS47" s="146"/>
      <c r="TQT47" s="146"/>
      <c r="TQU47" s="146"/>
      <c r="TQV47" s="146"/>
      <c r="TQW47" s="146"/>
      <c r="TQX47" s="146"/>
      <c r="TQY47" s="146"/>
      <c r="TQZ47" s="146"/>
      <c r="TRA47" s="146"/>
      <c r="TRB47" s="146"/>
      <c r="TRC47" s="146"/>
      <c r="TRD47" s="146"/>
      <c r="TRE47" s="146"/>
      <c r="TRF47" s="146"/>
      <c r="TRG47" s="146"/>
      <c r="TRH47" s="146"/>
      <c r="TRI47" s="146"/>
      <c r="TRJ47" s="146"/>
      <c r="TRK47" s="146"/>
      <c r="TRL47" s="146"/>
      <c r="TRM47" s="146"/>
      <c r="TRN47" s="146"/>
      <c r="TRO47" s="146"/>
      <c r="TRP47" s="146"/>
      <c r="TRQ47" s="146"/>
      <c r="TRR47" s="146"/>
      <c r="TRS47" s="146"/>
      <c r="TRT47" s="146"/>
      <c r="TRU47" s="146"/>
      <c r="TRV47" s="146"/>
      <c r="TRW47" s="146"/>
      <c r="TRX47" s="146"/>
      <c r="TRY47" s="146"/>
      <c r="TRZ47" s="146"/>
      <c r="TSA47" s="146"/>
      <c r="TSB47" s="146"/>
      <c r="TSC47" s="146"/>
      <c r="TSD47" s="146"/>
      <c r="TSE47" s="146"/>
      <c r="TSF47" s="146"/>
      <c r="TSG47" s="146"/>
      <c r="TSH47" s="146"/>
      <c r="TSI47" s="146"/>
      <c r="TSJ47" s="146"/>
      <c r="TSK47" s="146"/>
      <c r="TSL47" s="146"/>
      <c r="TSM47" s="146"/>
      <c r="TSN47" s="146"/>
      <c r="TSO47" s="146"/>
      <c r="TSP47" s="146"/>
      <c r="TSQ47" s="146"/>
      <c r="TSR47" s="146"/>
      <c r="TSS47" s="146"/>
      <c r="TST47" s="146"/>
      <c r="TSU47" s="146"/>
      <c r="TSV47" s="146"/>
      <c r="TSW47" s="146"/>
      <c r="TSX47" s="146"/>
      <c r="TSY47" s="146"/>
      <c r="TSZ47" s="146"/>
      <c r="TTA47" s="146"/>
      <c r="TTB47" s="146"/>
      <c r="TTC47" s="146"/>
      <c r="TTD47" s="146"/>
      <c r="TTE47" s="146"/>
      <c r="TTF47" s="146"/>
      <c r="TTG47" s="146"/>
      <c r="TTH47" s="146"/>
      <c r="TTI47" s="146"/>
      <c r="TTJ47" s="146"/>
      <c r="TTK47" s="146"/>
      <c r="TTL47" s="146"/>
      <c r="TTM47" s="146"/>
      <c r="TTN47" s="146"/>
      <c r="TTO47" s="146"/>
      <c r="TTP47" s="146"/>
      <c r="TTQ47" s="146"/>
      <c r="TTR47" s="146"/>
      <c r="TTS47" s="146"/>
      <c r="TTT47" s="146"/>
      <c r="TTU47" s="146"/>
      <c r="TTV47" s="146"/>
      <c r="TTW47" s="146"/>
      <c r="TTX47" s="146"/>
      <c r="TTY47" s="146"/>
      <c r="TTZ47" s="146"/>
      <c r="TUA47" s="146"/>
      <c r="TUB47" s="146"/>
      <c r="TUC47" s="146"/>
      <c r="TUD47" s="146"/>
      <c r="TUE47" s="146"/>
      <c r="TUF47" s="146"/>
      <c r="TUG47" s="146"/>
      <c r="TUH47" s="146"/>
      <c r="TUI47" s="146"/>
      <c r="TUJ47" s="146"/>
      <c r="TUK47" s="146"/>
      <c r="TUL47" s="146"/>
      <c r="TUM47" s="146"/>
      <c r="TUN47" s="146"/>
      <c r="TUO47" s="146"/>
      <c r="TUP47" s="146"/>
      <c r="TUQ47" s="146"/>
      <c r="TUR47" s="146"/>
      <c r="TUS47" s="146"/>
      <c r="TUT47" s="146"/>
      <c r="TUU47" s="146"/>
      <c r="TUV47" s="146"/>
      <c r="TUW47" s="146"/>
      <c r="TUX47" s="146"/>
      <c r="TUY47" s="146"/>
      <c r="TUZ47" s="146"/>
      <c r="TVA47" s="146"/>
      <c r="TVB47" s="146"/>
      <c r="TVC47" s="146"/>
      <c r="TVD47" s="146"/>
      <c r="TVE47" s="146"/>
      <c r="TVF47" s="146"/>
      <c r="TVG47" s="146"/>
      <c r="TVH47" s="146"/>
      <c r="TVI47" s="146"/>
      <c r="TVJ47" s="146"/>
      <c r="TVK47" s="146"/>
      <c r="TVL47" s="146"/>
      <c r="TVM47" s="146"/>
      <c r="TVN47" s="146"/>
      <c r="TVO47" s="146"/>
      <c r="TVP47" s="146"/>
      <c r="TVQ47" s="146"/>
      <c r="TVR47" s="146"/>
      <c r="TVS47" s="146"/>
      <c r="TVT47" s="146"/>
      <c r="TVU47" s="146"/>
      <c r="TVV47" s="146"/>
      <c r="TVW47" s="146"/>
      <c r="TVX47" s="146"/>
      <c r="TVY47" s="146"/>
      <c r="TVZ47" s="146"/>
      <c r="TWA47" s="146"/>
      <c r="TWB47" s="146"/>
      <c r="TWC47" s="146"/>
      <c r="TWD47" s="146"/>
      <c r="TWE47" s="146"/>
      <c r="TWF47" s="146"/>
      <c r="TWG47" s="146"/>
      <c r="TWH47" s="146"/>
      <c r="TWI47" s="146"/>
      <c r="TWJ47" s="146"/>
      <c r="TWK47" s="146"/>
      <c r="TWL47" s="146"/>
      <c r="TWM47" s="146"/>
      <c r="TWN47" s="146"/>
      <c r="TWO47" s="146"/>
      <c r="TWP47" s="146"/>
      <c r="TWQ47" s="146"/>
      <c r="TWR47" s="146"/>
      <c r="TWS47" s="146"/>
      <c r="TWT47" s="146"/>
      <c r="TWU47" s="146"/>
      <c r="TWV47" s="146"/>
      <c r="TWW47" s="146"/>
      <c r="TWX47" s="146"/>
      <c r="TWY47" s="146"/>
      <c r="TWZ47" s="146"/>
      <c r="TXA47" s="146"/>
      <c r="TXB47" s="146"/>
      <c r="TXC47" s="146"/>
      <c r="TXD47" s="146"/>
      <c r="TXE47" s="146"/>
      <c r="TXF47" s="146"/>
      <c r="TXG47" s="146"/>
      <c r="TXH47" s="146"/>
      <c r="TXI47" s="146"/>
      <c r="TXJ47" s="146"/>
      <c r="TXK47" s="146"/>
      <c r="TXL47" s="146"/>
      <c r="TXM47" s="146"/>
      <c r="TXN47" s="146"/>
      <c r="TXO47" s="146"/>
      <c r="TXP47" s="146"/>
      <c r="TXQ47" s="146"/>
      <c r="TXR47" s="146"/>
      <c r="TXS47" s="146"/>
      <c r="TXT47" s="146"/>
      <c r="TXU47" s="146"/>
      <c r="TXV47" s="146"/>
      <c r="TXW47" s="146"/>
      <c r="TXX47" s="146"/>
      <c r="TXY47" s="146"/>
      <c r="TXZ47" s="146"/>
      <c r="TYA47" s="146"/>
      <c r="TYB47" s="146"/>
      <c r="TYC47" s="146"/>
      <c r="TYD47" s="146"/>
      <c r="TYE47" s="146"/>
      <c r="TYF47" s="146"/>
      <c r="TYG47" s="146"/>
      <c r="TYH47" s="146"/>
      <c r="TYI47" s="146"/>
      <c r="TYJ47" s="146"/>
      <c r="TYK47" s="146"/>
      <c r="TYL47" s="146"/>
      <c r="TYM47" s="146"/>
      <c r="TYN47" s="146"/>
      <c r="TYO47" s="146"/>
      <c r="TYP47" s="146"/>
      <c r="TYQ47" s="146"/>
      <c r="TYR47" s="146"/>
      <c r="TYS47" s="146"/>
      <c r="TYT47" s="146"/>
      <c r="TYU47" s="146"/>
      <c r="TYV47" s="146"/>
      <c r="TYW47" s="146"/>
      <c r="TYX47" s="146"/>
      <c r="TYY47" s="146"/>
      <c r="TYZ47" s="146"/>
      <c r="TZA47" s="146"/>
      <c r="TZB47" s="146"/>
      <c r="TZC47" s="146"/>
      <c r="TZD47" s="146"/>
      <c r="TZE47" s="146"/>
      <c r="TZF47" s="146"/>
      <c r="TZG47" s="146"/>
      <c r="TZH47" s="146"/>
      <c r="TZI47" s="146"/>
      <c r="TZJ47" s="146"/>
      <c r="TZK47" s="146"/>
      <c r="TZL47" s="146"/>
      <c r="TZM47" s="146"/>
      <c r="TZN47" s="146"/>
      <c r="TZO47" s="146"/>
      <c r="TZP47" s="146"/>
      <c r="TZQ47" s="146"/>
      <c r="TZR47" s="146"/>
      <c r="TZS47" s="146"/>
      <c r="TZT47" s="146"/>
      <c r="TZU47" s="146"/>
      <c r="TZV47" s="146"/>
      <c r="TZW47" s="146"/>
      <c r="TZX47" s="146"/>
      <c r="TZY47" s="146"/>
      <c r="TZZ47" s="146"/>
      <c r="UAA47" s="146"/>
      <c r="UAB47" s="146"/>
      <c r="UAC47" s="146"/>
      <c r="UAD47" s="146"/>
      <c r="UAE47" s="146"/>
      <c r="UAF47" s="146"/>
      <c r="UAG47" s="146"/>
      <c r="UAH47" s="146"/>
      <c r="UAI47" s="146"/>
      <c r="UAJ47" s="146"/>
      <c r="UAK47" s="146"/>
      <c r="UAL47" s="146"/>
      <c r="UAM47" s="146"/>
      <c r="UAN47" s="146"/>
      <c r="UAO47" s="146"/>
      <c r="UAP47" s="146"/>
      <c r="UAQ47" s="146"/>
      <c r="UAR47" s="146"/>
      <c r="UAS47" s="146"/>
      <c r="UAT47" s="146"/>
      <c r="UAU47" s="146"/>
      <c r="UAV47" s="146"/>
      <c r="UAW47" s="146"/>
      <c r="UAX47" s="146"/>
      <c r="UAY47" s="146"/>
      <c r="UAZ47" s="146"/>
      <c r="UBA47" s="146"/>
      <c r="UBB47" s="146"/>
      <c r="UBC47" s="146"/>
      <c r="UBD47" s="146"/>
      <c r="UBE47" s="146"/>
      <c r="UBF47" s="146"/>
      <c r="UBG47" s="146"/>
      <c r="UBH47" s="146"/>
      <c r="UBI47" s="146"/>
      <c r="UBJ47" s="146"/>
      <c r="UBK47" s="146"/>
      <c r="UBL47" s="146"/>
      <c r="UBM47" s="146"/>
      <c r="UBN47" s="146"/>
      <c r="UBO47" s="146"/>
      <c r="UBP47" s="146"/>
      <c r="UBQ47" s="146"/>
      <c r="UBR47" s="146"/>
      <c r="UBS47" s="146"/>
      <c r="UBT47" s="146"/>
      <c r="UBU47" s="146"/>
      <c r="UBV47" s="146"/>
      <c r="UBW47" s="146"/>
      <c r="UBX47" s="146"/>
      <c r="UBY47" s="146"/>
      <c r="UBZ47" s="146"/>
      <c r="UCA47" s="146"/>
      <c r="UCB47" s="146"/>
      <c r="UCC47" s="146"/>
      <c r="UCD47" s="146"/>
      <c r="UCE47" s="146"/>
      <c r="UCF47" s="146"/>
      <c r="UCG47" s="146"/>
      <c r="UCH47" s="146"/>
      <c r="UCI47" s="146"/>
      <c r="UCJ47" s="146"/>
      <c r="UCK47" s="146"/>
      <c r="UCL47" s="146"/>
      <c r="UCM47" s="146"/>
      <c r="UCN47" s="146"/>
      <c r="UCO47" s="146"/>
      <c r="UCP47" s="146"/>
      <c r="UCQ47" s="146"/>
      <c r="UCR47" s="146"/>
      <c r="UCS47" s="146"/>
      <c r="UCT47" s="146"/>
      <c r="UCU47" s="146"/>
      <c r="UCV47" s="146"/>
      <c r="UCW47" s="146"/>
      <c r="UCX47" s="146"/>
      <c r="UCY47" s="146"/>
      <c r="UCZ47" s="146"/>
      <c r="UDA47" s="146"/>
      <c r="UDB47" s="146"/>
      <c r="UDC47" s="146"/>
      <c r="UDD47" s="146"/>
      <c r="UDE47" s="146"/>
      <c r="UDF47" s="146"/>
      <c r="UDG47" s="146"/>
      <c r="UDH47" s="146"/>
      <c r="UDI47" s="146"/>
      <c r="UDJ47" s="146"/>
      <c r="UDK47" s="146"/>
      <c r="UDL47" s="146"/>
      <c r="UDM47" s="146"/>
      <c r="UDN47" s="146"/>
      <c r="UDO47" s="146"/>
      <c r="UDP47" s="146"/>
      <c r="UDQ47" s="146"/>
      <c r="UDR47" s="146"/>
      <c r="UDS47" s="146"/>
      <c r="UDT47" s="146"/>
      <c r="UDU47" s="146"/>
      <c r="UDV47" s="146"/>
      <c r="UDW47" s="146"/>
      <c r="UDX47" s="146"/>
      <c r="UDY47" s="146"/>
      <c r="UDZ47" s="146"/>
      <c r="UEA47" s="146"/>
      <c r="UEB47" s="146"/>
      <c r="UEC47" s="146"/>
      <c r="UED47" s="146"/>
      <c r="UEE47" s="146"/>
      <c r="UEF47" s="146"/>
      <c r="UEG47" s="146"/>
      <c r="UEH47" s="146"/>
      <c r="UEI47" s="146"/>
      <c r="UEJ47" s="146"/>
      <c r="UEK47" s="146"/>
      <c r="UEL47" s="146"/>
      <c r="UEM47" s="146"/>
      <c r="UEN47" s="146"/>
      <c r="UEO47" s="146"/>
      <c r="UEP47" s="146"/>
      <c r="UEQ47" s="146"/>
      <c r="UER47" s="146"/>
      <c r="UES47" s="146"/>
      <c r="UET47" s="146"/>
      <c r="UEU47" s="146"/>
      <c r="UEV47" s="146"/>
      <c r="UEW47" s="146"/>
      <c r="UEX47" s="146"/>
      <c r="UEY47" s="146"/>
      <c r="UEZ47" s="146"/>
      <c r="UFA47" s="146"/>
      <c r="UFB47" s="146"/>
      <c r="UFC47" s="146"/>
      <c r="UFD47" s="146"/>
      <c r="UFE47" s="146"/>
      <c r="UFF47" s="146"/>
      <c r="UFG47" s="146"/>
      <c r="UFH47" s="146"/>
      <c r="UFI47" s="146"/>
      <c r="UFJ47" s="146"/>
      <c r="UFK47" s="146"/>
      <c r="UFL47" s="146"/>
      <c r="UFM47" s="146"/>
      <c r="UFN47" s="146"/>
      <c r="UFO47" s="146"/>
      <c r="UFP47" s="146"/>
      <c r="UFQ47" s="146"/>
      <c r="UFR47" s="146"/>
      <c r="UFS47" s="146"/>
      <c r="UFT47" s="146"/>
      <c r="UFU47" s="146"/>
      <c r="UFV47" s="146"/>
      <c r="UFW47" s="146"/>
      <c r="UFX47" s="146"/>
      <c r="UFY47" s="146"/>
      <c r="UFZ47" s="146"/>
      <c r="UGA47" s="146"/>
      <c r="UGB47" s="146"/>
      <c r="UGC47" s="146"/>
      <c r="UGD47" s="146"/>
      <c r="UGE47" s="146"/>
      <c r="UGF47" s="146"/>
      <c r="UGG47" s="146"/>
      <c r="UGH47" s="146"/>
      <c r="UGI47" s="146"/>
      <c r="UGJ47" s="146"/>
      <c r="UGK47" s="146"/>
      <c r="UGL47" s="146"/>
      <c r="UGM47" s="146"/>
      <c r="UGN47" s="146"/>
      <c r="UGO47" s="146"/>
      <c r="UGP47" s="146"/>
      <c r="UGQ47" s="146"/>
      <c r="UGR47" s="146"/>
      <c r="UGS47" s="146"/>
      <c r="UGT47" s="146"/>
      <c r="UGU47" s="146"/>
      <c r="UGV47" s="146"/>
      <c r="UGW47" s="146"/>
      <c r="UGX47" s="146"/>
      <c r="UGY47" s="146"/>
      <c r="UGZ47" s="146"/>
      <c r="UHA47" s="146"/>
      <c r="UHB47" s="146"/>
      <c r="UHC47" s="146"/>
      <c r="UHD47" s="146"/>
      <c r="UHE47" s="146"/>
      <c r="UHF47" s="146"/>
      <c r="UHG47" s="146"/>
      <c r="UHH47" s="146"/>
      <c r="UHI47" s="146"/>
      <c r="UHJ47" s="146"/>
      <c r="UHK47" s="146"/>
      <c r="UHL47" s="146"/>
      <c r="UHM47" s="146"/>
      <c r="UHN47" s="146"/>
      <c r="UHO47" s="146"/>
      <c r="UHP47" s="146"/>
      <c r="UHQ47" s="146"/>
      <c r="UHR47" s="146"/>
      <c r="UHS47" s="146"/>
      <c r="UHT47" s="146"/>
      <c r="UHU47" s="146"/>
      <c r="UHV47" s="146"/>
      <c r="UHW47" s="146"/>
      <c r="UHX47" s="146"/>
      <c r="UHY47" s="146"/>
      <c r="UHZ47" s="146"/>
      <c r="UIA47" s="146"/>
      <c r="UIB47" s="146"/>
      <c r="UIC47" s="146"/>
      <c r="UID47" s="146"/>
      <c r="UIE47" s="146"/>
      <c r="UIF47" s="146"/>
      <c r="UIG47" s="146"/>
      <c r="UIH47" s="146"/>
      <c r="UII47" s="146"/>
      <c r="UIJ47" s="146"/>
      <c r="UIK47" s="146"/>
      <c r="UIL47" s="146"/>
      <c r="UIM47" s="146"/>
      <c r="UIN47" s="146"/>
      <c r="UIO47" s="146"/>
      <c r="UIP47" s="146"/>
      <c r="UIQ47" s="146"/>
      <c r="UIR47" s="146"/>
      <c r="UIS47" s="146"/>
      <c r="UIT47" s="146"/>
      <c r="UIU47" s="146"/>
      <c r="UIV47" s="146"/>
      <c r="UIW47" s="146"/>
      <c r="UIX47" s="146"/>
      <c r="UIY47" s="146"/>
      <c r="UIZ47" s="146"/>
      <c r="UJA47" s="146"/>
      <c r="UJB47" s="146"/>
      <c r="UJC47" s="146"/>
      <c r="UJD47" s="146"/>
      <c r="UJE47" s="146"/>
      <c r="UJF47" s="146"/>
      <c r="UJG47" s="146"/>
      <c r="UJH47" s="146"/>
      <c r="UJI47" s="146"/>
      <c r="UJJ47" s="146"/>
      <c r="UJK47" s="146"/>
      <c r="UJL47" s="146"/>
      <c r="UJM47" s="146"/>
      <c r="UJN47" s="146"/>
      <c r="UJO47" s="146"/>
      <c r="UJP47" s="146"/>
      <c r="UJQ47" s="146"/>
      <c r="UJR47" s="146"/>
      <c r="UJS47" s="146"/>
      <c r="UJT47" s="146"/>
      <c r="UJU47" s="146"/>
      <c r="UJV47" s="146"/>
      <c r="UJW47" s="146"/>
      <c r="UJX47" s="146"/>
      <c r="UJY47" s="146"/>
      <c r="UJZ47" s="146"/>
      <c r="UKA47" s="146"/>
      <c r="UKB47" s="146"/>
      <c r="UKC47" s="146"/>
      <c r="UKD47" s="146"/>
      <c r="UKE47" s="146"/>
      <c r="UKF47" s="146"/>
      <c r="UKG47" s="146"/>
      <c r="UKH47" s="146"/>
      <c r="UKI47" s="146"/>
      <c r="UKJ47" s="146"/>
      <c r="UKK47" s="146"/>
      <c r="UKL47" s="146"/>
      <c r="UKM47" s="146"/>
      <c r="UKN47" s="146"/>
      <c r="UKO47" s="146"/>
      <c r="UKP47" s="146"/>
      <c r="UKQ47" s="146"/>
      <c r="UKR47" s="146"/>
      <c r="UKS47" s="146"/>
      <c r="UKT47" s="146"/>
      <c r="UKU47" s="146"/>
      <c r="UKV47" s="146"/>
      <c r="UKW47" s="146"/>
      <c r="UKX47" s="146"/>
      <c r="UKY47" s="146"/>
      <c r="UKZ47" s="146"/>
      <c r="ULA47" s="146"/>
      <c r="ULB47" s="146"/>
      <c r="ULC47" s="146"/>
      <c r="ULD47" s="146"/>
      <c r="ULE47" s="146"/>
      <c r="ULF47" s="146"/>
      <c r="ULG47" s="146"/>
      <c r="ULH47" s="146"/>
      <c r="ULI47" s="146"/>
      <c r="ULJ47" s="146"/>
      <c r="ULK47" s="146"/>
      <c r="ULL47" s="146"/>
      <c r="ULM47" s="146"/>
      <c r="ULN47" s="146"/>
      <c r="ULO47" s="146"/>
      <c r="ULP47" s="146"/>
      <c r="ULQ47" s="146"/>
      <c r="ULR47" s="146"/>
      <c r="ULS47" s="146"/>
      <c r="ULT47" s="146"/>
      <c r="ULU47" s="146"/>
      <c r="ULV47" s="146"/>
      <c r="ULW47" s="146"/>
      <c r="ULX47" s="146"/>
      <c r="ULY47" s="146"/>
      <c r="ULZ47" s="146"/>
      <c r="UMA47" s="146"/>
      <c r="UMB47" s="146"/>
      <c r="UMC47" s="146"/>
      <c r="UMD47" s="146"/>
      <c r="UME47" s="146"/>
      <c r="UMF47" s="146"/>
      <c r="UMG47" s="146"/>
      <c r="UMH47" s="146"/>
      <c r="UMI47" s="146"/>
      <c r="UMJ47" s="146"/>
      <c r="UMK47" s="146"/>
      <c r="UML47" s="146"/>
      <c r="UMM47" s="146"/>
      <c r="UMN47" s="146"/>
      <c r="UMO47" s="146"/>
      <c r="UMP47" s="146"/>
      <c r="UMQ47" s="146"/>
      <c r="UMR47" s="146"/>
      <c r="UMS47" s="146"/>
      <c r="UMT47" s="146"/>
      <c r="UMU47" s="146"/>
      <c r="UMV47" s="146"/>
      <c r="UMW47" s="146"/>
      <c r="UMX47" s="146"/>
      <c r="UMY47" s="146"/>
      <c r="UMZ47" s="146"/>
      <c r="UNA47" s="146"/>
      <c r="UNB47" s="146"/>
      <c r="UNC47" s="146"/>
      <c r="UND47" s="146"/>
      <c r="UNE47" s="146"/>
      <c r="UNF47" s="146"/>
      <c r="UNG47" s="146"/>
      <c r="UNH47" s="146"/>
      <c r="UNI47" s="146"/>
      <c r="UNJ47" s="146"/>
      <c r="UNK47" s="146"/>
      <c r="UNL47" s="146"/>
      <c r="UNM47" s="146"/>
      <c r="UNN47" s="146"/>
      <c r="UNO47" s="146"/>
      <c r="UNP47" s="146"/>
      <c r="UNQ47" s="146"/>
      <c r="UNR47" s="146"/>
      <c r="UNS47" s="146"/>
      <c r="UNT47" s="146"/>
      <c r="UNU47" s="146"/>
      <c r="UNV47" s="146"/>
      <c r="UNW47" s="146"/>
      <c r="UNX47" s="146"/>
      <c r="UNY47" s="146"/>
      <c r="UNZ47" s="146"/>
      <c r="UOA47" s="146"/>
      <c r="UOB47" s="146"/>
      <c r="UOC47" s="146"/>
      <c r="UOD47" s="146"/>
      <c r="UOE47" s="146"/>
      <c r="UOF47" s="146"/>
      <c r="UOG47" s="146"/>
      <c r="UOH47" s="146"/>
      <c r="UOI47" s="146"/>
      <c r="UOJ47" s="146"/>
      <c r="UOK47" s="146"/>
      <c r="UOL47" s="146"/>
      <c r="UOM47" s="146"/>
      <c r="UON47" s="146"/>
      <c r="UOO47" s="146"/>
      <c r="UOP47" s="146"/>
      <c r="UOQ47" s="146"/>
      <c r="UOR47" s="146"/>
      <c r="UOS47" s="146"/>
      <c r="UOT47" s="146"/>
      <c r="UOU47" s="146"/>
      <c r="UOV47" s="146"/>
      <c r="UOW47" s="146"/>
      <c r="UOX47" s="146"/>
      <c r="UOY47" s="146"/>
      <c r="UOZ47" s="146"/>
      <c r="UPA47" s="146"/>
      <c r="UPB47" s="146"/>
      <c r="UPC47" s="146"/>
      <c r="UPD47" s="146"/>
      <c r="UPE47" s="146"/>
      <c r="UPF47" s="146"/>
      <c r="UPG47" s="146"/>
      <c r="UPH47" s="146"/>
      <c r="UPI47" s="146"/>
      <c r="UPJ47" s="146"/>
      <c r="UPK47" s="146"/>
      <c r="UPL47" s="146"/>
      <c r="UPM47" s="146"/>
      <c r="UPN47" s="146"/>
      <c r="UPO47" s="146"/>
      <c r="UPP47" s="146"/>
      <c r="UPQ47" s="146"/>
      <c r="UPR47" s="146"/>
      <c r="UPS47" s="146"/>
      <c r="UPT47" s="146"/>
      <c r="UPU47" s="146"/>
      <c r="UPV47" s="146"/>
      <c r="UPW47" s="146"/>
      <c r="UPX47" s="146"/>
      <c r="UPY47" s="146"/>
      <c r="UPZ47" s="146"/>
      <c r="UQA47" s="146"/>
      <c r="UQB47" s="146"/>
      <c r="UQC47" s="146"/>
      <c r="UQD47" s="146"/>
      <c r="UQE47" s="146"/>
      <c r="UQF47" s="146"/>
      <c r="UQG47" s="146"/>
      <c r="UQH47" s="146"/>
      <c r="UQI47" s="146"/>
      <c r="UQJ47" s="146"/>
      <c r="UQK47" s="146"/>
      <c r="UQL47" s="146"/>
      <c r="UQM47" s="146"/>
      <c r="UQN47" s="146"/>
      <c r="UQO47" s="146"/>
      <c r="UQP47" s="146"/>
      <c r="UQQ47" s="146"/>
      <c r="UQR47" s="146"/>
      <c r="UQS47" s="146"/>
      <c r="UQT47" s="146"/>
      <c r="UQU47" s="146"/>
      <c r="UQV47" s="146"/>
      <c r="UQW47" s="146"/>
      <c r="UQX47" s="146"/>
      <c r="UQY47" s="146"/>
      <c r="UQZ47" s="146"/>
      <c r="URA47" s="146"/>
      <c r="URB47" s="146"/>
      <c r="URC47" s="146"/>
      <c r="URD47" s="146"/>
      <c r="URE47" s="146"/>
      <c r="URF47" s="146"/>
      <c r="URG47" s="146"/>
      <c r="URH47" s="146"/>
      <c r="URI47" s="146"/>
      <c r="URJ47" s="146"/>
      <c r="URK47" s="146"/>
      <c r="URL47" s="146"/>
      <c r="URM47" s="146"/>
      <c r="URN47" s="146"/>
      <c r="URO47" s="146"/>
      <c r="URP47" s="146"/>
      <c r="URQ47" s="146"/>
      <c r="URR47" s="146"/>
      <c r="URS47" s="146"/>
      <c r="URT47" s="146"/>
      <c r="URU47" s="146"/>
      <c r="URV47" s="146"/>
      <c r="URW47" s="146"/>
      <c r="URX47" s="146"/>
      <c r="URY47" s="146"/>
      <c r="URZ47" s="146"/>
      <c r="USA47" s="146"/>
      <c r="USB47" s="146"/>
      <c r="USC47" s="146"/>
      <c r="USD47" s="146"/>
      <c r="USE47" s="146"/>
      <c r="USF47" s="146"/>
      <c r="USG47" s="146"/>
      <c r="USH47" s="146"/>
      <c r="USI47" s="146"/>
      <c r="USJ47" s="146"/>
      <c r="USK47" s="146"/>
      <c r="USL47" s="146"/>
      <c r="USM47" s="146"/>
      <c r="USN47" s="146"/>
      <c r="USO47" s="146"/>
      <c r="USP47" s="146"/>
      <c r="USQ47" s="146"/>
      <c r="USR47" s="146"/>
      <c r="USS47" s="146"/>
      <c r="UST47" s="146"/>
      <c r="USU47" s="146"/>
      <c r="USV47" s="146"/>
      <c r="USW47" s="146"/>
      <c r="USX47" s="146"/>
      <c r="USY47" s="146"/>
      <c r="USZ47" s="146"/>
      <c r="UTA47" s="146"/>
      <c r="UTB47" s="146"/>
      <c r="UTC47" s="146"/>
      <c r="UTD47" s="146"/>
      <c r="UTE47" s="146"/>
      <c r="UTF47" s="146"/>
      <c r="UTG47" s="146"/>
      <c r="UTH47" s="146"/>
      <c r="UTI47" s="146"/>
      <c r="UTJ47" s="146"/>
      <c r="UTK47" s="146"/>
      <c r="UTL47" s="146"/>
      <c r="UTM47" s="146"/>
      <c r="UTN47" s="146"/>
      <c r="UTO47" s="146"/>
      <c r="UTP47" s="146"/>
      <c r="UTQ47" s="146"/>
      <c r="UTR47" s="146"/>
      <c r="UTS47" s="146"/>
      <c r="UTT47" s="146"/>
      <c r="UTU47" s="146"/>
      <c r="UTV47" s="146"/>
      <c r="UTW47" s="146"/>
      <c r="UTX47" s="146"/>
      <c r="UTY47" s="146"/>
      <c r="UTZ47" s="146"/>
      <c r="UUA47" s="146"/>
      <c r="UUB47" s="146"/>
      <c r="UUC47" s="146"/>
      <c r="UUD47" s="146"/>
      <c r="UUE47" s="146"/>
      <c r="UUF47" s="146"/>
      <c r="UUG47" s="146"/>
      <c r="UUH47" s="146"/>
      <c r="UUI47" s="146"/>
      <c r="UUJ47" s="146"/>
      <c r="UUK47" s="146"/>
      <c r="UUL47" s="146"/>
      <c r="UUM47" s="146"/>
      <c r="UUN47" s="146"/>
      <c r="UUO47" s="146"/>
      <c r="UUP47" s="146"/>
      <c r="UUQ47" s="146"/>
      <c r="UUR47" s="146"/>
      <c r="UUS47" s="146"/>
      <c r="UUT47" s="146"/>
      <c r="UUU47" s="146"/>
      <c r="UUV47" s="146"/>
      <c r="UUW47" s="146"/>
      <c r="UUX47" s="146"/>
      <c r="UUY47" s="146"/>
      <c r="UUZ47" s="146"/>
      <c r="UVA47" s="146"/>
      <c r="UVB47" s="146"/>
      <c r="UVC47" s="146"/>
      <c r="UVD47" s="146"/>
      <c r="UVE47" s="146"/>
      <c r="UVF47" s="146"/>
      <c r="UVG47" s="146"/>
      <c r="UVH47" s="146"/>
      <c r="UVI47" s="146"/>
      <c r="UVJ47" s="146"/>
      <c r="UVK47" s="146"/>
      <c r="UVL47" s="146"/>
      <c r="UVM47" s="146"/>
      <c r="UVN47" s="146"/>
      <c r="UVO47" s="146"/>
      <c r="UVP47" s="146"/>
      <c r="UVQ47" s="146"/>
      <c r="UVR47" s="146"/>
      <c r="UVS47" s="146"/>
      <c r="UVT47" s="146"/>
      <c r="UVU47" s="146"/>
      <c r="UVV47" s="146"/>
      <c r="UVW47" s="146"/>
      <c r="UVX47" s="146"/>
      <c r="UVY47" s="146"/>
      <c r="UVZ47" s="146"/>
      <c r="UWA47" s="146"/>
      <c r="UWB47" s="146"/>
      <c r="UWC47" s="146"/>
      <c r="UWD47" s="146"/>
      <c r="UWE47" s="146"/>
      <c r="UWF47" s="146"/>
      <c r="UWG47" s="146"/>
      <c r="UWH47" s="146"/>
      <c r="UWI47" s="146"/>
      <c r="UWJ47" s="146"/>
      <c r="UWK47" s="146"/>
      <c r="UWL47" s="146"/>
      <c r="UWM47" s="146"/>
      <c r="UWN47" s="146"/>
      <c r="UWO47" s="146"/>
      <c r="UWP47" s="146"/>
      <c r="UWQ47" s="146"/>
      <c r="UWR47" s="146"/>
      <c r="UWS47" s="146"/>
      <c r="UWT47" s="146"/>
      <c r="UWU47" s="146"/>
      <c r="UWV47" s="146"/>
      <c r="UWW47" s="146"/>
      <c r="UWX47" s="146"/>
      <c r="UWY47" s="146"/>
      <c r="UWZ47" s="146"/>
      <c r="UXA47" s="146"/>
      <c r="UXB47" s="146"/>
      <c r="UXC47" s="146"/>
      <c r="UXD47" s="146"/>
      <c r="UXE47" s="146"/>
      <c r="UXF47" s="146"/>
      <c r="UXG47" s="146"/>
      <c r="UXH47" s="146"/>
      <c r="UXI47" s="146"/>
      <c r="UXJ47" s="146"/>
      <c r="UXK47" s="146"/>
      <c r="UXL47" s="146"/>
      <c r="UXM47" s="146"/>
      <c r="UXN47" s="146"/>
      <c r="UXO47" s="146"/>
      <c r="UXP47" s="146"/>
      <c r="UXQ47" s="146"/>
      <c r="UXR47" s="146"/>
      <c r="UXS47" s="146"/>
      <c r="UXT47" s="146"/>
      <c r="UXU47" s="146"/>
      <c r="UXV47" s="146"/>
      <c r="UXW47" s="146"/>
      <c r="UXX47" s="146"/>
      <c r="UXY47" s="146"/>
      <c r="UXZ47" s="146"/>
      <c r="UYA47" s="146"/>
      <c r="UYB47" s="146"/>
      <c r="UYC47" s="146"/>
      <c r="UYD47" s="146"/>
      <c r="UYE47" s="146"/>
      <c r="UYF47" s="146"/>
      <c r="UYG47" s="146"/>
      <c r="UYH47" s="146"/>
      <c r="UYI47" s="146"/>
      <c r="UYJ47" s="146"/>
      <c r="UYK47" s="146"/>
      <c r="UYL47" s="146"/>
      <c r="UYM47" s="146"/>
      <c r="UYN47" s="146"/>
      <c r="UYO47" s="146"/>
      <c r="UYP47" s="146"/>
      <c r="UYQ47" s="146"/>
      <c r="UYR47" s="146"/>
      <c r="UYS47" s="146"/>
      <c r="UYT47" s="146"/>
      <c r="UYU47" s="146"/>
      <c r="UYV47" s="146"/>
      <c r="UYW47" s="146"/>
      <c r="UYX47" s="146"/>
      <c r="UYY47" s="146"/>
      <c r="UYZ47" s="146"/>
      <c r="UZA47" s="146"/>
      <c r="UZB47" s="146"/>
      <c r="UZC47" s="146"/>
      <c r="UZD47" s="146"/>
      <c r="UZE47" s="146"/>
      <c r="UZF47" s="146"/>
      <c r="UZG47" s="146"/>
      <c r="UZH47" s="146"/>
      <c r="UZI47" s="146"/>
      <c r="UZJ47" s="146"/>
      <c r="UZK47" s="146"/>
      <c r="UZL47" s="146"/>
      <c r="UZM47" s="146"/>
      <c r="UZN47" s="146"/>
      <c r="UZO47" s="146"/>
      <c r="UZP47" s="146"/>
      <c r="UZQ47" s="146"/>
      <c r="UZR47" s="146"/>
      <c r="UZS47" s="146"/>
      <c r="UZT47" s="146"/>
      <c r="UZU47" s="146"/>
      <c r="UZV47" s="146"/>
      <c r="UZW47" s="146"/>
      <c r="UZX47" s="146"/>
      <c r="UZY47" s="146"/>
      <c r="UZZ47" s="146"/>
      <c r="VAA47" s="146"/>
      <c r="VAB47" s="146"/>
      <c r="VAC47" s="146"/>
      <c r="VAD47" s="146"/>
      <c r="VAE47" s="146"/>
      <c r="VAF47" s="146"/>
      <c r="VAG47" s="146"/>
      <c r="VAH47" s="146"/>
      <c r="VAI47" s="146"/>
      <c r="VAJ47" s="146"/>
      <c r="VAK47" s="146"/>
      <c r="VAL47" s="146"/>
      <c r="VAM47" s="146"/>
      <c r="VAN47" s="146"/>
      <c r="VAO47" s="146"/>
      <c r="VAP47" s="146"/>
      <c r="VAQ47" s="146"/>
      <c r="VAR47" s="146"/>
      <c r="VAS47" s="146"/>
      <c r="VAT47" s="146"/>
      <c r="VAU47" s="146"/>
      <c r="VAV47" s="146"/>
      <c r="VAW47" s="146"/>
      <c r="VAX47" s="146"/>
      <c r="VAY47" s="146"/>
      <c r="VAZ47" s="146"/>
      <c r="VBA47" s="146"/>
      <c r="VBB47" s="146"/>
      <c r="VBC47" s="146"/>
      <c r="VBD47" s="146"/>
      <c r="VBE47" s="146"/>
      <c r="VBF47" s="146"/>
      <c r="VBG47" s="146"/>
      <c r="VBH47" s="146"/>
      <c r="VBI47" s="146"/>
      <c r="VBJ47" s="146"/>
      <c r="VBK47" s="146"/>
      <c r="VBL47" s="146"/>
      <c r="VBM47" s="146"/>
      <c r="VBN47" s="146"/>
      <c r="VBO47" s="146"/>
      <c r="VBP47" s="146"/>
      <c r="VBQ47" s="146"/>
      <c r="VBR47" s="146"/>
      <c r="VBS47" s="146"/>
      <c r="VBT47" s="146"/>
      <c r="VBU47" s="146"/>
      <c r="VBV47" s="146"/>
      <c r="VBW47" s="146"/>
      <c r="VBX47" s="146"/>
      <c r="VBY47" s="146"/>
      <c r="VBZ47" s="146"/>
      <c r="VCA47" s="146"/>
      <c r="VCB47" s="146"/>
      <c r="VCC47" s="146"/>
      <c r="VCD47" s="146"/>
      <c r="VCE47" s="146"/>
      <c r="VCF47" s="146"/>
      <c r="VCG47" s="146"/>
      <c r="VCH47" s="146"/>
      <c r="VCI47" s="146"/>
      <c r="VCJ47" s="146"/>
      <c r="VCK47" s="146"/>
      <c r="VCL47" s="146"/>
      <c r="VCM47" s="146"/>
      <c r="VCN47" s="146"/>
      <c r="VCO47" s="146"/>
      <c r="VCP47" s="146"/>
      <c r="VCQ47" s="146"/>
      <c r="VCR47" s="146"/>
      <c r="VCS47" s="146"/>
      <c r="VCT47" s="146"/>
      <c r="VCU47" s="146"/>
      <c r="VCV47" s="146"/>
      <c r="VCW47" s="146"/>
      <c r="VCX47" s="146"/>
      <c r="VCY47" s="146"/>
      <c r="VCZ47" s="146"/>
      <c r="VDA47" s="146"/>
      <c r="VDB47" s="146"/>
      <c r="VDC47" s="146"/>
      <c r="VDD47" s="146"/>
      <c r="VDE47" s="146"/>
      <c r="VDF47" s="146"/>
      <c r="VDG47" s="146"/>
      <c r="VDH47" s="146"/>
      <c r="VDI47" s="146"/>
      <c r="VDJ47" s="146"/>
      <c r="VDK47" s="146"/>
      <c r="VDL47" s="146"/>
      <c r="VDM47" s="146"/>
      <c r="VDN47" s="146"/>
      <c r="VDO47" s="146"/>
      <c r="VDP47" s="146"/>
      <c r="VDQ47" s="146"/>
      <c r="VDR47" s="146"/>
      <c r="VDS47" s="146"/>
      <c r="VDT47" s="146"/>
      <c r="VDU47" s="146"/>
      <c r="VDV47" s="146"/>
      <c r="VDW47" s="146"/>
      <c r="VDX47" s="146"/>
      <c r="VDY47" s="146"/>
      <c r="VDZ47" s="146"/>
      <c r="VEA47" s="146"/>
      <c r="VEB47" s="146"/>
      <c r="VEC47" s="146"/>
      <c r="VED47" s="146"/>
      <c r="VEE47" s="146"/>
      <c r="VEF47" s="146"/>
      <c r="VEG47" s="146"/>
      <c r="VEH47" s="146"/>
      <c r="VEI47" s="146"/>
      <c r="VEJ47" s="146"/>
      <c r="VEK47" s="146"/>
      <c r="VEL47" s="146"/>
      <c r="VEM47" s="146"/>
      <c r="VEN47" s="146"/>
      <c r="VEO47" s="146"/>
      <c r="VEP47" s="146"/>
      <c r="VEQ47" s="146"/>
      <c r="VER47" s="146"/>
      <c r="VES47" s="146"/>
      <c r="VET47" s="146"/>
      <c r="VEU47" s="146"/>
      <c r="VEV47" s="146"/>
      <c r="VEW47" s="146"/>
      <c r="VEX47" s="146"/>
      <c r="VEY47" s="146"/>
      <c r="VEZ47" s="146"/>
      <c r="VFA47" s="146"/>
      <c r="VFB47" s="146"/>
      <c r="VFC47" s="146"/>
      <c r="VFD47" s="146"/>
      <c r="VFE47" s="146"/>
      <c r="VFF47" s="146"/>
      <c r="VFG47" s="146"/>
      <c r="VFH47" s="146"/>
      <c r="VFI47" s="146"/>
      <c r="VFJ47" s="146"/>
      <c r="VFK47" s="146"/>
      <c r="VFL47" s="146"/>
      <c r="VFM47" s="146"/>
      <c r="VFN47" s="146"/>
      <c r="VFO47" s="146"/>
      <c r="VFP47" s="146"/>
      <c r="VFQ47" s="146"/>
      <c r="VFR47" s="146"/>
      <c r="VFS47" s="146"/>
      <c r="VFT47" s="146"/>
      <c r="VFU47" s="146"/>
      <c r="VFV47" s="146"/>
      <c r="VFW47" s="146"/>
      <c r="VFX47" s="146"/>
      <c r="VFY47" s="146"/>
      <c r="VFZ47" s="146"/>
      <c r="VGA47" s="146"/>
      <c r="VGB47" s="146"/>
      <c r="VGC47" s="146"/>
      <c r="VGD47" s="146"/>
      <c r="VGE47" s="146"/>
      <c r="VGF47" s="146"/>
      <c r="VGG47" s="146"/>
      <c r="VGH47" s="146"/>
      <c r="VGI47" s="146"/>
      <c r="VGJ47" s="146"/>
      <c r="VGK47" s="146"/>
      <c r="VGL47" s="146"/>
      <c r="VGM47" s="146"/>
      <c r="VGN47" s="146"/>
      <c r="VGO47" s="146"/>
      <c r="VGP47" s="146"/>
      <c r="VGQ47" s="146"/>
      <c r="VGR47" s="146"/>
      <c r="VGS47" s="146"/>
      <c r="VGT47" s="146"/>
      <c r="VGU47" s="146"/>
      <c r="VGV47" s="146"/>
      <c r="VGW47" s="146"/>
      <c r="VGX47" s="146"/>
      <c r="VGY47" s="146"/>
      <c r="VGZ47" s="146"/>
      <c r="VHA47" s="146"/>
      <c r="VHB47" s="146"/>
      <c r="VHC47" s="146"/>
      <c r="VHD47" s="146"/>
      <c r="VHE47" s="146"/>
      <c r="VHF47" s="146"/>
      <c r="VHG47" s="146"/>
      <c r="VHH47" s="146"/>
      <c r="VHI47" s="146"/>
      <c r="VHJ47" s="146"/>
      <c r="VHK47" s="146"/>
      <c r="VHL47" s="146"/>
      <c r="VHM47" s="146"/>
      <c r="VHN47" s="146"/>
      <c r="VHO47" s="146"/>
      <c r="VHP47" s="146"/>
      <c r="VHQ47" s="146"/>
      <c r="VHR47" s="146"/>
      <c r="VHS47" s="146"/>
      <c r="VHT47" s="146"/>
      <c r="VHU47" s="146"/>
      <c r="VHV47" s="146"/>
      <c r="VHW47" s="146"/>
      <c r="VHX47" s="146"/>
      <c r="VHY47" s="146"/>
      <c r="VHZ47" s="146"/>
      <c r="VIA47" s="146"/>
      <c r="VIB47" s="146"/>
      <c r="VIC47" s="146"/>
      <c r="VID47" s="146"/>
      <c r="VIE47" s="146"/>
      <c r="VIF47" s="146"/>
      <c r="VIG47" s="146"/>
      <c r="VIH47" s="146"/>
      <c r="VII47" s="146"/>
      <c r="VIJ47" s="146"/>
      <c r="VIK47" s="146"/>
      <c r="VIL47" s="146"/>
      <c r="VIM47" s="146"/>
      <c r="VIN47" s="146"/>
      <c r="VIO47" s="146"/>
      <c r="VIP47" s="146"/>
      <c r="VIQ47" s="146"/>
      <c r="VIR47" s="146"/>
      <c r="VIS47" s="146"/>
      <c r="VIT47" s="146"/>
      <c r="VIU47" s="146"/>
      <c r="VIV47" s="146"/>
      <c r="VIW47" s="146"/>
      <c r="VIX47" s="146"/>
      <c r="VIY47" s="146"/>
      <c r="VIZ47" s="146"/>
      <c r="VJA47" s="146"/>
      <c r="VJB47" s="146"/>
      <c r="VJC47" s="146"/>
      <c r="VJD47" s="146"/>
      <c r="VJE47" s="146"/>
      <c r="VJF47" s="146"/>
      <c r="VJG47" s="146"/>
      <c r="VJH47" s="146"/>
      <c r="VJI47" s="146"/>
      <c r="VJJ47" s="146"/>
      <c r="VJK47" s="146"/>
      <c r="VJL47" s="146"/>
      <c r="VJM47" s="146"/>
      <c r="VJN47" s="146"/>
      <c r="VJO47" s="146"/>
      <c r="VJP47" s="146"/>
      <c r="VJQ47" s="146"/>
      <c r="VJR47" s="146"/>
      <c r="VJS47" s="146"/>
      <c r="VJT47" s="146"/>
      <c r="VJU47" s="146"/>
      <c r="VJV47" s="146"/>
      <c r="VJW47" s="146"/>
      <c r="VJX47" s="146"/>
      <c r="VJY47" s="146"/>
      <c r="VJZ47" s="146"/>
      <c r="VKA47" s="146"/>
      <c r="VKB47" s="146"/>
      <c r="VKC47" s="146"/>
      <c r="VKD47" s="146"/>
      <c r="VKE47" s="146"/>
      <c r="VKF47" s="146"/>
      <c r="VKG47" s="146"/>
      <c r="VKH47" s="146"/>
      <c r="VKI47" s="146"/>
      <c r="VKJ47" s="146"/>
      <c r="VKK47" s="146"/>
      <c r="VKL47" s="146"/>
      <c r="VKM47" s="146"/>
      <c r="VKN47" s="146"/>
      <c r="VKO47" s="146"/>
      <c r="VKP47" s="146"/>
      <c r="VKQ47" s="146"/>
      <c r="VKR47" s="146"/>
      <c r="VKS47" s="146"/>
      <c r="VKT47" s="146"/>
      <c r="VKU47" s="146"/>
      <c r="VKV47" s="146"/>
      <c r="VKW47" s="146"/>
      <c r="VKX47" s="146"/>
      <c r="VKY47" s="146"/>
      <c r="VKZ47" s="146"/>
      <c r="VLA47" s="146"/>
      <c r="VLB47" s="146"/>
      <c r="VLC47" s="146"/>
      <c r="VLD47" s="146"/>
      <c r="VLE47" s="146"/>
      <c r="VLF47" s="146"/>
      <c r="VLG47" s="146"/>
      <c r="VLH47" s="146"/>
      <c r="VLI47" s="146"/>
      <c r="VLJ47" s="146"/>
      <c r="VLK47" s="146"/>
      <c r="VLL47" s="146"/>
      <c r="VLM47" s="146"/>
      <c r="VLN47" s="146"/>
      <c r="VLO47" s="146"/>
      <c r="VLP47" s="146"/>
      <c r="VLQ47" s="146"/>
      <c r="VLR47" s="146"/>
      <c r="VLS47" s="146"/>
      <c r="VLT47" s="146"/>
      <c r="VLU47" s="146"/>
      <c r="VLV47" s="146"/>
      <c r="VLW47" s="146"/>
      <c r="VLX47" s="146"/>
      <c r="VLY47" s="146"/>
      <c r="VLZ47" s="146"/>
      <c r="VMA47" s="146"/>
      <c r="VMB47" s="146"/>
      <c r="VMC47" s="146"/>
      <c r="VMD47" s="146"/>
      <c r="VME47" s="146"/>
      <c r="VMF47" s="146"/>
      <c r="VMG47" s="146"/>
      <c r="VMH47" s="146"/>
      <c r="VMI47" s="146"/>
      <c r="VMJ47" s="146"/>
      <c r="VMK47" s="146"/>
      <c r="VML47" s="146"/>
      <c r="VMM47" s="146"/>
      <c r="VMN47" s="146"/>
      <c r="VMO47" s="146"/>
      <c r="VMP47" s="146"/>
      <c r="VMQ47" s="146"/>
      <c r="VMR47" s="146"/>
      <c r="VMS47" s="146"/>
      <c r="VMT47" s="146"/>
      <c r="VMU47" s="146"/>
      <c r="VMV47" s="146"/>
      <c r="VMW47" s="146"/>
      <c r="VMX47" s="146"/>
      <c r="VMY47" s="146"/>
      <c r="VMZ47" s="146"/>
      <c r="VNA47" s="146"/>
      <c r="VNB47" s="146"/>
      <c r="VNC47" s="146"/>
      <c r="VND47" s="146"/>
      <c r="VNE47" s="146"/>
      <c r="VNF47" s="146"/>
      <c r="VNG47" s="146"/>
      <c r="VNH47" s="146"/>
      <c r="VNI47" s="146"/>
      <c r="VNJ47" s="146"/>
      <c r="VNK47" s="146"/>
      <c r="VNL47" s="146"/>
      <c r="VNM47" s="146"/>
      <c r="VNN47" s="146"/>
      <c r="VNO47" s="146"/>
      <c r="VNP47" s="146"/>
      <c r="VNQ47" s="146"/>
      <c r="VNR47" s="146"/>
      <c r="VNS47" s="146"/>
      <c r="VNT47" s="146"/>
      <c r="VNU47" s="146"/>
      <c r="VNV47" s="146"/>
      <c r="VNW47" s="146"/>
      <c r="VNX47" s="146"/>
      <c r="VNY47" s="146"/>
      <c r="VNZ47" s="146"/>
      <c r="VOA47" s="146"/>
      <c r="VOB47" s="146"/>
      <c r="VOC47" s="146"/>
      <c r="VOD47" s="146"/>
      <c r="VOE47" s="146"/>
      <c r="VOF47" s="146"/>
      <c r="VOG47" s="146"/>
      <c r="VOH47" s="146"/>
      <c r="VOI47" s="146"/>
      <c r="VOJ47" s="146"/>
      <c r="VOK47" s="146"/>
      <c r="VOL47" s="146"/>
      <c r="VOM47" s="146"/>
      <c r="VON47" s="146"/>
      <c r="VOO47" s="146"/>
      <c r="VOP47" s="146"/>
      <c r="VOQ47" s="146"/>
      <c r="VOR47" s="146"/>
      <c r="VOS47" s="146"/>
      <c r="VOT47" s="146"/>
      <c r="VOU47" s="146"/>
      <c r="VOV47" s="146"/>
      <c r="VOW47" s="146"/>
      <c r="VOX47" s="146"/>
      <c r="VOY47" s="146"/>
      <c r="VOZ47" s="146"/>
      <c r="VPA47" s="146"/>
      <c r="VPB47" s="146"/>
      <c r="VPC47" s="146"/>
      <c r="VPD47" s="146"/>
      <c r="VPE47" s="146"/>
      <c r="VPF47" s="146"/>
      <c r="VPG47" s="146"/>
      <c r="VPH47" s="146"/>
      <c r="VPI47" s="146"/>
      <c r="VPJ47" s="146"/>
      <c r="VPK47" s="146"/>
      <c r="VPL47" s="146"/>
      <c r="VPM47" s="146"/>
      <c r="VPN47" s="146"/>
      <c r="VPO47" s="146"/>
      <c r="VPP47" s="146"/>
      <c r="VPQ47" s="146"/>
      <c r="VPR47" s="146"/>
      <c r="VPS47" s="146"/>
      <c r="VPT47" s="146"/>
      <c r="VPU47" s="146"/>
      <c r="VPV47" s="146"/>
      <c r="VPW47" s="146"/>
      <c r="VPX47" s="146"/>
      <c r="VPY47" s="146"/>
      <c r="VPZ47" s="146"/>
      <c r="VQA47" s="146"/>
      <c r="VQB47" s="146"/>
      <c r="VQC47" s="146"/>
      <c r="VQD47" s="146"/>
      <c r="VQE47" s="146"/>
      <c r="VQF47" s="146"/>
      <c r="VQG47" s="146"/>
      <c r="VQH47" s="146"/>
      <c r="VQI47" s="146"/>
      <c r="VQJ47" s="146"/>
      <c r="VQK47" s="146"/>
      <c r="VQL47" s="146"/>
      <c r="VQM47" s="146"/>
      <c r="VQN47" s="146"/>
      <c r="VQO47" s="146"/>
      <c r="VQP47" s="146"/>
      <c r="VQQ47" s="146"/>
      <c r="VQR47" s="146"/>
      <c r="VQS47" s="146"/>
      <c r="VQT47" s="146"/>
      <c r="VQU47" s="146"/>
      <c r="VQV47" s="146"/>
      <c r="VQW47" s="146"/>
      <c r="VQX47" s="146"/>
      <c r="VQY47" s="146"/>
      <c r="VQZ47" s="146"/>
      <c r="VRA47" s="146"/>
      <c r="VRB47" s="146"/>
      <c r="VRC47" s="146"/>
      <c r="VRD47" s="146"/>
      <c r="VRE47" s="146"/>
      <c r="VRF47" s="146"/>
      <c r="VRG47" s="146"/>
      <c r="VRH47" s="146"/>
      <c r="VRI47" s="146"/>
      <c r="VRJ47" s="146"/>
      <c r="VRK47" s="146"/>
      <c r="VRL47" s="146"/>
      <c r="VRM47" s="146"/>
      <c r="VRN47" s="146"/>
      <c r="VRO47" s="146"/>
      <c r="VRP47" s="146"/>
      <c r="VRQ47" s="146"/>
      <c r="VRR47" s="146"/>
      <c r="VRS47" s="146"/>
      <c r="VRT47" s="146"/>
      <c r="VRU47" s="146"/>
      <c r="VRV47" s="146"/>
      <c r="VRW47" s="146"/>
      <c r="VRX47" s="146"/>
      <c r="VRY47" s="146"/>
      <c r="VRZ47" s="146"/>
      <c r="VSA47" s="146"/>
      <c r="VSB47" s="146"/>
      <c r="VSC47" s="146"/>
      <c r="VSD47" s="146"/>
      <c r="VSE47" s="146"/>
      <c r="VSF47" s="146"/>
      <c r="VSG47" s="146"/>
      <c r="VSH47" s="146"/>
      <c r="VSI47" s="146"/>
      <c r="VSJ47" s="146"/>
      <c r="VSK47" s="146"/>
      <c r="VSL47" s="146"/>
      <c r="VSM47" s="146"/>
      <c r="VSN47" s="146"/>
      <c r="VSO47" s="146"/>
      <c r="VSP47" s="146"/>
      <c r="VSQ47" s="146"/>
      <c r="VSR47" s="146"/>
      <c r="VSS47" s="146"/>
      <c r="VST47" s="146"/>
      <c r="VSU47" s="146"/>
      <c r="VSV47" s="146"/>
      <c r="VSW47" s="146"/>
      <c r="VSX47" s="146"/>
      <c r="VSY47" s="146"/>
      <c r="VSZ47" s="146"/>
      <c r="VTA47" s="146"/>
      <c r="VTB47" s="146"/>
      <c r="VTC47" s="146"/>
      <c r="VTD47" s="146"/>
      <c r="VTE47" s="146"/>
      <c r="VTF47" s="146"/>
      <c r="VTG47" s="146"/>
      <c r="VTH47" s="146"/>
      <c r="VTI47" s="146"/>
      <c r="VTJ47" s="146"/>
      <c r="VTK47" s="146"/>
      <c r="VTL47" s="146"/>
      <c r="VTM47" s="146"/>
      <c r="VTN47" s="146"/>
      <c r="VTO47" s="146"/>
      <c r="VTP47" s="146"/>
      <c r="VTQ47" s="146"/>
      <c r="VTR47" s="146"/>
      <c r="VTS47" s="146"/>
      <c r="VTT47" s="146"/>
      <c r="VTU47" s="146"/>
      <c r="VTV47" s="146"/>
      <c r="VTW47" s="146"/>
      <c r="VTX47" s="146"/>
      <c r="VTY47" s="146"/>
      <c r="VTZ47" s="146"/>
      <c r="VUA47" s="146"/>
      <c r="VUB47" s="146"/>
      <c r="VUC47" s="146"/>
      <c r="VUD47" s="146"/>
      <c r="VUE47" s="146"/>
      <c r="VUF47" s="146"/>
      <c r="VUG47" s="146"/>
      <c r="VUH47" s="146"/>
      <c r="VUI47" s="146"/>
      <c r="VUJ47" s="146"/>
      <c r="VUK47" s="146"/>
      <c r="VUL47" s="146"/>
      <c r="VUM47" s="146"/>
      <c r="VUN47" s="146"/>
      <c r="VUO47" s="146"/>
      <c r="VUP47" s="146"/>
      <c r="VUQ47" s="146"/>
      <c r="VUR47" s="146"/>
      <c r="VUS47" s="146"/>
      <c r="VUT47" s="146"/>
      <c r="VUU47" s="146"/>
      <c r="VUV47" s="146"/>
      <c r="VUW47" s="146"/>
      <c r="VUX47" s="146"/>
      <c r="VUY47" s="146"/>
      <c r="VUZ47" s="146"/>
      <c r="VVA47" s="146"/>
      <c r="VVB47" s="146"/>
      <c r="VVC47" s="146"/>
      <c r="VVD47" s="146"/>
      <c r="VVE47" s="146"/>
      <c r="VVF47" s="146"/>
      <c r="VVG47" s="146"/>
      <c r="VVH47" s="146"/>
      <c r="VVI47" s="146"/>
      <c r="VVJ47" s="146"/>
      <c r="VVK47" s="146"/>
      <c r="VVL47" s="146"/>
      <c r="VVM47" s="146"/>
      <c r="VVN47" s="146"/>
      <c r="VVO47" s="146"/>
      <c r="VVP47" s="146"/>
      <c r="VVQ47" s="146"/>
      <c r="VVR47" s="146"/>
      <c r="VVS47" s="146"/>
      <c r="VVT47" s="146"/>
      <c r="VVU47" s="146"/>
      <c r="VVV47" s="146"/>
      <c r="VVW47" s="146"/>
      <c r="VVX47" s="146"/>
      <c r="VVY47" s="146"/>
      <c r="VVZ47" s="146"/>
      <c r="VWA47" s="146"/>
      <c r="VWB47" s="146"/>
      <c r="VWC47" s="146"/>
      <c r="VWD47" s="146"/>
      <c r="VWE47" s="146"/>
      <c r="VWF47" s="146"/>
      <c r="VWG47" s="146"/>
      <c r="VWH47" s="146"/>
      <c r="VWI47" s="146"/>
      <c r="VWJ47" s="146"/>
      <c r="VWK47" s="146"/>
      <c r="VWL47" s="146"/>
      <c r="VWM47" s="146"/>
      <c r="VWN47" s="146"/>
      <c r="VWO47" s="146"/>
      <c r="VWP47" s="146"/>
      <c r="VWQ47" s="146"/>
      <c r="VWR47" s="146"/>
      <c r="VWS47" s="146"/>
      <c r="VWT47" s="146"/>
      <c r="VWU47" s="146"/>
      <c r="VWV47" s="146"/>
      <c r="VWW47" s="146"/>
      <c r="VWX47" s="146"/>
      <c r="VWY47" s="146"/>
      <c r="VWZ47" s="146"/>
      <c r="VXA47" s="146"/>
      <c r="VXB47" s="146"/>
      <c r="VXC47" s="146"/>
      <c r="VXD47" s="146"/>
      <c r="VXE47" s="146"/>
      <c r="VXF47" s="146"/>
      <c r="VXG47" s="146"/>
      <c r="VXH47" s="146"/>
      <c r="VXI47" s="146"/>
      <c r="VXJ47" s="146"/>
      <c r="VXK47" s="146"/>
      <c r="VXL47" s="146"/>
      <c r="VXM47" s="146"/>
      <c r="VXN47" s="146"/>
      <c r="VXO47" s="146"/>
      <c r="VXP47" s="146"/>
      <c r="VXQ47" s="146"/>
      <c r="VXR47" s="146"/>
      <c r="VXS47" s="146"/>
      <c r="VXT47" s="146"/>
      <c r="VXU47" s="146"/>
      <c r="VXV47" s="146"/>
      <c r="VXW47" s="146"/>
      <c r="VXX47" s="146"/>
      <c r="VXY47" s="146"/>
      <c r="VXZ47" s="146"/>
      <c r="VYA47" s="146"/>
      <c r="VYB47" s="146"/>
      <c r="VYC47" s="146"/>
      <c r="VYD47" s="146"/>
      <c r="VYE47" s="146"/>
      <c r="VYF47" s="146"/>
      <c r="VYG47" s="146"/>
      <c r="VYH47" s="146"/>
      <c r="VYI47" s="146"/>
      <c r="VYJ47" s="146"/>
      <c r="VYK47" s="146"/>
      <c r="VYL47" s="146"/>
      <c r="VYM47" s="146"/>
      <c r="VYN47" s="146"/>
      <c r="VYO47" s="146"/>
      <c r="VYP47" s="146"/>
      <c r="VYQ47" s="146"/>
      <c r="VYR47" s="146"/>
      <c r="VYS47" s="146"/>
      <c r="VYT47" s="146"/>
      <c r="VYU47" s="146"/>
      <c r="VYV47" s="146"/>
      <c r="VYW47" s="146"/>
      <c r="VYX47" s="146"/>
      <c r="VYY47" s="146"/>
      <c r="VYZ47" s="146"/>
      <c r="VZA47" s="146"/>
      <c r="VZB47" s="146"/>
      <c r="VZC47" s="146"/>
      <c r="VZD47" s="146"/>
      <c r="VZE47" s="146"/>
      <c r="VZF47" s="146"/>
      <c r="VZG47" s="146"/>
      <c r="VZH47" s="146"/>
      <c r="VZI47" s="146"/>
      <c r="VZJ47" s="146"/>
      <c r="VZK47" s="146"/>
      <c r="VZL47" s="146"/>
      <c r="VZM47" s="146"/>
      <c r="VZN47" s="146"/>
      <c r="VZO47" s="146"/>
      <c r="VZP47" s="146"/>
      <c r="VZQ47" s="146"/>
      <c r="VZR47" s="146"/>
      <c r="VZS47" s="146"/>
      <c r="VZT47" s="146"/>
      <c r="VZU47" s="146"/>
      <c r="VZV47" s="146"/>
      <c r="VZW47" s="146"/>
      <c r="VZX47" s="146"/>
      <c r="VZY47" s="146"/>
      <c r="VZZ47" s="146"/>
      <c r="WAA47" s="146"/>
      <c r="WAB47" s="146"/>
      <c r="WAC47" s="146"/>
      <c r="WAD47" s="146"/>
      <c r="WAE47" s="146"/>
      <c r="WAF47" s="146"/>
      <c r="WAG47" s="146"/>
      <c r="WAH47" s="146"/>
      <c r="WAI47" s="146"/>
      <c r="WAJ47" s="146"/>
      <c r="WAK47" s="146"/>
      <c r="WAL47" s="146"/>
      <c r="WAM47" s="146"/>
      <c r="WAN47" s="146"/>
      <c r="WAO47" s="146"/>
      <c r="WAP47" s="146"/>
      <c r="WAQ47" s="146"/>
      <c r="WAR47" s="146"/>
      <c r="WAS47" s="146"/>
      <c r="WAT47" s="146"/>
      <c r="WAU47" s="146"/>
      <c r="WAV47" s="146"/>
      <c r="WAW47" s="146"/>
      <c r="WAX47" s="146"/>
      <c r="WAY47" s="146"/>
      <c r="WAZ47" s="146"/>
      <c r="WBA47" s="146"/>
      <c r="WBB47" s="146"/>
      <c r="WBC47" s="146"/>
      <c r="WBD47" s="146"/>
      <c r="WBE47" s="146"/>
      <c r="WBF47" s="146"/>
      <c r="WBG47" s="146"/>
      <c r="WBH47" s="146"/>
      <c r="WBI47" s="146"/>
      <c r="WBJ47" s="146"/>
      <c r="WBK47" s="146"/>
      <c r="WBL47" s="146"/>
      <c r="WBM47" s="146"/>
      <c r="WBN47" s="146"/>
      <c r="WBO47" s="146"/>
      <c r="WBP47" s="146"/>
      <c r="WBQ47" s="146"/>
      <c r="WBR47" s="146"/>
      <c r="WBS47" s="146"/>
      <c r="WBT47" s="146"/>
      <c r="WBU47" s="146"/>
      <c r="WBV47" s="146"/>
      <c r="WBW47" s="146"/>
      <c r="WBX47" s="146"/>
      <c r="WBY47" s="146"/>
      <c r="WBZ47" s="146"/>
      <c r="WCA47" s="146"/>
      <c r="WCB47" s="146"/>
      <c r="WCC47" s="146"/>
      <c r="WCD47" s="146"/>
      <c r="WCE47" s="146"/>
      <c r="WCF47" s="146"/>
      <c r="WCG47" s="146"/>
      <c r="WCH47" s="146"/>
      <c r="WCI47" s="146"/>
      <c r="WCJ47" s="146"/>
      <c r="WCK47" s="146"/>
      <c r="WCL47" s="146"/>
      <c r="WCM47" s="146"/>
      <c r="WCN47" s="146"/>
      <c r="WCO47" s="146"/>
      <c r="WCP47" s="146"/>
      <c r="WCQ47" s="146"/>
      <c r="WCR47" s="146"/>
      <c r="WCS47" s="146"/>
      <c r="WCT47" s="146"/>
      <c r="WCU47" s="146"/>
      <c r="WCV47" s="146"/>
      <c r="WCW47" s="146"/>
      <c r="WCX47" s="146"/>
      <c r="WCY47" s="146"/>
      <c r="WCZ47" s="146"/>
      <c r="WDA47" s="146"/>
      <c r="WDB47" s="146"/>
      <c r="WDC47" s="146"/>
      <c r="WDD47" s="146"/>
      <c r="WDE47" s="146"/>
      <c r="WDF47" s="146"/>
      <c r="WDG47" s="146"/>
      <c r="WDH47" s="146"/>
      <c r="WDI47" s="146"/>
      <c r="WDJ47" s="146"/>
      <c r="WDK47" s="146"/>
      <c r="WDL47" s="146"/>
      <c r="WDM47" s="146"/>
      <c r="WDN47" s="146"/>
      <c r="WDO47" s="146"/>
      <c r="WDP47" s="146"/>
      <c r="WDQ47" s="146"/>
      <c r="WDR47" s="146"/>
      <c r="WDS47" s="146"/>
      <c r="WDT47" s="146"/>
      <c r="WDU47" s="146"/>
      <c r="WDV47" s="146"/>
      <c r="WDW47" s="146"/>
      <c r="WDX47" s="146"/>
      <c r="WDY47" s="146"/>
      <c r="WDZ47" s="146"/>
      <c r="WEA47" s="146"/>
      <c r="WEB47" s="146"/>
      <c r="WEC47" s="146"/>
      <c r="WED47" s="146"/>
      <c r="WEE47" s="146"/>
      <c r="WEF47" s="146"/>
      <c r="WEG47" s="146"/>
      <c r="WEH47" s="146"/>
      <c r="WEI47" s="146"/>
      <c r="WEJ47" s="146"/>
      <c r="WEK47" s="146"/>
      <c r="WEL47" s="146"/>
      <c r="WEM47" s="146"/>
      <c r="WEN47" s="146"/>
      <c r="WEO47" s="146"/>
      <c r="WEP47" s="146"/>
      <c r="WEQ47" s="146"/>
      <c r="WER47" s="146"/>
      <c r="WES47" s="146"/>
      <c r="WET47" s="146"/>
      <c r="WEU47" s="146"/>
      <c r="WEV47" s="146"/>
      <c r="WEW47" s="146"/>
      <c r="WEX47" s="146"/>
      <c r="WEY47" s="146"/>
      <c r="WEZ47" s="146"/>
      <c r="WFA47" s="146"/>
      <c r="WFB47" s="146"/>
      <c r="WFC47" s="146"/>
      <c r="WFD47" s="146"/>
      <c r="WFE47" s="146"/>
      <c r="WFF47" s="146"/>
      <c r="WFG47" s="146"/>
      <c r="WFH47" s="146"/>
      <c r="WFI47" s="146"/>
      <c r="WFJ47" s="146"/>
      <c r="WFK47" s="146"/>
      <c r="WFL47" s="146"/>
      <c r="WFM47" s="146"/>
      <c r="WFN47" s="146"/>
      <c r="WFO47" s="146"/>
      <c r="WFP47" s="146"/>
      <c r="WFQ47" s="146"/>
      <c r="WFR47" s="146"/>
      <c r="WFS47" s="146"/>
      <c r="WFT47" s="146"/>
      <c r="WFU47" s="146"/>
      <c r="WFV47" s="146"/>
      <c r="WFW47" s="146"/>
      <c r="WFX47" s="146"/>
      <c r="WFY47" s="146"/>
      <c r="WFZ47" s="146"/>
      <c r="WGA47" s="146"/>
      <c r="WGB47" s="146"/>
      <c r="WGC47" s="146"/>
      <c r="WGD47" s="146"/>
      <c r="WGE47" s="146"/>
      <c r="WGF47" s="146"/>
      <c r="WGG47" s="146"/>
      <c r="WGH47" s="146"/>
      <c r="WGI47" s="146"/>
      <c r="WGJ47" s="146"/>
      <c r="WGK47" s="146"/>
      <c r="WGL47" s="146"/>
      <c r="WGM47" s="146"/>
      <c r="WGN47" s="146"/>
      <c r="WGO47" s="146"/>
      <c r="WGP47" s="146"/>
      <c r="WGQ47" s="146"/>
      <c r="WGR47" s="146"/>
      <c r="WGS47" s="146"/>
      <c r="WGT47" s="146"/>
      <c r="WGU47" s="146"/>
      <c r="WGV47" s="146"/>
      <c r="WGW47" s="146"/>
      <c r="WGX47" s="146"/>
      <c r="WGY47" s="146"/>
      <c r="WGZ47" s="146"/>
      <c r="WHA47" s="146"/>
      <c r="WHB47" s="146"/>
      <c r="WHC47" s="146"/>
      <c r="WHD47" s="146"/>
      <c r="WHE47" s="146"/>
      <c r="WHF47" s="146"/>
      <c r="WHG47" s="146"/>
      <c r="WHH47" s="146"/>
      <c r="WHI47" s="146"/>
      <c r="WHJ47" s="146"/>
      <c r="WHK47" s="146"/>
      <c r="WHL47" s="146"/>
      <c r="WHM47" s="146"/>
      <c r="WHN47" s="146"/>
      <c r="WHO47" s="146"/>
      <c r="WHP47" s="146"/>
      <c r="WHQ47" s="146"/>
      <c r="WHR47" s="146"/>
      <c r="WHS47" s="146"/>
      <c r="WHT47" s="146"/>
      <c r="WHU47" s="146"/>
      <c r="WHV47" s="146"/>
      <c r="WHW47" s="146"/>
      <c r="WHX47" s="146"/>
      <c r="WHY47" s="146"/>
      <c r="WHZ47" s="146"/>
      <c r="WIA47" s="146"/>
      <c r="WIB47" s="146"/>
      <c r="WIC47" s="146"/>
      <c r="WID47" s="146"/>
      <c r="WIE47" s="146"/>
      <c r="WIF47" s="146"/>
      <c r="WIG47" s="146"/>
      <c r="WIH47" s="146"/>
      <c r="WII47" s="146"/>
      <c r="WIJ47" s="146"/>
      <c r="WIK47" s="146"/>
      <c r="WIL47" s="146"/>
      <c r="WIM47" s="146"/>
      <c r="WIN47" s="146"/>
      <c r="WIO47" s="146"/>
      <c r="WIP47" s="146"/>
      <c r="WIQ47" s="146"/>
      <c r="WIR47" s="146"/>
      <c r="WIS47" s="146"/>
      <c r="WIT47" s="146"/>
      <c r="WIU47" s="146"/>
      <c r="WIV47" s="146"/>
      <c r="WIW47" s="146"/>
      <c r="WIX47" s="146"/>
      <c r="WIY47" s="146"/>
      <c r="WIZ47" s="146"/>
      <c r="WJA47" s="146"/>
      <c r="WJB47" s="146"/>
      <c r="WJC47" s="146"/>
      <c r="WJD47" s="146"/>
      <c r="WJE47" s="146"/>
      <c r="WJF47" s="146"/>
      <c r="WJG47" s="146"/>
      <c r="WJH47" s="146"/>
      <c r="WJI47" s="146"/>
      <c r="WJJ47" s="146"/>
      <c r="WJK47" s="146"/>
      <c r="WJL47" s="146"/>
      <c r="WJM47" s="146"/>
      <c r="WJN47" s="146"/>
      <c r="WJO47" s="146"/>
      <c r="WJP47" s="146"/>
      <c r="WJQ47" s="146"/>
      <c r="WJR47" s="146"/>
      <c r="WJS47" s="146"/>
      <c r="WJT47" s="146"/>
      <c r="WJU47" s="146"/>
      <c r="WJV47" s="146"/>
      <c r="WJW47" s="146"/>
      <c r="WJX47" s="146"/>
      <c r="WJY47" s="146"/>
      <c r="WJZ47" s="146"/>
      <c r="WKA47" s="146"/>
      <c r="WKB47" s="146"/>
      <c r="WKC47" s="146"/>
      <c r="WKD47" s="146"/>
      <c r="WKE47" s="146"/>
      <c r="WKF47" s="146"/>
      <c r="WKG47" s="146"/>
      <c r="WKH47" s="146"/>
      <c r="WKI47" s="146"/>
      <c r="WKJ47" s="146"/>
      <c r="WKK47" s="146"/>
      <c r="WKL47" s="146"/>
      <c r="WKM47" s="146"/>
      <c r="WKN47" s="146"/>
      <c r="WKO47" s="146"/>
      <c r="WKP47" s="146"/>
      <c r="WKQ47" s="146"/>
      <c r="WKR47" s="146"/>
      <c r="WKS47" s="146"/>
      <c r="WKT47" s="146"/>
      <c r="WKU47" s="146"/>
      <c r="WKV47" s="146"/>
      <c r="WKW47" s="146"/>
      <c r="WKX47" s="146"/>
      <c r="WKY47" s="146"/>
      <c r="WKZ47" s="146"/>
      <c r="WLA47" s="146"/>
      <c r="WLB47" s="146"/>
      <c r="WLC47" s="146"/>
      <c r="WLD47" s="146"/>
      <c r="WLE47" s="146"/>
      <c r="WLF47" s="146"/>
      <c r="WLG47" s="146"/>
      <c r="WLH47" s="146"/>
      <c r="WLI47" s="146"/>
      <c r="WLJ47" s="146"/>
      <c r="WLK47" s="146"/>
      <c r="WLL47" s="146"/>
      <c r="WLM47" s="146"/>
      <c r="WLN47" s="146"/>
      <c r="WLO47" s="146"/>
      <c r="WLP47" s="146"/>
      <c r="WLQ47" s="146"/>
      <c r="WLR47" s="146"/>
      <c r="WLS47" s="146"/>
      <c r="WLT47" s="146"/>
      <c r="WLU47" s="146"/>
      <c r="WLV47" s="146"/>
      <c r="WLW47" s="146"/>
      <c r="WLX47" s="146"/>
      <c r="WLY47" s="146"/>
      <c r="WLZ47" s="146"/>
      <c r="WMA47" s="146"/>
      <c r="WMB47" s="146"/>
      <c r="WMC47" s="146"/>
      <c r="WMD47" s="146"/>
      <c r="WME47" s="146"/>
      <c r="WMF47" s="146"/>
      <c r="WMG47" s="146"/>
      <c r="WMH47" s="146"/>
      <c r="WMI47" s="146"/>
      <c r="WMJ47" s="146"/>
      <c r="WMK47" s="146"/>
      <c r="WML47" s="146"/>
      <c r="WMM47" s="146"/>
      <c r="WMN47" s="146"/>
      <c r="WMO47" s="146"/>
      <c r="WMP47" s="146"/>
      <c r="WMQ47" s="146"/>
      <c r="WMR47" s="146"/>
      <c r="WMS47" s="146"/>
      <c r="WMT47" s="146"/>
      <c r="WMU47" s="146"/>
      <c r="WMV47" s="146"/>
      <c r="WMW47" s="146"/>
      <c r="WMX47" s="146"/>
      <c r="WMY47" s="146"/>
      <c r="WMZ47" s="146"/>
      <c r="WNA47" s="146"/>
      <c r="WNB47" s="146"/>
      <c r="WNC47" s="146"/>
      <c r="WND47" s="146"/>
      <c r="WNE47" s="146"/>
      <c r="WNF47" s="146"/>
      <c r="WNG47" s="146"/>
      <c r="WNH47" s="146"/>
      <c r="WNI47" s="146"/>
      <c r="WNJ47" s="146"/>
      <c r="WNK47" s="146"/>
      <c r="WNL47" s="146"/>
      <c r="WNM47" s="146"/>
      <c r="WNN47" s="146"/>
      <c r="WNO47" s="146"/>
      <c r="WNP47" s="146"/>
      <c r="WNQ47" s="146"/>
      <c r="WNR47" s="146"/>
      <c r="WNS47" s="146"/>
      <c r="WNT47" s="146"/>
      <c r="WNU47" s="146"/>
      <c r="WNV47" s="146"/>
      <c r="WNW47" s="146"/>
      <c r="WNX47" s="146"/>
      <c r="WNY47" s="146"/>
      <c r="WNZ47" s="146"/>
      <c r="WOA47" s="146"/>
      <c r="WOB47" s="146"/>
      <c r="WOC47" s="146"/>
      <c r="WOD47" s="146"/>
      <c r="WOE47" s="146"/>
      <c r="WOF47" s="146"/>
      <c r="WOG47" s="146"/>
      <c r="WOH47" s="146"/>
      <c r="WOI47" s="146"/>
      <c r="WOJ47" s="146"/>
      <c r="WOK47" s="146"/>
      <c r="WOL47" s="146"/>
      <c r="WOM47" s="146"/>
      <c r="WON47" s="146"/>
      <c r="WOO47" s="146"/>
      <c r="WOP47" s="146"/>
      <c r="WOQ47" s="146"/>
      <c r="WOR47" s="146"/>
      <c r="WOS47" s="146"/>
      <c r="WOT47" s="146"/>
      <c r="WOU47" s="146"/>
      <c r="WOV47" s="146"/>
      <c r="WOW47" s="146"/>
      <c r="WOX47" s="146"/>
      <c r="WOY47" s="146"/>
      <c r="WOZ47" s="146"/>
      <c r="WPA47" s="146"/>
      <c r="WPB47" s="146"/>
      <c r="WPC47" s="146"/>
      <c r="WPD47" s="146"/>
      <c r="WPE47" s="146"/>
      <c r="WPF47" s="146"/>
      <c r="WPG47" s="146"/>
      <c r="WPH47" s="146"/>
      <c r="WPI47" s="146"/>
      <c r="WPJ47" s="146"/>
      <c r="WPK47" s="146"/>
      <c r="WPL47" s="146"/>
      <c r="WPM47" s="146"/>
      <c r="WPN47" s="146"/>
      <c r="WPO47" s="146"/>
      <c r="WPP47" s="146"/>
      <c r="WPQ47" s="146"/>
      <c r="WPR47" s="146"/>
      <c r="WPS47" s="146"/>
      <c r="WPT47" s="146"/>
      <c r="WPU47" s="146"/>
      <c r="WPV47" s="146"/>
      <c r="WPW47" s="146"/>
      <c r="WPX47" s="146"/>
      <c r="WPY47" s="146"/>
      <c r="WPZ47" s="146"/>
      <c r="WQA47" s="146"/>
      <c r="WQB47" s="146"/>
      <c r="WQC47" s="146"/>
      <c r="WQD47" s="146"/>
      <c r="WQE47" s="146"/>
      <c r="WQF47" s="146"/>
      <c r="WQG47" s="146"/>
      <c r="WQH47" s="146"/>
      <c r="WQI47" s="146"/>
      <c r="WQJ47" s="146"/>
      <c r="WQK47" s="146"/>
      <c r="WQL47" s="146"/>
      <c r="WQM47" s="146"/>
      <c r="WQN47" s="146"/>
      <c r="WQO47" s="146"/>
      <c r="WQP47" s="146"/>
      <c r="WQQ47" s="146"/>
      <c r="WQR47" s="146"/>
      <c r="WQS47" s="146"/>
      <c r="WQT47" s="146"/>
      <c r="WQU47" s="146"/>
      <c r="WQV47" s="146"/>
      <c r="WQW47" s="146"/>
      <c r="WQX47" s="146"/>
      <c r="WQY47" s="146"/>
      <c r="WQZ47" s="146"/>
      <c r="WRA47" s="146"/>
      <c r="WRB47" s="146"/>
      <c r="WRC47" s="146"/>
      <c r="WRD47" s="146"/>
      <c r="WRE47" s="146"/>
      <c r="WRF47" s="146"/>
      <c r="WRG47" s="146"/>
      <c r="WRH47" s="146"/>
      <c r="WRI47" s="146"/>
      <c r="WRJ47" s="146"/>
      <c r="WRK47" s="146"/>
      <c r="WRL47" s="146"/>
      <c r="WRM47" s="146"/>
      <c r="WRN47" s="146"/>
      <c r="WRO47" s="146"/>
      <c r="WRP47" s="146"/>
      <c r="WRQ47" s="146"/>
      <c r="WRR47" s="146"/>
      <c r="WRS47" s="146"/>
      <c r="WRT47" s="146"/>
      <c r="WRU47" s="146"/>
      <c r="WRV47" s="146"/>
      <c r="WRW47" s="146"/>
      <c r="WRX47" s="146"/>
      <c r="WRY47" s="146"/>
      <c r="WRZ47" s="146"/>
      <c r="WSA47" s="146"/>
      <c r="WSB47" s="146"/>
      <c r="WSC47" s="146"/>
      <c r="WSD47" s="146"/>
      <c r="WSE47" s="146"/>
      <c r="WSF47" s="146"/>
      <c r="WSG47" s="146"/>
      <c r="WSH47" s="146"/>
      <c r="WSI47" s="146"/>
      <c r="WSJ47" s="146"/>
      <c r="WSK47" s="146"/>
      <c r="WSL47" s="146"/>
      <c r="WSM47" s="146"/>
      <c r="WSN47" s="146"/>
      <c r="WSO47" s="146"/>
      <c r="WSP47" s="146"/>
      <c r="WSQ47" s="146"/>
      <c r="WSR47" s="146"/>
      <c r="WSS47" s="146"/>
      <c r="WST47" s="146"/>
      <c r="WSU47" s="146"/>
      <c r="WSV47" s="146"/>
      <c r="WSW47" s="146"/>
      <c r="WSX47" s="146"/>
      <c r="WSY47" s="146"/>
      <c r="WSZ47" s="146"/>
      <c r="WTA47" s="146"/>
      <c r="WTB47" s="146"/>
      <c r="WTC47" s="146"/>
      <c r="WTD47" s="146"/>
      <c r="WTE47" s="146"/>
      <c r="WTF47" s="146"/>
      <c r="WTG47" s="146"/>
      <c r="WTH47" s="146"/>
      <c r="WTI47" s="146"/>
      <c r="WTJ47" s="146"/>
      <c r="WTK47" s="146"/>
      <c r="WTL47" s="146"/>
      <c r="WTM47" s="146"/>
      <c r="WTN47" s="146"/>
      <c r="WTO47" s="146"/>
      <c r="WTP47" s="146"/>
      <c r="WTQ47" s="146"/>
      <c r="WTR47" s="146"/>
      <c r="WTS47" s="146"/>
      <c r="WTT47" s="146"/>
      <c r="WTU47" s="146"/>
      <c r="WTV47" s="146"/>
      <c r="WTW47" s="146"/>
      <c r="WTX47" s="146"/>
      <c r="WTY47" s="146"/>
      <c r="WTZ47" s="146"/>
      <c r="WUA47" s="146"/>
      <c r="WUB47" s="146"/>
      <c r="WUC47" s="146"/>
      <c r="WUD47" s="146"/>
      <c r="WUE47" s="146"/>
      <c r="WUF47" s="146"/>
      <c r="WUG47" s="146"/>
      <c r="WUH47" s="146"/>
      <c r="WUI47" s="146"/>
      <c r="WUJ47" s="146"/>
      <c r="WUK47" s="146"/>
      <c r="WUL47" s="146"/>
      <c r="WUM47" s="146"/>
      <c r="WUN47" s="146"/>
      <c r="WUO47" s="146"/>
      <c r="WUP47" s="146"/>
      <c r="WUQ47" s="146"/>
      <c r="WUR47" s="146"/>
      <c r="WUS47" s="146"/>
      <c r="WUT47" s="146"/>
      <c r="WUU47" s="146"/>
      <c r="WUV47" s="146"/>
      <c r="WUW47" s="146"/>
      <c r="WUX47" s="146"/>
      <c r="WUY47" s="146"/>
      <c r="WUZ47" s="146"/>
      <c r="WVA47" s="146"/>
      <c r="WVB47" s="146"/>
      <c r="WVC47" s="146"/>
      <c r="WVD47" s="146"/>
      <c r="WVE47" s="146"/>
      <c r="WVF47" s="146"/>
      <c r="WVG47" s="146"/>
      <c r="WVH47" s="146"/>
      <c r="WVI47" s="146"/>
      <c r="WVJ47" s="146"/>
      <c r="WVK47" s="146"/>
      <c r="WVL47" s="146"/>
      <c r="WVM47" s="146"/>
      <c r="WVN47" s="146"/>
      <c r="WVO47" s="146"/>
      <c r="WVP47" s="146"/>
      <c r="WVQ47" s="146"/>
      <c r="WVR47" s="146"/>
      <c r="WVS47" s="146"/>
      <c r="WVT47" s="146"/>
      <c r="WVU47" s="146"/>
      <c r="WVV47" s="146"/>
      <c r="WVW47" s="146"/>
      <c r="WVX47" s="146"/>
      <c r="WVY47" s="146"/>
      <c r="WVZ47" s="146"/>
      <c r="WWA47" s="146"/>
      <c r="WWB47" s="146"/>
      <c r="WWC47" s="146"/>
      <c r="WWD47" s="146"/>
      <c r="WWE47" s="146"/>
      <c r="WWF47" s="146"/>
      <c r="WWG47" s="146"/>
      <c r="WWH47" s="146"/>
      <c r="WWI47" s="146"/>
      <c r="WWJ47" s="146"/>
      <c r="WWK47" s="146"/>
      <c r="WWL47" s="146"/>
      <c r="WWM47" s="146"/>
      <c r="WWN47" s="146"/>
      <c r="WWO47" s="146"/>
      <c r="WWP47" s="146"/>
      <c r="WWQ47" s="146"/>
      <c r="WWR47" s="146"/>
      <c r="WWS47" s="146"/>
      <c r="WWT47" s="146"/>
      <c r="WWU47" s="146"/>
      <c r="WWV47" s="146"/>
      <c r="WWW47" s="146"/>
      <c r="WWX47" s="146"/>
      <c r="WWY47" s="146"/>
      <c r="WWZ47" s="146"/>
      <c r="WXA47" s="146"/>
      <c r="WXB47" s="146"/>
      <c r="WXC47" s="146"/>
      <c r="WXD47" s="146"/>
      <c r="WXE47" s="146"/>
      <c r="WXF47" s="146"/>
      <c r="WXG47" s="146"/>
      <c r="WXH47" s="146"/>
      <c r="WXI47" s="146"/>
      <c r="WXJ47" s="146"/>
      <c r="WXK47" s="146"/>
      <c r="WXL47" s="146"/>
      <c r="WXM47" s="146"/>
      <c r="WXN47" s="146"/>
      <c r="WXO47" s="146"/>
      <c r="WXP47" s="146"/>
      <c r="WXQ47" s="146"/>
      <c r="WXR47" s="146"/>
      <c r="WXS47" s="146"/>
      <c r="WXT47" s="146"/>
      <c r="WXU47" s="146"/>
      <c r="WXV47" s="146"/>
      <c r="WXW47" s="146"/>
      <c r="WXX47" s="146"/>
      <c r="WXY47" s="146"/>
      <c r="WXZ47" s="146"/>
      <c r="WYA47" s="146"/>
      <c r="WYB47" s="146"/>
      <c r="WYC47" s="146"/>
      <c r="WYD47" s="146"/>
      <c r="WYE47" s="146"/>
      <c r="WYF47" s="146"/>
      <c r="WYG47" s="146"/>
      <c r="WYH47" s="146"/>
      <c r="WYI47" s="146"/>
      <c r="WYJ47" s="146"/>
      <c r="WYK47" s="146"/>
      <c r="WYL47" s="146"/>
      <c r="WYM47" s="146"/>
      <c r="WYN47" s="146"/>
      <c r="WYO47" s="146"/>
      <c r="WYP47" s="146"/>
      <c r="WYQ47" s="146"/>
      <c r="WYR47" s="146"/>
      <c r="WYS47" s="146"/>
      <c r="WYT47" s="146"/>
      <c r="WYU47" s="146"/>
      <c r="WYV47" s="146"/>
      <c r="WYW47" s="146"/>
      <c r="WYX47" s="146"/>
      <c r="WYY47" s="146"/>
      <c r="WYZ47" s="146"/>
      <c r="WZA47" s="146"/>
      <c r="WZB47" s="146"/>
      <c r="WZC47" s="146"/>
      <c r="WZD47" s="146"/>
      <c r="WZE47" s="146"/>
      <c r="WZF47" s="146"/>
      <c r="WZG47" s="146"/>
      <c r="WZH47" s="146"/>
      <c r="WZI47" s="146"/>
      <c r="WZJ47" s="146"/>
      <c r="WZK47" s="146"/>
      <c r="WZL47" s="146"/>
      <c r="WZM47" s="146"/>
      <c r="WZN47" s="146"/>
      <c r="WZO47" s="146"/>
      <c r="WZP47" s="146"/>
      <c r="WZQ47" s="146"/>
      <c r="WZR47" s="146"/>
      <c r="WZS47" s="146"/>
      <c r="WZT47" s="146"/>
      <c r="WZU47" s="146"/>
      <c r="WZV47" s="146"/>
      <c r="WZW47" s="146"/>
      <c r="WZX47" s="146"/>
      <c r="WZY47" s="146"/>
      <c r="WZZ47" s="146"/>
      <c r="XAA47" s="146"/>
      <c r="XAB47" s="146"/>
      <c r="XAC47" s="146"/>
      <c r="XAD47" s="146"/>
      <c r="XAE47" s="146"/>
      <c r="XAF47" s="146"/>
      <c r="XAG47" s="146"/>
      <c r="XAH47" s="146"/>
      <c r="XAI47" s="146"/>
      <c r="XAJ47" s="146"/>
      <c r="XAK47" s="146"/>
      <c r="XAL47" s="146"/>
      <c r="XAM47" s="146"/>
      <c r="XAN47" s="146"/>
      <c r="XAO47" s="146"/>
      <c r="XAP47" s="146"/>
      <c r="XAQ47" s="146"/>
      <c r="XAR47" s="146"/>
      <c r="XAS47" s="146"/>
      <c r="XAT47" s="146"/>
      <c r="XAU47" s="146"/>
      <c r="XAV47" s="146"/>
      <c r="XAW47" s="146"/>
      <c r="XAX47" s="146"/>
      <c r="XAY47" s="146"/>
      <c r="XAZ47" s="146"/>
      <c r="XBA47" s="146"/>
      <c r="XBB47" s="146"/>
      <c r="XBC47" s="146"/>
      <c r="XBD47" s="146"/>
      <c r="XBE47" s="146"/>
      <c r="XBF47" s="146"/>
      <c r="XBG47" s="146"/>
      <c r="XBH47" s="146"/>
      <c r="XBI47" s="146"/>
      <c r="XBJ47" s="146"/>
      <c r="XBK47" s="146"/>
      <c r="XBL47" s="146"/>
      <c r="XBM47" s="146"/>
      <c r="XBN47" s="146"/>
      <c r="XBO47" s="146"/>
      <c r="XBP47" s="146"/>
      <c r="XBQ47" s="146"/>
      <c r="XBR47" s="146"/>
      <c r="XBS47" s="146"/>
      <c r="XBT47" s="146"/>
      <c r="XBU47" s="146"/>
      <c r="XBV47" s="146"/>
      <c r="XBW47" s="146"/>
      <c r="XBX47" s="146"/>
      <c r="XBY47" s="146"/>
      <c r="XBZ47" s="146"/>
      <c r="XCA47" s="146"/>
      <c r="XCB47" s="146"/>
      <c r="XCC47" s="146"/>
      <c r="XCD47" s="146"/>
      <c r="XCE47" s="146"/>
      <c r="XCF47" s="146"/>
      <c r="XCG47" s="146"/>
      <c r="XCH47" s="146"/>
      <c r="XCI47" s="146"/>
      <c r="XCJ47" s="146"/>
      <c r="XCK47" s="146"/>
      <c r="XCL47" s="146"/>
      <c r="XCM47" s="146"/>
      <c r="XCN47" s="146"/>
      <c r="XCO47" s="146"/>
      <c r="XCP47" s="146"/>
      <c r="XCQ47" s="146"/>
      <c r="XCR47" s="146"/>
      <c r="XCS47" s="146"/>
      <c r="XCT47" s="146"/>
      <c r="XCU47" s="146"/>
      <c r="XCV47" s="146"/>
      <c r="XCW47" s="146"/>
      <c r="XCX47" s="146"/>
      <c r="XCY47" s="146"/>
      <c r="XCZ47" s="146"/>
      <c r="XDA47" s="146"/>
      <c r="XDB47" s="146"/>
      <c r="XDC47" s="146"/>
      <c r="XDD47" s="146"/>
      <c r="XDE47" s="146"/>
      <c r="XDF47" s="146"/>
      <c r="XDG47" s="146"/>
      <c r="XDH47" s="146"/>
      <c r="XDI47" s="146"/>
      <c r="XDJ47" s="146"/>
      <c r="XDK47" s="146"/>
      <c r="XDL47" s="146"/>
      <c r="XDM47" s="146"/>
      <c r="XDN47" s="146"/>
      <c r="XDO47" s="146"/>
      <c r="XDP47" s="146"/>
      <c r="XDQ47" s="146"/>
      <c r="XDR47" s="146"/>
      <c r="XDS47" s="146"/>
      <c r="XDT47" s="146"/>
      <c r="XDU47" s="146"/>
      <c r="XDV47" s="146"/>
      <c r="XDW47" s="146"/>
      <c r="XDX47" s="146"/>
      <c r="XDY47" s="146"/>
      <c r="XDZ47" s="146"/>
      <c r="XEA47" s="146"/>
      <c r="XEB47" s="146"/>
      <c r="XEC47" s="146"/>
      <c r="XED47" s="146"/>
      <c r="XEE47" s="146"/>
      <c r="XEF47" s="146"/>
      <c r="XEG47" s="146"/>
      <c r="XEH47" s="146"/>
      <c r="XEI47" s="146"/>
      <c r="XEJ47" s="146"/>
      <c r="XEK47" s="146"/>
      <c r="XEL47" s="146"/>
      <c r="XEM47" s="146"/>
      <c r="XEN47" s="146"/>
      <c r="XEO47" s="146"/>
      <c r="XEP47" s="146"/>
      <c r="XEQ47" s="146"/>
      <c r="XER47" s="146"/>
      <c r="XES47" s="146"/>
      <c r="XET47" s="146"/>
      <c r="XEU47" s="146"/>
      <c r="XEV47" s="146"/>
      <c r="XEW47" s="146"/>
      <c r="XEX47" s="146"/>
      <c r="XEY47" s="146"/>
      <c r="XEZ47" s="146"/>
      <c r="XFA47" s="146"/>
      <c r="XFB47" s="146"/>
      <c r="XFC47" s="146"/>
      <c r="XFD47" s="148"/>
    </row>
    <row r="48" s="40" customFormat="1" ht="17" customHeight="1" spans="1:123">
      <c r="A48" s="69"/>
      <c r="B48" s="69"/>
      <c r="C48" s="32"/>
      <c r="D48" s="32"/>
      <c r="E48" s="69"/>
      <c r="F48" s="69" t="s">
        <v>632</v>
      </c>
      <c r="G48" s="71">
        <v>474.261870298766</v>
      </c>
      <c r="H48" s="77"/>
      <c r="I48" s="69"/>
      <c r="J48" s="105"/>
      <c r="K48" s="105"/>
      <c r="L48" s="69"/>
      <c r="M48" s="69"/>
      <c r="N48" s="71"/>
      <c r="O48" s="109"/>
      <c r="P48" s="109"/>
      <c r="Q48" s="109"/>
      <c r="R48" s="97"/>
      <c r="S48" s="97"/>
      <c r="T48" s="109"/>
      <c r="U48" s="109"/>
      <c r="V48" s="32"/>
      <c r="W48" s="32"/>
      <c r="X48" s="77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69"/>
      <c r="AJ48" s="69"/>
      <c r="AK48" s="69"/>
      <c r="AL48" s="69"/>
      <c r="AM48" s="99"/>
      <c r="AN48" s="109"/>
      <c r="AO48" s="99"/>
      <c r="AP48" s="99"/>
      <c r="AQ48" s="99"/>
      <c r="AR48" s="99"/>
      <c r="AS48" s="99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</row>
    <row r="49" s="41" customFormat="1" ht="15.75" spans="20:122">
      <c r="T49" s="126"/>
      <c r="U49" s="48"/>
      <c r="V49" s="127"/>
      <c r="W49" s="48"/>
      <c r="X49" s="128"/>
      <c r="AH49" s="48"/>
      <c r="AO49" s="126"/>
      <c r="AP49" s="126"/>
      <c r="AQ49" s="126"/>
      <c r="AR49" s="126"/>
      <c r="AS49" s="126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</row>
    <row r="50" s="41" customFormat="1" ht="15.75" spans="20:122">
      <c r="T50" s="126"/>
      <c r="U50" s="48"/>
      <c r="V50" s="127"/>
      <c r="W50" s="48"/>
      <c r="X50" s="128"/>
      <c r="AH50" s="48"/>
      <c r="AO50" s="126"/>
      <c r="AP50" s="126"/>
      <c r="AQ50" s="126"/>
      <c r="AR50" s="126"/>
      <c r="AS50" s="126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</row>
    <row r="51" s="41" customFormat="1" ht="15.75" spans="20:122">
      <c r="T51" s="126"/>
      <c r="U51" s="48"/>
      <c r="V51" s="127"/>
      <c r="W51" s="48"/>
      <c r="X51" s="128"/>
      <c r="AH51" s="48"/>
      <c r="AO51" s="126"/>
      <c r="AP51" s="126"/>
      <c r="AQ51" s="126"/>
      <c r="AR51" s="126"/>
      <c r="AS51" s="126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</row>
    <row r="52" s="41" customFormat="1" ht="15.75" spans="20:122">
      <c r="T52" s="126"/>
      <c r="U52" s="48"/>
      <c r="V52" s="127"/>
      <c r="W52" s="48"/>
      <c r="X52" s="128"/>
      <c r="AH52" s="48"/>
      <c r="AO52" s="126"/>
      <c r="AP52" s="126"/>
      <c r="AQ52" s="126"/>
      <c r="AR52" s="126"/>
      <c r="AS52" s="126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</row>
    <row r="53" s="41" customFormat="1" ht="15.75" spans="20:122">
      <c r="T53" s="126"/>
      <c r="U53" s="48"/>
      <c r="V53" s="127"/>
      <c r="W53" s="48"/>
      <c r="X53" s="128"/>
      <c r="AH53" s="48"/>
      <c r="AO53" s="126"/>
      <c r="AP53" s="126"/>
      <c r="AQ53" s="126"/>
      <c r="AR53" s="126"/>
      <c r="AS53" s="126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</row>
    <row r="54" s="41" customFormat="1" ht="15.75" spans="20:122">
      <c r="T54" s="126"/>
      <c r="U54" s="48"/>
      <c r="V54" s="127"/>
      <c r="W54" s="48"/>
      <c r="X54" s="128"/>
      <c r="AH54" s="48"/>
      <c r="AO54" s="126"/>
      <c r="AP54" s="126"/>
      <c r="AQ54" s="126"/>
      <c r="AR54" s="126"/>
      <c r="AS54" s="126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</row>
    <row r="55" s="41" customFormat="1" ht="15.75" spans="20:122">
      <c r="T55" s="126"/>
      <c r="U55" s="48"/>
      <c r="V55" s="127"/>
      <c r="W55" s="48"/>
      <c r="X55" s="128"/>
      <c r="AH55" s="48"/>
      <c r="AO55" s="126"/>
      <c r="AP55" s="126"/>
      <c r="AQ55" s="126"/>
      <c r="AR55" s="126"/>
      <c r="AS55" s="126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</row>
    <row r="56" s="41" customFormat="1" ht="15.75" spans="20:122">
      <c r="T56" s="126"/>
      <c r="U56" s="48"/>
      <c r="V56" s="127"/>
      <c r="W56" s="48"/>
      <c r="X56" s="128"/>
      <c r="AH56" s="48"/>
      <c r="AO56" s="126"/>
      <c r="AP56" s="126"/>
      <c r="AQ56" s="126"/>
      <c r="AR56" s="126"/>
      <c r="AS56" s="126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</row>
    <row r="57" s="41" customFormat="1" ht="15.75" spans="20:122">
      <c r="T57" s="126"/>
      <c r="U57" s="48"/>
      <c r="V57" s="127"/>
      <c r="W57" s="48"/>
      <c r="X57" s="128"/>
      <c r="AH57" s="48"/>
      <c r="AO57" s="126"/>
      <c r="AP57" s="126"/>
      <c r="AQ57" s="126"/>
      <c r="AR57" s="126"/>
      <c r="AS57" s="126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</row>
    <row r="58" s="41" customFormat="1" ht="15.75" spans="20:122">
      <c r="T58" s="126"/>
      <c r="U58" s="48"/>
      <c r="V58" s="127"/>
      <c r="W58" s="48"/>
      <c r="X58" s="128"/>
      <c r="AH58" s="48"/>
      <c r="AO58" s="126"/>
      <c r="AP58" s="126"/>
      <c r="AQ58" s="126"/>
      <c r="AR58" s="126"/>
      <c r="AS58" s="126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</row>
    <row r="59" s="41" customFormat="1" ht="15.75" spans="20:122">
      <c r="T59" s="126"/>
      <c r="U59" s="48"/>
      <c r="V59" s="127"/>
      <c r="W59" s="48"/>
      <c r="X59" s="128"/>
      <c r="AH59" s="48"/>
      <c r="AO59" s="126"/>
      <c r="AP59" s="126"/>
      <c r="AQ59" s="126"/>
      <c r="AR59" s="126"/>
      <c r="AS59" s="126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</row>
    <row r="60" s="41" customFormat="1" ht="15.75" spans="20:122">
      <c r="T60" s="126"/>
      <c r="U60" s="48"/>
      <c r="V60" s="127"/>
      <c r="W60" s="48"/>
      <c r="X60" s="128"/>
      <c r="AH60" s="48"/>
      <c r="AO60" s="126"/>
      <c r="AP60" s="126"/>
      <c r="AQ60" s="126"/>
      <c r="AR60" s="126"/>
      <c r="AS60" s="126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</row>
    <row r="61" s="41" customFormat="1" ht="15.75" spans="20:122">
      <c r="T61" s="126"/>
      <c r="U61" s="48"/>
      <c r="V61" s="127"/>
      <c r="W61" s="48"/>
      <c r="X61" s="128"/>
      <c r="AH61" s="48"/>
      <c r="AO61" s="126"/>
      <c r="AP61" s="126"/>
      <c r="AQ61" s="126"/>
      <c r="AR61" s="126"/>
      <c r="AS61" s="126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</row>
    <row r="62" s="41" customFormat="1" ht="15.75" spans="20:122">
      <c r="T62" s="126"/>
      <c r="U62" s="48"/>
      <c r="V62" s="127"/>
      <c r="W62" s="48"/>
      <c r="X62" s="128"/>
      <c r="AH62" s="48"/>
      <c r="AO62" s="126"/>
      <c r="AP62" s="126"/>
      <c r="AQ62" s="126"/>
      <c r="AR62" s="126"/>
      <c r="AS62" s="126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</row>
    <row r="63" s="41" customFormat="1" ht="15.75" spans="20:122">
      <c r="T63" s="126"/>
      <c r="U63" s="48"/>
      <c r="V63" s="127"/>
      <c r="W63" s="48"/>
      <c r="X63" s="128"/>
      <c r="AH63" s="48"/>
      <c r="AO63" s="126"/>
      <c r="AP63" s="126"/>
      <c r="AQ63" s="126"/>
      <c r="AR63" s="126"/>
      <c r="AS63" s="126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</row>
  </sheetData>
  <mergeCells count="34">
    <mergeCell ref="A1:AS1"/>
    <mergeCell ref="G2:L2"/>
    <mergeCell ref="M2:U2"/>
    <mergeCell ref="V2:W2"/>
    <mergeCell ref="X2:Y2"/>
    <mergeCell ref="AD2:AE2"/>
    <mergeCell ref="AF2:AG2"/>
    <mergeCell ref="AO2:AS2"/>
    <mergeCell ref="A2:A3"/>
    <mergeCell ref="A4:A7"/>
    <mergeCell ref="A8:A11"/>
    <mergeCell ref="A12:A15"/>
    <mergeCell ref="A16:A19"/>
    <mergeCell ref="A20:A23"/>
    <mergeCell ref="A24:A27"/>
    <mergeCell ref="A28:A31"/>
    <mergeCell ref="A32:A35"/>
    <mergeCell ref="A36:A40"/>
    <mergeCell ref="A41:A44"/>
    <mergeCell ref="A45:A48"/>
    <mergeCell ref="B2:B3"/>
    <mergeCell ref="C2:C3"/>
    <mergeCell ref="D2:D3"/>
    <mergeCell ref="E2:E3"/>
    <mergeCell ref="F2:F3"/>
    <mergeCell ref="Z2:Z3"/>
    <mergeCell ref="AC2:AC3"/>
    <mergeCell ref="AH2:AH3"/>
    <mergeCell ref="AI2:AI3"/>
    <mergeCell ref="AJ2:AJ3"/>
    <mergeCell ref="AK2:AK3"/>
    <mergeCell ref="AL2:AL3"/>
    <mergeCell ref="AM2:AM3"/>
    <mergeCell ref="AN2:AN3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topLeftCell="A4" workbookViewId="0">
      <selection activeCell="F11" sqref="F11"/>
    </sheetView>
  </sheetViews>
  <sheetFormatPr defaultColWidth="9" defaultRowHeight="15.75"/>
  <cols>
    <col min="1" max="1" width="5.25" style="1" customWidth="1"/>
    <col min="2" max="2" width="8" style="2" customWidth="1"/>
    <col min="3" max="3" width="12.5" style="2" customWidth="1"/>
    <col min="4" max="4" width="10.875" style="2" customWidth="1"/>
    <col min="5" max="5" width="27.5" style="3" customWidth="1"/>
    <col min="6" max="6" width="29.125" style="4" customWidth="1"/>
    <col min="7" max="7" width="25.5" style="3" customWidth="1"/>
    <col min="8" max="8" width="26" style="4" customWidth="1"/>
    <col min="9" max="16384" width="9" style="1"/>
  </cols>
  <sheetData>
    <row r="1" s="1" customFormat="1" ht="26" customHeight="1" spans="2:8">
      <c r="B1" s="5" t="s">
        <v>655</v>
      </c>
      <c r="C1" s="5"/>
      <c r="D1" s="5"/>
      <c r="E1" s="5"/>
      <c r="F1" s="5"/>
      <c r="G1" s="5"/>
      <c r="H1" s="5"/>
    </row>
    <row r="2" s="1" customFormat="1" ht="48" customHeight="1" spans="1:8">
      <c r="A2" s="6" t="s">
        <v>656</v>
      </c>
      <c r="B2" s="7" t="s">
        <v>657</v>
      </c>
      <c r="C2" s="7" t="s">
        <v>658</v>
      </c>
      <c r="D2" s="8" t="s">
        <v>659</v>
      </c>
      <c r="E2" s="9" t="s">
        <v>660</v>
      </c>
      <c r="F2" s="9" t="s">
        <v>661</v>
      </c>
      <c r="G2" s="9" t="s">
        <v>662</v>
      </c>
      <c r="H2" s="9" t="s">
        <v>663</v>
      </c>
    </row>
    <row r="3" s="1" customFormat="1" ht="40" customHeight="1" spans="1:8">
      <c r="A3" s="6">
        <v>1</v>
      </c>
      <c r="B3" s="6" t="s">
        <v>664</v>
      </c>
      <c r="C3" s="6" t="s">
        <v>665</v>
      </c>
      <c r="D3" s="6" t="s">
        <v>666</v>
      </c>
      <c r="E3" s="10" t="s">
        <v>667</v>
      </c>
      <c r="F3" s="10" t="s">
        <v>667</v>
      </c>
      <c r="G3" s="11" t="s">
        <v>668</v>
      </c>
      <c r="H3" s="10" t="s">
        <v>669</v>
      </c>
    </row>
    <row r="4" s="1" customFormat="1" ht="40" customHeight="1" spans="1:9">
      <c r="A4" s="6">
        <v>2</v>
      </c>
      <c r="B4" s="6" t="s">
        <v>664</v>
      </c>
      <c r="C4" s="6" t="s">
        <v>670</v>
      </c>
      <c r="D4" s="6" t="s">
        <v>671</v>
      </c>
      <c r="E4" s="10" t="s">
        <v>672</v>
      </c>
      <c r="F4" s="10" t="s">
        <v>672</v>
      </c>
      <c r="G4" s="11" t="s">
        <v>673</v>
      </c>
      <c r="H4" s="10" t="s">
        <v>669</v>
      </c>
      <c r="I4" s="19"/>
    </row>
    <row r="5" s="1" customFormat="1" ht="40" customHeight="1" spans="1:9">
      <c r="A5" s="6">
        <v>3</v>
      </c>
      <c r="B5" s="6" t="s">
        <v>664</v>
      </c>
      <c r="C5" s="6" t="s">
        <v>674</v>
      </c>
      <c r="D5" s="6" t="s">
        <v>675</v>
      </c>
      <c r="E5" s="10" t="s">
        <v>676</v>
      </c>
      <c r="F5" s="10" t="s">
        <v>677</v>
      </c>
      <c r="G5" s="11" t="s">
        <v>678</v>
      </c>
      <c r="H5" s="10" t="s">
        <v>669</v>
      </c>
      <c r="I5" s="19"/>
    </row>
    <row r="6" s="1" customFormat="1" ht="40" customHeight="1" spans="1:9">
      <c r="A6" s="6">
        <v>4</v>
      </c>
      <c r="B6" s="6" t="s">
        <v>664</v>
      </c>
      <c r="C6" s="6" t="s">
        <v>679</v>
      </c>
      <c r="D6" s="6" t="s">
        <v>679</v>
      </c>
      <c r="E6" s="10" t="s">
        <v>680</v>
      </c>
      <c r="F6" s="10" t="s">
        <v>680</v>
      </c>
      <c r="G6" s="11" t="s">
        <v>681</v>
      </c>
      <c r="H6" s="10" t="s">
        <v>669</v>
      </c>
      <c r="I6" s="19"/>
    </row>
    <row r="7" s="1" customFormat="1" ht="30" customHeight="1" spans="1:9">
      <c r="A7" s="6">
        <v>5</v>
      </c>
      <c r="B7" s="6" t="s">
        <v>664</v>
      </c>
      <c r="C7" s="6" t="s">
        <v>682</v>
      </c>
      <c r="D7" s="6" t="s">
        <v>683</v>
      </c>
      <c r="E7" s="10" t="s">
        <v>684</v>
      </c>
      <c r="F7" s="10" t="s">
        <v>684</v>
      </c>
      <c r="G7" s="11" t="s">
        <v>685</v>
      </c>
      <c r="H7" s="10" t="s">
        <v>669</v>
      </c>
      <c r="I7" s="20"/>
    </row>
    <row r="8" s="1" customFormat="1" ht="40" customHeight="1" spans="1:9">
      <c r="A8" s="6">
        <v>6</v>
      </c>
      <c r="B8" s="6" t="s">
        <v>664</v>
      </c>
      <c r="C8" s="6" t="s">
        <v>686</v>
      </c>
      <c r="D8" s="6" t="s">
        <v>687</v>
      </c>
      <c r="E8" s="10" t="s">
        <v>688</v>
      </c>
      <c r="F8" s="10" t="s">
        <v>689</v>
      </c>
      <c r="G8" s="11" t="s">
        <v>690</v>
      </c>
      <c r="H8" s="10" t="s">
        <v>669</v>
      </c>
      <c r="I8" s="19"/>
    </row>
    <row r="9" s="1" customFormat="1" ht="40" customHeight="1" spans="1:8">
      <c r="A9" s="6">
        <v>7</v>
      </c>
      <c r="B9" s="6" t="s">
        <v>664</v>
      </c>
      <c r="C9" s="6" t="s">
        <v>691</v>
      </c>
      <c r="D9" s="6" t="s">
        <v>691</v>
      </c>
      <c r="E9" s="10" t="s">
        <v>692</v>
      </c>
      <c r="F9" s="10" t="s">
        <v>692</v>
      </c>
      <c r="G9" s="11" t="s">
        <v>693</v>
      </c>
      <c r="H9" s="10" t="s">
        <v>669</v>
      </c>
    </row>
    <row r="10" s="1" customFormat="1" ht="40" customHeight="1" spans="1:8">
      <c r="A10" s="6">
        <v>8</v>
      </c>
      <c r="B10" s="6" t="s">
        <v>664</v>
      </c>
      <c r="C10" s="6" t="s">
        <v>694</v>
      </c>
      <c r="D10" s="6" t="s">
        <v>695</v>
      </c>
      <c r="E10" s="10" t="s">
        <v>696</v>
      </c>
      <c r="F10" s="10" t="s">
        <v>696</v>
      </c>
      <c r="G10" s="11" t="s">
        <v>697</v>
      </c>
      <c r="H10" s="10" t="s">
        <v>698</v>
      </c>
    </row>
    <row r="11" s="1" customFormat="1" ht="58" customHeight="1" spans="1:8">
      <c r="A11" s="6">
        <v>9</v>
      </c>
      <c r="B11" s="12" t="s">
        <v>664</v>
      </c>
      <c r="C11" s="13" t="s">
        <v>699</v>
      </c>
      <c r="D11" s="14" t="s">
        <v>700</v>
      </c>
      <c r="E11" s="15" t="s">
        <v>701</v>
      </c>
      <c r="F11" s="15" t="s">
        <v>701</v>
      </c>
      <c r="G11" s="16" t="s">
        <v>702</v>
      </c>
      <c r="H11" s="10" t="s">
        <v>698</v>
      </c>
    </row>
    <row r="12" s="1" customFormat="1" ht="40" customHeight="1" spans="1:8">
      <c r="A12" s="6">
        <v>10</v>
      </c>
      <c r="B12" s="6" t="s">
        <v>664</v>
      </c>
      <c r="C12" s="17" t="s">
        <v>703</v>
      </c>
      <c r="D12" s="17" t="s">
        <v>704</v>
      </c>
      <c r="E12" s="10" t="s">
        <v>684</v>
      </c>
      <c r="F12" s="10" t="s">
        <v>684</v>
      </c>
      <c r="G12" s="18" t="s">
        <v>705</v>
      </c>
      <c r="H12" s="10" t="s">
        <v>698</v>
      </c>
    </row>
    <row r="13" s="1" customFormat="1" ht="40" customHeight="1" spans="1:8">
      <c r="A13" s="6">
        <v>11</v>
      </c>
      <c r="B13" s="6" t="s">
        <v>664</v>
      </c>
      <c r="C13" s="17" t="s">
        <v>706</v>
      </c>
      <c r="D13" s="17" t="s">
        <v>707</v>
      </c>
      <c r="E13" s="10" t="s">
        <v>708</v>
      </c>
      <c r="F13" s="10" t="s">
        <v>708</v>
      </c>
      <c r="G13" s="18" t="s">
        <v>709</v>
      </c>
      <c r="H13" s="10" t="s">
        <v>710</v>
      </c>
    </row>
  </sheetData>
  <mergeCells count="1">
    <mergeCell ref="B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淮南AB</vt:lpstr>
      <vt:lpstr>淮北C</vt:lpstr>
      <vt:lpstr>淮北D</vt:lpstr>
      <vt:lpstr>淮北报审品种综合性状表</vt:lpstr>
      <vt:lpstr>淮南报审品种综合性状表</vt:lpstr>
      <vt:lpstr>初审意见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2019-09-18T08:28:00Z</dcterms:created>
  <dcterms:modified xsi:type="dcterms:W3CDTF">2019-09-29T09:26:15Z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