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550"/>
  </bookViews>
  <sheets>
    <sheet name="初审意见" sheetId="9" r:id="rId1"/>
    <sheet name="杂交籼稻" sheetId="1" r:id="rId2"/>
    <sheet name="中熟中粳" sheetId="2" r:id="rId3"/>
    <sheet name="迟熟中粳" sheetId="3" r:id="rId4"/>
    <sheet name="淮南迟播" sheetId="4" r:id="rId5"/>
    <sheet name="杂交中粳" sheetId="5" r:id="rId6"/>
    <sheet name="早熟晚粳" sheetId="6" r:id="rId7"/>
    <sheet name="杂交晚粳" sheetId="8" r:id="rId8"/>
    <sheet name="综合性状表" sheetId="11" r:id="rId9"/>
    <sheet name="Sheet1" sheetId="10" r:id="rId10"/>
  </sheets>
  <calcPr calcId="144525"/>
</workbook>
</file>

<file path=xl/sharedStrings.xml><?xml version="1.0" encoding="utf-8"?>
<sst xmlns="http://schemas.openxmlformats.org/spreadsheetml/2006/main" count="384">
  <si>
    <t>品种类型</t>
  </si>
  <si>
    <t>品种名称</t>
  </si>
  <si>
    <t>初审意见</t>
  </si>
  <si>
    <t>杂交中籼</t>
  </si>
  <si>
    <t>扬籼优910</t>
  </si>
  <si>
    <t>通过初审，适宜江苏省中籼稻地区种植</t>
  </si>
  <si>
    <t>瑞华113</t>
  </si>
  <si>
    <t>N优42</t>
  </si>
  <si>
    <t>中熟中粳</t>
  </si>
  <si>
    <t>扬粳3012</t>
  </si>
  <si>
    <t>通过初审，适宜江苏省淮北地区种植</t>
  </si>
  <si>
    <t>华丰2728</t>
  </si>
  <si>
    <t>迟熟中粳</t>
  </si>
  <si>
    <t>丰粳3227</t>
  </si>
  <si>
    <t>通过初审，适宜江苏省苏中和宁镇扬丘陵地区种植</t>
  </si>
  <si>
    <t>宁3818</t>
  </si>
  <si>
    <t>淮南迟播</t>
  </si>
  <si>
    <t>扬粳3491</t>
  </si>
  <si>
    <t>通过初审，适宜江苏省苏中地区种植</t>
  </si>
  <si>
    <t>淮粳1309</t>
  </si>
  <si>
    <t>杂交中粳</t>
  </si>
  <si>
    <t>浙科优487</t>
  </si>
  <si>
    <t>通过初审，适宜江苏省淮北、苏中地区种植</t>
  </si>
  <si>
    <t>早熟晚粳</t>
  </si>
  <si>
    <t>常粳14-7</t>
  </si>
  <si>
    <t>通过初审，适宜江苏省沿江和苏南地区种植</t>
  </si>
  <si>
    <t>宁3908</t>
  </si>
  <si>
    <t>明糯1332</t>
  </si>
  <si>
    <t>杂交晚粳</t>
  </si>
  <si>
    <t>甬优5356</t>
  </si>
  <si>
    <t>通过初审，适宜江苏省苏南地区种植</t>
  </si>
  <si>
    <t>参试年份</t>
  </si>
  <si>
    <t>品种</t>
  </si>
  <si>
    <t>试点</t>
  </si>
  <si>
    <t>株高</t>
  </si>
  <si>
    <t>全生育期</t>
  </si>
  <si>
    <t>基本苗</t>
  </si>
  <si>
    <t>高峰苗</t>
  </si>
  <si>
    <t>分蘖率</t>
  </si>
  <si>
    <t>有效穗</t>
  </si>
  <si>
    <t>成穗率</t>
  </si>
  <si>
    <t>每穗</t>
  </si>
  <si>
    <t>结实率</t>
  </si>
  <si>
    <t>千粒重</t>
  </si>
  <si>
    <r>
      <rPr>
        <sz val="10"/>
        <rFont val="宋体"/>
        <charset val="134"/>
      </rPr>
      <t>小区产量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公斤</t>
    </r>
    <r>
      <rPr>
        <sz val="10"/>
        <rFont val="Times New Roman"/>
        <charset val="134"/>
      </rPr>
      <t>)</t>
    </r>
  </si>
  <si>
    <t>亩产</t>
  </si>
  <si>
    <r>
      <rPr>
        <sz val="10"/>
        <rFont val="宋体"/>
        <charset val="134"/>
      </rPr>
      <t>较</t>
    </r>
    <r>
      <rPr>
        <sz val="10"/>
        <rFont val="Times New Roman"/>
        <charset val="134"/>
      </rPr>
      <t>ck</t>
    </r>
  </si>
  <si>
    <t>产量</t>
  </si>
  <si>
    <t>编号</t>
  </si>
  <si>
    <t>(CM)</t>
  </si>
  <si>
    <r>
      <rPr>
        <sz val="10"/>
        <rFont val="Times New Roman"/>
        <charset val="134"/>
      </rPr>
      <t>(</t>
    </r>
    <r>
      <rPr>
        <sz val="10"/>
        <rFont val="宋体"/>
        <charset val="134"/>
      </rPr>
      <t>天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</si>
  <si>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(</t>
    </r>
    <r>
      <rPr>
        <sz val="10"/>
        <rFont val="宋体"/>
        <charset val="134"/>
      </rPr>
      <t>万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亩</t>
    </r>
    <r>
      <rPr>
        <sz val="10"/>
        <rFont val="Times New Roman"/>
        <charset val="134"/>
      </rPr>
      <t>)</t>
    </r>
  </si>
  <si>
    <t>(%)</t>
  </si>
  <si>
    <t>总粒数</t>
  </si>
  <si>
    <t>实粒数</t>
  </si>
  <si>
    <r>
      <rPr>
        <sz val="10"/>
        <rFont val="Times New Roman"/>
        <charset val="134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)</t>
    </r>
  </si>
  <si>
    <t>Ⅰ</t>
  </si>
  <si>
    <t>Ⅱ</t>
  </si>
  <si>
    <t>Ⅲ</t>
  </si>
  <si>
    <t>平均</t>
  </si>
  <si>
    <t>(kg)</t>
  </si>
  <si>
    <r>
      <rPr>
        <sz val="10"/>
        <rFont val="宋体"/>
        <charset val="134"/>
      </rPr>
      <t>增减产</t>
    </r>
    <r>
      <rPr>
        <sz val="10"/>
        <rFont val="Times New Roman"/>
        <charset val="134"/>
      </rPr>
      <t>%</t>
    </r>
  </si>
  <si>
    <t>位次</t>
  </si>
  <si>
    <r>
      <rPr>
        <sz val="10"/>
        <color theme="1"/>
        <rFont val="Times New Roman"/>
        <charset val="134"/>
      </rPr>
      <t>2015</t>
    </r>
    <r>
      <rPr>
        <sz val="10"/>
        <color theme="1"/>
        <rFont val="宋体"/>
        <charset val="134"/>
      </rPr>
      <t>年</t>
    </r>
  </si>
  <si>
    <r>
      <rPr>
        <b/>
        <sz val="10"/>
        <color theme="1"/>
        <rFont val="宋体"/>
        <charset val="134"/>
      </rPr>
      <t>扬籼优</t>
    </r>
    <r>
      <rPr>
        <b/>
        <sz val="10"/>
        <color theme="1"/>
        <rFont val="Times New Roman"/>
        <charset val="134"/>
      </rPr>
      <t>910</t>
    </r>
  </si>
  <si>
    <t>A02</t>
  </si>
  <si>
    <t>中江</t>
  </si>
  <si>
    <t>天隆</t>
  </si>
  <si>
    <t>湖西</t>
  </si>
  <si>
    <t>连云港</t>
  </si>
  <si>
    <t>盐城</t>
  </si>
  <si>
    <t>红旗</t>
  </si>
  <si>
    <t>白马湖</t>
  </si>
  <si>
    <t>润扬</t>
  </si>
  <si>
    <t>镇江</t>
  </si>
  <si>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 xml:space="preserve">泗阳   </t>
    </r>
  </si>
  <si>
    <t>汇总</t>
  </si>
  <si>
    <r>
      <rPr>
        <sz val="10"/>
        <color theme="1"/>
        <rFont val="Times New Roman"/>
        <charset val="134"/>
      </rPr>
      <t>2016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</si>
  <si>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中籼区</t>
    </r>
    <r>
      <rPr>
        <sz val="10"/>
        <color theme="1"/>
        <rFont val="Times New Roman"/>
        <charset val="134"/>
      </rPr>
      <t>01</t>
    </r>
  </si>
  <si>
    <r>
      <rPr>
        <sz val="10"/>
        <color theme="1"/>
        <rFont val="宋体"/>
        <charset val="134"/>
      </rPr>
      <t>白马湖</t>
    </r>
  </si>
  <si>
    <r>
      <rPr>
        <sz val="10"/>
        <color theme="1"/>
        <rFont val="宋体"/>
        <charset val="134"/>
      </rPr>
      <t>红旗</t>
    </r>
  </si>
  <si>
    <r>
      <rPr>
        <sz val="10"/>
        <color theme="1"/>
        <rFont val="宋体"/>
        <charset val="134"/>
      </rPr>
      <t>连云港</t>
    </r>
  </si>
  <si>
    <r>
      <rPr>
        <sz val="10"/>
        <color theme="1"/>
        <rFont val="宋体"/>
        <charset val="134"/>
      </rPr>
      <t>沛县</t>
    </r>
  </si>
  <si>
    <r>
      <rPr>
        <sz val="10"/>
        <color theme="1"/>
        <rFont val="宋体"/>
        <charset val="134"/>
      </rPr>
      <t>睢宁</t>
    </r>
  </si>
  <si>
    <r>
      <rPr>
        <sz val="10"/>
        <color theme="1"/>
        <rFont val="宋体"/>
        <charset val="134"/>
      </rPr>
      <t>宿迁</t>
    </r>
  </si>
  <si>
    <r>
      <rPr>
        <sz val="10"/>
        <color theme="1"/>
        <rFont val="宋体"/>
        <charset val="134"/>
      </rPr>
      <t>沿海</t>
    </r>
  </si>
  <si>
    <r>
      <rPr>
        <sz val="10"/>
        <color theme="1"/>
        <rFont val="宋体"/>
        <charset val="134"/>
      </rPr>
      <t>仪征</t>
    </r>
  </si>
  <si>
    <r>
      <rPr>
        <sz val="10"/>
        <color theme="1"/>
        <rFont val="宋体"/>
        <charset val="134"/>
      </rPr>
      <t>镇江</t>
    </r>
  </si>
  <si>
    <r>
      <rPr>
        <sz val="10"/>
        <color theme="1"/>
        <rFont val="宋体"/>
        <charset val="134"/>
      </rPr>
      <t>中江</t>
    </r>
  </si>
  <si>
    <r>
      <rPr>
        <b/>
        <sz val="10"/>
        <color theme="1"/>
        <rFont val="宋体"/>
        <charset val="134"/>
      </rPr>
      <t>平均</t>
    </r>
  </si>
  <si>
    <r>
      <rPr>
        <sz val="10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</si>
  <si>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中籼生</t>
    </r>
    <r>
      <rPr>
        <sz val="10"/>
        <color theme="1"/>
        <rFont val="Times New Roman"/>
        <charset val="134"/>
      </rPr>
      <t>01</t>
    </r>
  </si>
  <si>
    <r>
      <rPr>
        <sz val="10"/>
        <color theme="1"/>
        <rFont val="宋体"/>
        <charset val="134"/>
      </rPr>
      <t>大华</t>
    </r>
  </si>
  <si>
    <r>
      <rPr>
        <sz val="10"/>
        <color theme="1"/>
        <rFont val="宋体"/>
        <charset val="134"/>
      </rPr>
      <t>丰源</t>
    </r>
  </si>
  <si>
    <r>
      <rPr>
        <sz val="10"/>
        <color theme="1"/>
        <rFont val="宋体"/>
        <charset val="134"/>
      </rPr>
      <t>金色农业</t>
    </r>
  </si>
  <si>
    <r>
      <rPr>
        <sz val="10"/>
        <color theme="1"/>
        <rFont val="宋体"/>
        <charset val="134"/>
      </rPr>
      <t>练湖</t>
    </r>
  </si>
  <si>
    <r>
      <rPr>
        <sz val="10"/>
        <color theme="1"/>
        <rFont val="宋体"/>
        <charset val="134"/>
      </rPr>
      <t>瑞华</t>
    </r>
  </si>
  <si>
    <r>
      <rPr>
        <sz val="10"/>
        <color theme="1"/>
        <rFont val="宋体"/>
        <charset val="134"/>
      </rPr>
      <t>润扬</t>
    </r>
  </si>
  <si>
    <r>
      <rPr>
        <sz val="10"/>
        <color theme="1"/>
        <rFont val="宋体"/>
        <charset val="134"/>
      </rPr>
      <t>天隆</t>
    </r>
  </si>
  <si>
    <r>
      <rPr>
        <sz val="10"/>
        <color theme="1"/>
        <rFont val="宋体"/>
        <charset val="134"/>
      </rPr>
      <t>宿迁中江</t>
    </r>
  </si>
  <si>
    <r>
      <rPr>
        <b/>
        <sz val="10"/>
        <color theme="1"/>
        <rFont val="宋体"/>
        <charset val="134"/>
      </rPr>
      <t>瑞华</t>
    </r>
    <r>
      <rPr>
        <b/>
        <sz val="10"/>
        <color theme="1"/>
        <rFont val="Times New Roman"/>
        <charset val="134"/>
      </rPr>
      <t>113</t>
    </r>
  </si>
  <si>
    <t>A07</t>
  </si>
  <si>
    <t>中籼区02</t>
  </si>
  <si>
    <r>
      <rPr>
        <sz val="10"/>
        <color theme="1"/>
        <rFont val="宋体"/>
        <charset val="134"/>
      </rPr>
      <t>中籼生</t>
    </r>
    <r>
      <rPr>
        <sz val="10"/>
        <color theme="1"/>
        <rFont val="Times New Roman"/>
        <charset val="134"/>
      </rPr>
      <t>02</t>
    </r>
  </si>
  <si>
    <r>
      <rPr>
        <b/>
        <sz val="10"/>
        <color theme="1"/>
        <rFont val="Times New Roman"/>
        <charset val="134"/>
      </rPr>
      <t>N</t>
    </r>
    <r>
      <rPr>
        <b/>
        <sz val="10"/>
        <color theme="1"/>
        <rFont val="宋体"/>
        <charset val="134"/>
      </rPr>
      <t>优</t>
    </r>
    <r>
      <rPr>
        <b/>
        <sz val="10"/>
        <color theme="1"/>
        <rFont val="Times New Roman"/>
        <charset val="134"/>
      </rPr>
      <t>42</t>
    </r>
  </si>
  <si>
    <t>A13</t>
  </si>
  <si>
    <r>
      <rPr>
        <sz val="10"/>
        <color theme="1"/>
        <rFont val="宋体"/>
        <charset val="134"/>
      </rPr>
      <t>中籼区</t>
    </r>
    <r>
      <rPr>
        <sz val="10"/>
        <color theme="1"/>
        <rFont val="Times New Roman"/>
        <charset val="134"/>
      </rPr>
      <t>10</t>
    </r>
  </si>
  <si>
    <r>
      <rPr>
        <sz val="10"/>
        <color theme="1"/>
        <rFont val="宋体"/>
        <charset val="134"/>
      </rPr>
      <t>中籼生</t>
    </r>
    <r>
      <rPr>
        <sz val="10"/>
        <color theme="1"/>
        <rFont val="Times New Roman"/>
        <charset val="134"/>
      </rPr>
      <t>03</t>
    </r>
  </si>
  <si>
    <t>较CK1</t>
  </si>
  <si>
    <t>较CK2</t>
  </si>
  <si>
    <r>
      <rPr>
        <b/>
        <sz val="10"/>
        <color theme="1"/>
        <rFont val="宋体"/>
        <charset val="134"/>
      </rPr>
      <t>扬粳</t>
    </r>
    <r>
      <rPr>
        <b/>
        <sz val="10"/>
        <color theme="1"/>
        <rFont val="Times New Roman"/>
        <charset val="134"/>
      </rPr>
      <t>3012</t>
    </r>
  </si>
  <si>
    <r>
      <rPr>
        <sz val="11"/>
        <color theme="1"/>
        <rFont val="宋体"/>
        <charset val="134"/>
      </rPr>
      <t>中粳</t>
    </r>
    <r>
      <rPr>
        <sz val="11"/>
        <color theme="1"/>
        <rFont val="Times New Roman"/>
        <charset val="134"/>
      </rPr>
      <t>02</t>
    </r>
  </si>
  <si>
    <t>赣榆</t>
  </si>
  <si>
    <t>邳州</t>
  </si>
  <si>
    <t>平明</t>
  </si>
  <si>
    <t>沭阳</t>
  </si>
  <si>
    <t>泗阳</t>
  </si>
  <si>
    <t>徐州</t>
  </si>
  <si>
    <t>盐都</t>
  </si>
  <si>
    <r>
      <rPr>
        <sz val="10"/>
        <color theme="1"/>
        <rFont val="宋体"/>
        <charset val="134"/>
      </rPr>
      <t>中粳区</t>
    </r>
    <r>
      <rPr>
        <sz val="10"/>
        <color theme="1"/>
        <rFont val="Times New Roman"/>
        <charset val="134"/>
      </rPr>
      <t>10</t>
    </r>
  </si>
  <si>
    <r>
      <rPr>
        <sz val="10"/>
        <color theme="1"/>
        <rFont val="宋体"/>
        <charset val="134"/>
      </rPr>
      <t>东海</t>
    </r>
  </si>
  <si>
    <r>
      <rPr>
        <sz val="10"/>
        <color theme="1"/>
        <rFont val="宋体"/>
        <charset val="134"/>
      </rPr>
      <t>阜宁</t>
    </r>
  </si>
  <si>
    <r>
      <rPr>
        <sz val="10"/>
        <color theme="1"/>
        <rFont val="宋体"/>
        <charset val="134"/>
      </rPr>
      <t>赣榆</t>
    </r>
  </si>
  <si>
    <r>
      <rPr>
        <sz val="10"/>
        <color theme="1"/>
        <rFont val="宋体"/>
        <charset val="134"/>
      </rPr>
      <t>湖西</t>
    </r>
  </si>
  <si>
    <t>27,5</t>
  </si>
  <si>
    <r>
      <rPr>
        <sz val="10"/>
        <color theme="1"/>
        <rFont val="宋体"/>
        <charset val="134"/>
      </rPr>
      <t>淮安</t>
    </r>
  </si>
  <si>
    <r>
      <rPr>
        <sz val="10"/>
        <color theme="1"/>
        <rFont val="宋体"/>
        <charset val="134"/>
      </rPr>
      <t>邳州</t>
    </r>
  </si>
  <si>
    <r>
      <rPr>
        <sz val="10"/>
        <color theme="1"/>
        <rFont val="宋体"/>
        <charset val="134"/>
      </rPr>
      <t>沭阳</t>
    </r>
  </si>
  <si>
    <r>
      <rPr>
        <sz val="10"/>
        <color theme="1"/>
        <rFont val="宋体"/>
        <charset val="134"/>
      </rPr>
      <t>盱眙</t>
    </r>
  </si>
  <si>
    <r>
      <rPr>
        <sz val="10"/>
        <color theme="1"/>
        <rFont val="宋体"/>
        <charset val="134"/>
      </rPr>
      <t>徐州</t>
    </r>
  </si>
  <si>
    <r>
      <rPr>
        <sz val="10"/>
        <color theme="1"/>
        <rFont val="宋体"/>
        <charset val="134"/>
      </rPr>
      <t>盐都</t>
    </r>
  </si>
  <si>
    <r>
      <rPr>
        <sz val="10"/>
        <color theme="1"/>
        <rFont val="宋体"/>
        <charset val="134"/>
      </rPr>
      <t>中粳生</t>
    </r>
    <r>
      <rPr>
        <sz val="10"/>
        <color theme="1"/>
        <rFont val="Times New Roman"/>
        <charset val="134"/>
      </rPr>
      <t>01</t>
    </r>
  </si>
  <si>
    <r>
      <rPr>
        <sz val="10"/>
        <color theme="1"/>
        <rFont val="宋体"/>
        <charset val="134"/>
      </rPr>
      <t>欢腾</t>
    </r>
  </si>
  <si>
    <r>
      <rPr>
        <sz val="10"/>
        <color theme="1"/>
        <rFont val="宋体"/>
        <charset val="134"/>
      </rPr>
      <t>明天</t>
    </r>
  </si>
  <si>
    <r>
      <rPr>
        <sz val="10"/>
        <color theme="1"/>
        <rFont val="宋体"/>
        <charset val="134"/>
      </rPr>
      <t>三好</t>
    </r>
  </si>
  <si>
    <r>
      <rPr>
        <sz val="10"/>
        <color theme="1"/>
        <rFont val="宋体"/>
        <charset val="134"/>
      </rPr>
      <t>中粳</t>
    </r>
    <r>
      <rPr>
        <sz val="10"/>
        <color theme="1"/>
        <rFont val="Times New Roman"/>
        <charset val="134"/>
      </rPr>
      <t>11</t>
    </r>
  </si>
  <si>
    <r>
      <rPr>
        <sz val="11"/>
        <color theme="1"/>
        <rFont val="宋体"/>
        <charset val="134"/>
      </rPr>
      <t>白马湖</t>
    </r>
  </si>
  <si>
    <r>
      <rPr>
        <sz val="11"/>
        <color theme="1"/>
        <rFont val="宋体"/>
        <charset val="134"/>
      </rPr>
      <t>赣榆</t>
    </r>
  </si>
  <si>
    <r>
      <rPr>
        <sz val="11"/>
        <color theme="1"/>
        <rFont val="宋体"/>
        <charset val="134"/>
      </rPr>
      <t>湖西</t>
    </r>
  </si>
  <si>
    <r>
      <rPr>
        <sz val="11"/>
        <color theme="1"/>
        <rFont val="宋体"/>
        <charset val="134"/>
      </rPr>
      <t>邳州</t>
    </r>
  </si>
  <si>
    <r>
      <rPr>
        <sz val="11"/>
        <color theme="1"/>
        <rFont val="宋体"/>
        <charset val="134"/>
      </rPr>
      <t>平明</t>
    </r>
  </si>
  <si>
    <r>
      <rPr>
        <sz val="11"/>
        <color theme="1"/>
        <rFont val="宋体"/>
        <charset val="134"/>
      </rPr>
      <t>沭阳</t>
    </r>
  </si>
  <si>
    <r>
      <rPr>
        <sz val="11"/>
        <color theme="1"/>
        <rFont val="宋体"/>
        <charset val="134"/>
      </rPr>
      <t>泗阳</t>
    </r>
  </si>
  <si>
    <r>
      <rPr>
        <sz val="11"/>
        <color theme="1"/>
        <rFont val="宋体"/>
        <charset val="134"/>
      </rPr>
      <t>徐州</t>
    </r>
  </si>
  <si>
    <r>
      <rPr>
        <sz val="11"/>
        <color theme="1"/>
        <rFont val="宋体"/>
        <charset val="134"/>
      </rPr>
      <t>盐都</t>
    </r>
  </si>
  <si>
    <r>
      <rPr>
        <sz val="11"/>
        <color theme="1"/>
        <rFont val="宋体"/>
        <charset val="134"/>
      </rPr>
      <t>中江</t>
    </r>
  </si>
  <si>
    <t>中粳12</t>
  </si>
  <si>
    <t>244.9+</t>
  </si>
  <si>
    <r>
      <rPr>
        <sz val="10"/>
        <color theme="1"/>
        <rFont val="宋体"/>
        <charset val="134"/>
      </rPr>
      <t>中粳生</t>
    </r>
    <r>
      <rPr>
        <sz val="10"/>
        <color theme="1"/>
        <rFont val="Times New Roman"/>
        <charset val="134"/>
      </rPr>
      <t>02</t>
    </r>
  </si>
  <si>
    <r>
      <rPr>
        <sz val="10"/>
        <color theme="1"/>
        <rFont val="宋体"/>
        <charset val="134"/>
      </rPr>
      <t>迟粳区</t>
    </r>
    <r>
      <rPr>
        <sz val="10"/>
        <color theme="1"/>
        <rFont val="Times New Roman"/>
        <charset val="134"/>
      </rPr>
      <t>10</t>
    </r>
  </si>
  <si>
    <t>通过初审，适宜江苏省苏中及宁镇扬丘陵地区种植</t>
  </si>
  <si>
    <t>东台</t>
  </si>
  <si>
    <t>阜宁</t>
  </si>
  <si>
    <t>高徐</t>
  </si>
  <si>
    <t>南京</t>
  </si>
  <si>
    <t>通州</t>
  </si>
  <si>
    <t>兴化</t>
  </si>
  <si>
    <r>
      <rPr>
        <sz val="10"/>
        <color theme="1"/>
        <rFont val="宋体"/>
        <charset val="134"/>
      </rPr>
      <t>迟粳区</t>
    </r>
    <r>
      <rPr>
        <sz val="10"/>
        <color theme="1"/>
        <rFont val="Times New Roman"/>
        <charset val="134"/>
      </rPr>
      <t>12</t>
    </r>
  </si>
  <si>
    <r>
      <rPr>
        <sz val="10"/>
        <rFont val="等线"/>
        <charset val="134"/>
      </rPr>
      <t>南京</t>
    </r>
  </si>
  <si>
    <r>
      <rPr>
        <sz val="10"/>
        <rFont val="等线"/>
        <charset val="134"/>
      </rPr>
      <t>东台</t>
    </r>
  </si>
  <si>
    <r>
      <rPr>
        <sz val="10"/>
        <rFont val="等线"/>
        <charset val="134"/>
      </rPr>
      <t>盐都</t>
    </r>
  </si>
  <si>
    <r>
      <rPr>
        <sz val="10"/>
        <rFont val="等线"/>
        <charset val="134"/>
      </rPr>
      <t>红旗</t>
    </r>
  </si>
  <si>
    <r>
      <rPr>
        <sz val="10"/>
        <rFont val="等线"/>
        <charset val="134"/>
      </rPr>
      <t>高邮</t>
    </r>
  </si>
  <si>
    <r>
      <rPr>
        <sz val="10"/>
        <rFont val="等线"/>
        <charset val="134"/>
      </rPr>
      <t>三河</t>
    </r>
  </si>
  <si>
    <r>
      <rPr>
        <sz val="10"/>
        <rFont val="等线"/>
        <charset val="134"/>
      </rPr>
      <t>白马湖</t>
    </r>
  </si>
  <si>
    <r>
      <rPr>
        <sz val="10"/>
        <rFont val="等线"/>
        <charset val="134"/>
      </rPr>
      <t>里下河</t>
    </r>
  </si>
  <si>
    <r>
      <rPr>
        <sz val="10"/>
        <rFont val="等线"/>
        <charset val="134"/>
      </rPr>
      <t>通州</t>
    </r>
  </si>
  <si>
    <r>
      <rPr>
        <sz val="10"/>
        <rFont val="等线"/>
        <charset val="134"/>
      </rPr>
      <t>阜宁</t>
    </r>
  </si>
  <si>
    <r>
      <rPr>
        <sz val="10"/>
        <rFont val="等线"/>
        <charset val="134"/>
      </rPr>
      <t>兴化</t>
    </r>
  </si>
  <si>
    <r>
      <rPr>
        <b/>
        <sz val="10"/>
        <rFont val="等线"/>
        <charset val="134"/>
      </rPr>
      <t>平均</t>
    </r>
  </si>
  <si>
    <r>
      <rPr>
        <sz val="10"/>
        <color theme="1"/>
        <rFont val="宋体"/>
        <charset val="134"/>
      </rPr>
      <t>迟粳生</t>
    </r>
    <r>
      <rPr>
        <sz val="10"/>
        <color theme="1"/>
        <rFont val="Times New Roman"/>
        <charset val="134"/>
      </rPr>
      <t>01</t>
    </r>
  </si>
  <si>
    <t>大丰</t>
  </si>
  <si>
    <t>高邮</t>
  </si>
  <si>
    <t>里下河</t>
  </si>
  <si>
    <t>建湖</t>
  </si>
  <si>
    <t>沿江</t>
  </si>
  <si>
    <r>
      <rPr>
        <sz val="10"/>
        <color theme="1"/>
        <rFont val="宋体"/>
        <charset val="134"/>
      </rPr>
      <t>迟粳区</t>
    </r>
    <r>
      <rPr>
        <sz val="10"/>
        <color theme="1"/>
        <rFont val="Times New Roman"/>
        <charset val="134"/>
      </rPr>
      <t>03</t>
    </r>
  </si>
  <si>
    <t>迟粳区10</t>
  </si>
  <si>
    <r>
      <rPr>
        <sz val="10"/>
        <color theme="1"/>
        <rFont val="宋体"/>
        <charset val="134"/>
      </rPr>
      <t>迟粳生</t>
    </r>
    <r>
      <rPr>
        <sz val="10"/>
        <color theme="1"/>
        <rFont val="Times New Roman"/>
        <charset val="134"/>
      </rPr>
      <t>02</t>
    </r>
  </si>
  <si>
    <r>
      <rPr>
        <sz val="10"/>
        <color theme="1"/>
        <rFont val="宋体"/>
        <charset val="134"/>
      </rPr>
      <t>淮迟区</t>
    </r>
    <r>
      <rPr>
        <sz val="10"/>
        <color theme="1"/>
        <rFont val="Times New Roman"/>
        <charset val="134"/>
      </rPr>
      <t>06</t>
    </r>
  </si>
  <si>
    <r>
      <rPr>
        <sz val="10"/>
        <color theme="1"/>
        <rFont val="宋体"/>
        <charset val="134"/>
      </rPr>
      <t>大丰</t>
    </r>
  </si>
  <si>
    <r>
      <rPr>
        <sz val="10"/>
        <color theme="1"/>
        <rFont val="宋体"/>
        <charset val="134"/>
      </rPr>
      <t>东台</t>
    </r>
  </si>
  <si>
    <r>
      <rPr>
        <sz val="10"/>
        <color theme="1"/>
        <rFont val="宋体"/>
        <charset val="134"/>
      </rPr>
      <t>汉留</t>
    </r>
  </si>
  <si>
    <r>
      <rPr>
        <sz val="10"/>
        <color theme="1"/>
        <rFont val="宋体"/>
        <charset val="134"/>
      </rPr>
      <t>通州</t>
    </r>
  </si>
  <si>
    <r>
      <rPr>
        <sz val="10"/>
        <color theme="1"/>
        <rFont val="宋体"/>
        <charset val="134"/>
      </rPr>
      <t>兴化</t>
    </r>
  </si>
  <si>
    <r>
      <rPr>
        <sz val="10"/>
        <color theme="1"/>
        <rFont val="宋体"/>
        <charset val="134"/>
      </rPr>
      <t>沿江</t>
    </r>
  </si>
  <si>
    <r>
      <rPr>
        <sz val="10"/>
        <color theme="1"/>
        <rFont val="宋体"/>
        <charset val="134"/>
      </rPr>
      <t>扬州</t>
    </r>
  </si>
  <si>
    <r>
      <rPr>
        <sz val="10"/>
        <color theme="1"/>
        <rFont val="宋体"/>
        <charset val="134"/>
      </rPr>
      <t>淮迟区</t>
    </r>
    <r>
      <rPr>
        <sz val="10"/>
        <color theme="1"/>
        <rFont val="Times New Roman"/>
        <charset val="134"/>
      </rPr>
      <t>03</t>
    </r>
  </si>
  <si>
    <r>
      <rPr>
        <sz val="10"/>
        <color theme="1"/>
        <rFont val="宋体"/>
        <charset val="134"/>
      </rPr>
      <t>高邮</t>
    </r>
  </si>
  <si>
    <r>
      <rPr>
        <sz val="10"/>
        <color theme="1"/>
        <rFont val="宋体"/>
        <charset val="134"/>
      </rPr>
      <t>淮迟生</t>
    </r>
    <r>
      <rPr>
        <sz val="10"/>
        <color theme="1"/>
        <rFont val="Times New Roman"/>
        <charset val="134"/>
      </rPr>
      <t>01</t>
    </r>
  </si>
  <si>
    <r>
      <rPr>
        <sz val="10"/>
        <color theme="1"/>
        <rFont val="宋体"/>
        <charset val="134"/>
      </rPr>
      <t>金色</t>
    </r>
  </si>
  <si>
    <r>
      <rPr>
        <sz val="10"/>
        <color theme="1"/>
        <rFont val="宋体"/>
        <charset val="134"/>
      </rPr>
      <t>金土地</t>
    </r>
  </si>
  <si>
    <r>
      <rPr>
        <sz val="10"/>
        <color theme="1"/>
        <rFont val="宋体"/>
        <charset val="134"/>
      </rPr>
      <t>神农大丰</t>
    </r>
  </si>
  <si>
    <r>
      <rPr>
        <sz val="10"/>
        <color theme="1"/>
        <rFont val="宋体"/>
        <charset val="134"/>
      </rPr>
      <t>　</t>
    </r>
  </si>
  <si>
    <r>
      <rPr>
        <sz val="10"/>
        <color theme="1"/>
        <rFont val="宋体"/>
        <charset val="134"/>
      </rPr>
      <t>淮迟区</t>
    </r>
    <r>
      <rPr>
        <sz val="10"/>
        <color theme="1"/>
        <rFont val="Times New Roman"/>
        <charset val="134"/>
      </rPr>
      <t>02</t>
    </r>
  </si>
  <si>
    <t>淮迟区01</t>
  </si>
  <si>
    <r>
      <rPr>
        <sz val="10"/>
        <color theme="1"/>
        <rFont val="宋体"/>
        <charset val="134"/>
      </rPr>
      <t>淮迟生</t>
    </r>
    <r>
      <rPr>
        <sz val="10"/>
        <color theme="1"/>
        <rFont val="Times New Roman"/>
        <charset val="134"/>
      </rPr>
      <t>02</t>
    </r>
  </si>
  <si>
    <r>
      <rPr>
        <b/>
        <sz val="10"/>
        <color theme="1"/>
        <rFont val="宋体"/>
        <charset val="134"/>
      </rPr>
      <t>甬优</t>
    </r>
    <r>
      <rPr>
        <b/>
        <sz val="10"/>
        <color theme="1"/>
        <rFont val="Times New Roman"/>
        <charset val="134"/>
      </rPr>
      <t>1662</t>
    </r>
  </si>
  <si>
    <r>
      <rPr>
        <sz val="10"/>
        <color theme="1"/>
        <rFont val="宋体"/>
        <charset val="134"/>
      </rPr>
      <t>中杂粳区</t>
    </r>
    <r>
      <rPr>
        <sz val="10"/>
        <color theme="1"/>
        <rFont val="Times New Roman"/>
        <charset val="134"/>
      </rPr>
      <t>08</t>
    </r>
  </si>
  <si>
    <r>
      <rPr>
        <sz val="11"/>
        <rFont val="宋体"/>
        <charset val="134"/>
      </rPr>
      <t>保丰</t>
    </r>
  </si>
  <si>
    <r>
      <rPr>
        <sz val="11"/>
        <rFont val="宋体"/>
        <charset val="134"/>
      </rPr>
      <t>东海</t>
    </r>
  </si>
  <si>
    <r>
      <rPr>
        <sz val="11"/>
        <rFont val="宋体"/>
        <charset val="134"/>
      </rPr>
      <t>盱眙</t>
    </r>
  </si>
  <si>
    <r>
      <rPr>
        <sz val="11"/>
        <rFont val="宋体"/>
        <charset val="134"/>
      </rPr>
      <t>大丰</t>
    </r>
  </si>
  <si>
    <r>
      <rPr>
        <sz val="11"/>
        <rFont val="宋体"/>
        <charset val="134"/>
      </rPr>
      <t>淮安</t>
    </r>
  </si>
  <si>
    <r>
      <rPr>
        <sz val="11"/>
        <rFont val="宋体"/>
        <charset val="134"/>
      </rPr>
      <t>白马湖</t>
    </r>
  </si>
  <si>
    <r>
      <rPr>
        <sz val="11"/>
        <rFont val="宋体"/>
        <charset val="134"/>
      </rPr>
      <t>东台</t>
    </r>
  </si>
  <si>
    <r>
      <rPr>
        <sz val="11"/>
        <rFont val="宋体"/>
        <charset val="134"/>
      </rPr>
      <t>建湖</t>
    </r>
  </si>
  <si>
    <r>
      <rPr>
        <sz val="11"/>
        <rFont val="宋体"/>
        <charset val="134"/>
      </rPr>
      <t>里下河</t>
    </r>
  </si>
  <si>
    <r>
      <rPr>
        <sz val="11"/>
        <rFont val="宋体"/>
        <charset val="134"/>
      </rPr>
      <t>省院</t>
    </r>
  </si>
  <si>
    <r>
      <rPr>
        <b/>
        <sz val="11"/>
        <rFont val="宋体"/>
        <charset val="134"/>
      </rPr>
      <t>平均</t>
    </r>
  </si>
  <si>
    <t>3</t>
  </si>
  <si>
    <r>
      <rPr>
        <sz val="10"/>
        <color theme="1"/>
        <rFont val="宋体"/>
        <charset val="134"/>
      </rPr>
      <t>中杂粳</t>
    </r>
    <r>
      <rPr>
        <sz val="10"/>
        <color theme="1"/>
        <rFont val="Times New Roman"/>
        <charset val="134"/>
      </rPr>
      <t>01</t>
    </r>
  </si>
  <si>
    <r>
      <rPr>
        <sz val="10"/>
        <color theme="1"/>
        <rFont val="宋体"/>
        <charset val="134"/>
      </rPr>
      <t>保丰</t>
    </r>
  </si>
  <si>
    <r>
      <rPr>
        <sz val="10"/>
        <color theme="1"/>
        <rFont val="宋体"/>
        <charset val="134"/>
      </rPr>
      <t>华丰</t>
    </r>
  </si>
  <si>
    <r>
      <rPr>
        <sz val="10"/>
        <color theme="1"/>
        <rFont val="宋体"/>
        <charset val="134"/>
      </rPr>
      <t>神龙大丰</t>
    </r>
  </si>
  <si>
    <r>
      <rPr>
        <sz val="10"/>
        <color theme="1"/>
        <rFont val="宋体"/>
        <charset val="134"/>
      </rPr>
      <t>省院</t>
    </r>
  </si>
  <si>
    <r>
      <rPr>
        <sz val="10"/>
        <color theme="1"/>
        <rFont val="宋体"/>
        <charset val="134"/>
      </rPr>
      <t>中杂生</t>
    </r>
    <r>
      <rPr>
        <sz val="10"/>
        <color theme="1"/>
        <rFont val="Times New Roman"/>
        <charset val="134"/>
      </rPr>
      <t>01</t>
    </r>
  </si>
  <si>
    <r>
      <rPr>
        <sz val="10"/>
        <color theme="1"/>
        <rFont val="宋体"/>
        <charset val="134"/>
      </rPr>
      <t>里下河</t>
    </r>
  </si>
  <si>
    <r>
      <rPr>
        <b/>
        <sz val="10"/>
        <color theme="1"/>
        <rFont val="宋体"/>
        <charset val="134"/>
      </rPr>
      <t>常粳</t>
    </r>
    <r>
      <rPr>
        <b/>
        <sz val="10"/>
        <color theme="1"/>
        <rFont val="Times New Roman"/>
        <charset val="134"/>
      </rPr>
      <t>14-7</t>
    </r>
  </si>
  <si>
    <r>
      <rPr>
        <sz val="10"/>
        <color theme="1"/>
        <rFont val="宋体"/>
        <charset val="134"/>
      </rPr>
      <t>早晚粳区</t>
    </r>
    <r>
      <rPr>
        <sz val="10"/>
        <color theme="1"/>
        <rFont val="Times New Roman"/>
        <charset val="134"/>
      </rPr>
      <t>12</t>
    </r>
  </si>
  <si>
    <r>
      <rPr>
        <sz val="10"/>
        <rFont val="宋体"/>
        <charset val="134"/>
      </rPr>
      <t>南京</t>
    </r>
  </si>
  <si>
    <t>通过初审，适宜江苏沿江和苏南地区种植</t>
  </si>
  <si>
    <r>
      <rPr>
        <sz val="10"/>
        <rFont val="宋体"/>
        <charset val="134"/>
      </rPr>
      <t>常熟</t>
    </r>
  </si>
  <si>
    <r>
      <rPr>
        <sz val="10"/>
        <rFont val="宋体"/>
        <charset val="134"/>
      </rPr>
      <t>镇江</t>
    </r>
  </si>
  <si>
    <r>
      <rPr>
        <sz val="10"/>
        <rFont val="宋体"/>
        <charset val="134"/>
      </rPr>
      <t>张家港</t>
    </r>
  </si>
  <si>
    <r>
      <rPr>
        <sz val="10"/>
        <rFont val="宋体"/>
        <charset val="134"/>
      </rPr>
      <t>武进</t>
    </r>
  </si>
  <si>
    <r>
      <rPr>
        <sz val="10"/>
        <rFont val="宋体"/>
        <charset val="134"/>
      </rPr>
      <t>红旗</t>
    </r>
  </si>
  <si>
    <r>
      <rPr>
        <sz val="10"/>
        <rFont val="宋体"/>
        <charset val="134"/>
      </rPr>
      <t>沿江所</t>
    </r>
  </si>
  <si>
    <r>
      <rPr>
        <sz val="10"/>
        <rFont val="宋体"/>
        <charset val="134"/>
      </rPr>
      <t>靖江</t>
    </r>
  </si>
  <si>
    <r>
      <rPr>
        <b/>
        <sz val="10"/>
        <rFont val="宋体"/>
        <charset val="134"/>
      </rPr>
      <t>平均</t>
    </r>
  </si>
  <si>
    <r>
      <rPr>
        <sz val="10"/>
        <color theme="1"/>
        <rFont val="宋体"/>
        <charset val="134"/>
      </rPr>
      <t>早晚区</t>
    </r>
    <r>
      <rPr>
        <sz val="10"/>
        <color theme="1"/>
        <rFont val="Times New Roman"/>
        <charset val="134"/>
      </rPr>
      <t>01</t>
    </r>
  </si>
  <si>
    <r>
      <rPr>
        <sz val="11"/>
        <color theme="1"/>
        <rFont val="宋体"/>
        <charset val="134"/>
      </rPr>
      <t>南京</t>
    </r>
  </si>
  <si>
    <r>
      <rPr>
        <sz val="11"/>
        <color theme="1"/>
        <rFont val="宋体"/>
        <charset val="134"/>
      </rPr>
      <t>苏州</t>
    </r>
  </si>
  <si>
    <r>
      <rPr>
        <sz val="11"/>
        <color theme="1"/>
        <rFont val="宋体"/>
        <charset val="134"/>
      </rPr>
      <t>武进</t>
    </r>
  </si>
  <si>
    <r>
      <rPr>
        <sz val="11"/>
        <color theme="1"/>
        <rFont val="宋体"/>
        <charset val="134"/>
      </rPr>
      <t>镇江</t>
    </r>
  </si>
  <si>
    <r>
      <rPr>
        <sz val="11"/>
        <color theme="1"/>
        <rFont val="宋体"/>
        <charset val="134"/>
      </rPr>
      <t>张家港</t>
    </r>
  </si>
  <si>
    <r>
      <rPr>
        <sz val="11"/>
        <color theme="1"/>
        <rFont val="宋体"/>
        <charset val="134"/>
      </rPr>
      <t>红旗</t>
    </r>
  </si>
  <si>
    <r>
      <rPr>
        <sz val="11"/>
        <color theme="1"/>
        <rFont val="宋体"/>
        <charset val="134"/>
      </rPr>
      <t>太湖所</t>
    </r>
  </si>
  <si>
    <r>
      <rPr>
        <sz val="11"/>
        <color theme="1"/>
        <rFont val="宋体"/>
        <charset val="134"/>
      </rPr>
      <t>常熟</t>
    </r>
  </si>
  <si>
    <r>
      <rPr>
        <sz val="11"/>
        <color theme="1"/>
        <rFont val="宋体"/>
        <charset val="134"/>
      </rPr>
      <t>沿江所</t>
    </r>
  </si>
  <si>
    <r>
      <rPr>
        <sz val="11"/>
        <color theme="1"/>
        <rFont val="宋体"/>
        <charset val="134"/>
      </rPr>
      <t>练湖</t>
    </r>
  </si>
  <si>
    <r>
      <rPr>
        <sz val="10"/>
        <color theme="1"/>
        <rFont val="宋体"/>
        <charset val="134"/>
      </rPr>
      <t>早晚生</t>
    </r>
    <r>
      <rPr>
        <sz val="10"/>
        <color theme="1"/>
        <rFont val="Times New Roman"/>
        <charset val="134"/>
      </rPr>
      <t>01</t>
    </r>
  </si>
  <si>
    <t>靖江</t>
  </si>
  <si>
    <t>练湖</t>
  </si>
  <si>
    <t>武进</t>
  </si>
  <si>
    <t>张家港</t>
  </si>
  <si>
    <t>沿江所</t>
  </si>
  <si>
    <t>太湖所</t>
  </si>
  <si>
    <r>
      <rPr>
        <b/>
        <sz val="10"/>
        <color theme="1"/>
        <rFont val="宋体"/>
        <charset val="134"/>
      </rPr>
      <t>宁</t>
    </r>
    <r>
      <rPr>
        <b/>
        <sz val="10"/>
        <color theme="1"/>
        <rFont val="Times New Roman"/>
        <charset val="134"/>
      </rPr>
      <t>3908</t>
    </r>
  </si>
  <si>
    <r>
      <rPr>
        <sz val="10"/>
        <color theme="1"/>
        <rFont val="宋体"/>
        <charset val="134"/>
      </rPr>
      <t>早晚粳区</t>
    </r>
    <r>
      <rPr>
        <sz val="10"/>
        <color theme="1"/>
        <rFont val="Times New Roman"/>
        <charset val="134"/>
      </rPr>
      <t>04</t>
    </r>
  </si>
  <si>
    <t>7</t>
  </si>
  <si>
    <r>
      <rPr>
        <sz val="10"/>
        <color theme="1"/>
        <rFont val="宋体"/>
        <charset val="134"/>
      </rPr>
      <t>早晚区</t>
    </r>
    <r>
      <rPr>
        <sz val="10"/>
        <color theme="1"/>
        <rFont val="Times New Roman"/>
        <charset val="134"/>
      </rPr>
      <t>02</t>
    </r>
  </si>
  <si>
    <r>
      <rPr>
        <sz val="10"/>
        <color theme="1"/>
        <rFont val="宋体"/>
        <charset val="134"/>
      </rPr>
      <t>早晚生</t>
    </r>
    <r>
      <rPr>
        <sz val="10"/>
        <color theme="1"/>
        <rFont val="Times New Roman"/>
        <charset val="134"/>
      </rPr>
      <t>02</t>
    </r>
  </si>
  <si>
    <t>早晚粳区13</t>
  </si>
  <si>
    <t>1</t>
  </si>
  <si>
    <t>早晚区04</t>
  </si>
  <si>
    <t>自主试验</t>
  </si>
  <si>
    <t>铜井</t>
  </si>
  <si>
    <t>丹阳</t>
  </si>
  <si>
    <t>太湖</t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</si>
  <si>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10</t>
    </r>
  </si>
  <si>
    <t>省院</t>
  </si>
  <si>
    <t>通过初审,适宜江苏苏南地区种植</t>
  </si>
  <si>
    <t>苏州</t>
  </si>
  <si>
    <t>常熟</t>
  </si>
  <si>
    <t>无锡</t>
  </si>
  <si>
    <r>
      <rPr>
        <sz val="10"/>
        <color theme="1"/>
        <rFont val="宋体"/>
        <charset val="134"/>
      </rPr>
      <t>晚杂区</t>
    </r>
    <r>
      <rPr>
        <sz val="10"/>
        <color theme="1"/>
        <rFont val="Times New Roman"/>
        <charset val="134"/>
      </rPr>
      <t>02</t>
    </r>
  </si>
  <si>
    <t>晚杂生01</t>
  </si>
  <si>
    <t>试验组别</t>
  </si>
  <si>
    <t>2017年编号</t>
  </si>
  <si>
    <t>参试年限</t>
  </si>
  <si>
    <t>年份</t>
  </si>
  <si>
    <t>米质</t>
  </si>
  <si>
    <t>抗性</t>
  </si>
  <si>
    <t>生育期</t>
  </si>
  <si>
    <t>生育期较对照</t>
  </si>
  <si>
    <t>考察评价</t>
  </si>
  <si>
    <t>亩产量</t>
  </si>
  <si>
    <t>较对照</t>
  </si>
  <si>
    <t>增/减点</t>
  </si>
  <si>
    <t>出糙率</t>
  </si>
  <si>
    <t>整精米率</t>
  </si>
  <si>
    <t>垩白率</t>
  </si>
  <si>
    <t>垩白度</t>
  </si>
  <si>
    <t>胶稠度</t>
  </si>
  <si>
    <t>直链淀粉</t>
  </si>
  <si>
    <t>长宽比</t>
  </si>
  <si>
    <t>优质等级</t>
  </si>
  <si>
    <t>食味分</t>
  </si>
  <si>
    <t>穗茎瘟损失率</t>
  </si>
  <si>
    <t>穗茎瘟综合抗性指数</t>
  </si>
  <si>
    <t>穗茎瘟（综合）</t>
  </si>
  <si>
    <t>白叶枯</t>
  </si>
  <si>
    <t>纹枯病</t>
  </si>
  <si>
    <t>条纹叶枯</t>
  </si>
  <si>
    <t>杂交籼稻</t>
  </si>
  <si>
    <r>
      <rPr>
        <sz val="18"/>
        <rFont val="Times New Roman"/>
        <charset val="0"/>
      </rPr>
      <t>2015</t>
    </r>
    <r>
      <rPr>
        <sz val="18"/>
        <rFont val="宋体"/>
        <charset val="134"/>
      </rPr>
      <t>年中籼区</t>
    </r>
    <r>
      <rPr>
        <sz val="18"/>
        <rFont val="Times New Roman"/>
        <charset val="0"/>
      </rPr>
      <t>02</t>
    </r>
  </si>
  <si>
    <t>10/0</t>
  </si>
  <si>
    <t>/</t>
  </si>
  <si>
    <t>S</t>
  </si>
  <si>
    <r>
      <rPr>
        <sz val="18"/>
        <rFont val="Times New Roman"/>
        <charset val="0"/>
      </rPr>
      <t>2016</t>
    </r>
    <r>
      <rPr>
        <sz val="18"/>
        <rFont val="宋体"/>
        <charset val="134"/>
      </rPr>
      <t>年中籼区</t>
    </r>
    <r>
      <rPr>
        <sz val="18"/>
        <rFont val="Times New Roman"/>
        <charset val="0"/>
      </rPr>
      <t>01</t>
    </r>
  </si>
  <si>
    <t>MR</t>
  </si>
  <si>
    <t>R</t>
  </si>
  <si>
    <r>
      <rPr>
        <sz val="18"/>
        <color rgb="FF000000"/>
        <rFont val="宋体"/>
        <charset val="134"/>
      </rPr>
      <t>中籼生</t>
    </r>
    <r>
      <rPr>
        <sz val="18"/>
        <color indexed="8"/>
        <rFont val="Times New Roman"/>
        <charset val="0"/>
      </rPr>
      <t xml:space="preserve">01
</t>
    </r>
  </si>
  <si>
    <r>
      <rPr>
        <sz val="18"/>
        <rFont val="Times New Roman"/>
        <charset val="0"/>
      </rPr>
      <t>2017</t>
    </r>
    <r>
      <rPr>
        <sz val="18"/>
        <rFont val="宋体"/>
        <charset val="134"/>
      </rPr>
      <t>年</t>
    </r>
  </si>
  <si>
    <r>
      <rPr>
        <sz val="18"/>
        <rFont val="Times New Roman"/>
        <charset val="0"/>
      </rPr>
      <t>2015</t>
    </r>
    <r>
      <rPr>
        <sz val="18"/>
        <rFont val="宋体"/>
        <charset val="134"/>
      </rPr>
      <t>年中籼稻区</t>
    </r>
    <r>
      <rPr>
        <sz val="18"/>
        <rFont val="Times New Roman"/>
        <charset val="0"/>
      </rPr>
      <t>07</t>
    </r>
  </si>
  <si>
    <t>8/1/1</t>
  </si>
  <si>
    <r>
      <rPr>
        <sz val="18"/>
        <rFont val="Times New Roman"/>
        <charset val="0"/>
      </rPr>
      <t>2016</t>
    </r>
    <r>
      <rPr>
        <sz val="18"/>
        <rFont val="宋体"/>
        <charset val="134"/>
      </rPr>
      <t>年</t>
    </r>
  </si>
  <si>
    <t>9/1</t>
  </si>
  <si>
    <r>
      <rPr>
        <sz val="18"/>
        <color rgb="FF000000"/>
        <rFont val="宋体"/>
        <charset val="134"/>
      </rPr>
      <t>中籼生</t>
    </r>
    <r>
      <rPr>
        <sz val="18"/>
        <rFont val="Times New Roman"/>
        <charset val="0"/>
      </rPr>
      <t>02</t>
    </r>
  </si>
  <si>
    <r>
      <rPr>
        <sz val="18"/>
        <rFont val="Times New Roman"/>
        <charset val="0"/>
      </rPr>
      <t>2015</t>
    </r>
    <r>
      <rPr>
        <sz val="18"/>
        <rFont val="宋体"/>
        <charset val="134"/>
      </rPr>
      <t>年中籼区</t>
    </r>
    <r>
      <rPr>
        <sz val="18"/>
        <rFont val="Times New Roman"/>
        <charset val="0"/>
      </rPr>
      <t>13</t>
    </r>
  </si>
  <si>
    <t>7/3</t>
  </si>
  <si>
    <t>8/2</t>
  </si>
  <si>
    <t>MS</t>
  </si>
  <si>
    <r>
      <rPr>
        <sz val="18"/>
        <color rgb="FF000000"/>
        <rFont val="宋体"/>
        <charset val="134"/>
      </rPr>
      <t>中籼生</t>
    </r>
    <r>
      <rPr>
        <sz val="18"/>
        <rFont val="Times New Roman"/>
        <charset val="0"/>
      </rPr>
      <t>03</t>
    </r>
  </si>
  <si>
    <r>
      <rPr>
        <sz val="18"/>
        <rFont val="Times New Roman"/>
        <charset val="0"/>
      </rPr>
      <t>2015</t>
    </r>
    <r>
      <rPr>
        <sz val="18"/>
        <rFont val="宋体"/>
        <charset val="134"/>
      </rPr>
      <t>年</t>
    </r>
  </si>
  <si>
    <r>
      <rPr>
        <sz val="18"/>
        <color rgb="FF000000"/>
        <rFont val="宋体"/>
        <charset val="134"/>
      </rPr>
      <t>中籼生</t>
    </r>
    <r>
      <rPr>
        <sz val="18"/>
        <rFont val="Times New Roman"/>
        <charset val="0"/>
      </rPr>
      <t>04</t>
    </r>
  </si>
  <si>
    <t>51</t>
  </si>
  <si>
    <r>
      <rPr>
        <sz val="18"/>
        <rFont val="Times New Roman"/>
        <charset val="0"/>
      </rPr>
      <t>2015</t>
    </r>
    <r>
      <rPr>
        <sz val="18"/>
        <rFont val="黑体"/>
        <charset val="134"/>
      </rPr>
      <t>年中粳区</t>
    </r>
    <r>
      <rPr>
        <sz val="18"/>
        <rFont val="Times New Roman"/>
        <charset val="0"/>
      </rPr>
      <t>02</t>
    </r>
  </si>
  <si>
    <t>10/1</t>
  </si>
  <si>
    <r>
      <rPr>
        <sz val="18"/>
        <rFont val="宋体"/>
        <charset val="134"/>
      </rPr>
      <t>优</t>
    </r>
    <r>
      <rPr>
        <sz val="18"/>
        <rFont val="Times New Roman"/>
        <charset val="0"/>
      </rPr>
      <t>2</t>
    </r>
  </si>
  <si>
    <r>
      <rPr>
        <sz val="18"/>
        <rFont val="Times New Roman"/>
        <charset val="0"/>
      </rPr>
      <t>5</t>
    </r>
    <r>
      <rPr>
        <sz val="18"/>
        <rFont val="黑体"/>
        <charset val="134"/>
      </rPr>
      <t>级</t>
    </r>
  </si>
  <si>
    <r>
      <rPr>
        <sz val="18"/>
        <color rgb="FF000000"/>
        <rFont val="宋体"/>
        <charset val="134"/>
      </rPr>
      <t>中粳生</t>
    </r>
    <r>
      <rPr>
        <sz val="18"/>
        <color indexed="8"/>
        <rFont val="Times New Roman"/>
        <charset val="0"/>
      </rPr>
      <t>01</t>
    </r>
  </si>
  <si>
    <r>
      <rPr>
        <sz val="18"/>
        <rFont val="Times New Roman"/>
        <charset val="0"/>
      </rPr>
      <t>2017</t>
    </r>
    <r>
      <rPr>
        <sz val="18"/>
        <rFont val="黑体"/>
        <charset val="134"/>
      </rPr>
      <t>年</t>
    </r>
  </si>
  <si>
    <r>
      <rPr>
        <sz val="18"/>
        <rFont val="Times New Roman"/>
        <charset val="0"/>
      </rPr>
      <t>5</t>
    </r>
    <r>
      <rPr>
        <sz val="18"/>
        <rFont val="宋体"/>
        <charset val="134"/>
      </rPr>
      <t>级</t>
    </r>
  </si>
  <si>
    <r>
      <rPr>
        <sz val="18"/>
        <rFont val="Times New Roman"/>
        <charset val="0"/>
      </rPr>
      <t>2015</t>
    </r>
    <r>
      <rPr>
        <sz val="18"/>
        <rFont val="黑体"/>
        <charset val="134"/>
      </rPr>
      <t>年中粳区</t>
    </r>
    <r>
      <rPr>
        <sz val="18"/>
        <rFont val="Times New Roman"/>
        <charset val="0"/>
      </rPr>
      <t>11</t>
    </r>
  </si>
  <si>
    <t>阴糯</t>
  </si>
  <si>
    <t>9/2</t>
  </si>
  <si>
    <r>
      <rPr>
        <sz val="18"/>
        <rFont val="Times New Roman"/>
        <charset val="0"/>
      </rPr>
      <t>3</t>
    </r>
    <r>
      <rPr>
        <sz val="18"/>
        <rFont val="黑体"/>
        <charset val="134"/>
      </rPr>
      <t>级</t>
    </r>
  </si>
  <si>
    <r>
      <rPr>
        <sz val="18"/>
        <color rgb="FF000000"/>
        <rFont val="宋体"/>
        <charset val="134"/>
      </rPr>
      <t>中粳生</t>
    </r>
    <r>
      <rPr>
        <sz val="18"/>
        <color indexed="8"/>
        <rFont val="Times New Roman"/>
        <charset val="0"/>
      </rPr>
      <t>02</t>
    </r>
  </si>
  <si>
    <r>
      <rPr>
        <sz val="18"/>
        <rFont val="Times New Roman"/>
        <charset val="0"/>
      </rPr>
      <t>2015</t>
    </r>
    <r>
      <rPr>
        <sz val="18"/>
        <rFont val="黑体"/>
        <charset val="134"/>
      </rPr>
      <t>年</t>
    </r>
  </si>
  <si>
    <r>
      <rPr>
        <sz val="18"/>
        <color rgb="FF000000"/>
        <rFont val="宋体"/>
        <charset val="134"/>
      </rPr>
      <t>中粳生</t>
    </r>
    <r>
      <rPr>
        <sz val="18"/>
        <color indexed="8"/>
        <rFont val="Times New Roman"/>
        <charset val="0"/>
      </rPr>
      <t>03</t>
    </r>
  </si>
  <si>
    <r>
      <rPr>
        <sz val="18"/>
        <rFont val="Times New Roman"/>
        <charset val="0"/>
      </rPr>
      <t>1</t>
    </r>
    <r>
      <rPr>
        <sz val="18"/>
        <rFont val="宋体"/>
        <charset val="134"/>
      </rPr>
      <t>级</t>
    </r>
  </si>
  <si>
    <r>
      <rPr>
        <sz val="18"/>
        <rFont val="Times New Roman"/>
        <charset val="0"/>
      </rPr>
      <t>2015</t>
    </r>
    <r>
      <rPr>
        <sz val="18"/>
        <rFont val="黑体"/>
        <charset val="134"/>
      </rPr>
      <t>年淮迟区</t>
    </r>
    <r>
      <rPr>
        <sz val="18"/>
        <rFont val="Times New Roman"/>
        <charset val="0"/>
      </rPr>
      <t>06</t>
    </r>
  </si>
  <si>
    <t>11/0</t>
  </si>
  <si>
    <r>
      <rPr>
        <sz val="18"/>
        <rFont val="宋体"/>
        <charset val="134"/>
      </rPr>
      <t>优</t>
    </r>
    <r>
      <rPr>
        <sz val="18"/>
        <rFont val="Times New Roman"/>
        <charset val="0"/>
      </rPr>
      <t>3</t>
    </r>
  </si>
  <si>
    <r>
      <rPr>
        <sz val="18"/>
        <color rgb="FF000000"/>
        <rFont val="宋体"/>
        <charset val="134"/>
      </rPr>
      <t>淮迟生</t>
    </r>
    <r>
      <rPr>
        <sz val="18"/>
        <color indexed="8"/>
        <rFont val="Times New Roman"/>
        <charset val="0"/>
      </rPr>
      <t>01</t>
    </r>
  </si>
  <si>
    <t>8/0</t>
  </si>
  <si>
    <r>
      <rPr>
        <sz val="18"/>
        <rFont val="Times New Roman"/>
        <charset val="0"/>
      </rPr>
      <t>2015</t>
    </r>
    <r>
      <rPr>
        <sz val="18"/>
        <rFont val="黑体"/>
        <charset val="134"/>
      </rPr>
      <t>年淮迟区</t>
    </r>
    <r>
      <rPr>
        <sz val="18"/>
        <rFont val="Times New Roman"/>
        <charset val="0"/>
      </rPr>
      <t>02</t>
    </r>
  </si>
  <si>
    <r>
      <rPr>
        <sz val="18"/>
        <color rgb="FF000000"/>
        <rFont val="宋体"/>
        <charset val="134"/>
      </rPr>
      <t>淮迟生</t>
    </r>
    <r>
      <rPr>
        <sz val="18"/>
        <color indexed="8"/>
        <rFont val="Times New Roman"/>
        <charset val="0"/>
      </rPr>
      <t>02</t>
    </r>
  </si>
  <si>
    <t>HS</t>
  </si>
  <si>
    <r>
      <rPr>
        <sz val="18"/>
        <rFont val="Times New Roman"/>
        <charset val="0"/>
      </rPr>
      <t>3</t>
    </r>
    <r>
      <rPr>
        <sz val="18"/>
        <rFont val="宋体"/>
        <charset val="134"/>
      </rPr>
      <t>级</t>
    </r>
  </si>
  <si>
    <r>
      <rPr>
        <sz val="18"/>
        <rFont val="Times New Roman"/>
        <charset val="0"/>
      </rPr>
      <t>2015</t>
    </r>
    <r>
      <rPr>
        <sz val="18"/>
        <rFont val="黑体"/>
        <charset val="134"/>
      </rPr>
      <t>年淮迟区</t>
    </r>
    <r>
      <rPr>
        <sz val="18"/>
        <rFont val="Times New Roman"/>
        <charset val="0"/>
      </rPr>
      <t>14</t>
    </r>
  </si>
  <si>
    <r>
      <rPr>
        <sz val="18"/>
        <color rgb="FF000000"/>
        <rFont val="宋体"/>
        <charset val="134"/>
      </rPr>
      <t>淮迟生</t>
    </r>
    <r>
      <rPr>
        <sz val="18"/>
        <color indexed="8"/>
        <rFont val="Times New Roman"/>
        <charset val="0"/>
      </rPr>
      <t>03</t>
    </r>
  </si>
  <si>
    <r>
      <rPr>
        <sz val="18"/>
        <rFont val="Times New Roman"/>
        <charset val="0"/>
      </rPr>
      <t>2015</t>
    </r>
    <r>
      <rPr>
        <sz val="18"/>
        <rFont val="黑体"/>
        <charset val="134"/>
      </rPr>
      <t>年中杂区</t>
    </r>
    <r>
      <rPr>
        <sz val="18"/>
        <rFont val="Times New Roman"/>
        <charset val="0"/>
      </rPr>
      <t>08</t>
    </r>
  </si>
  <si>
    <r>
      <rPr>
        <sz val="18"/>
        <color rgb="FF000000"/>
        <rFont val="宋体"/>
        <charset val="134"/>
      </rPr>
      <t>中杂生</t>
    </r>
    <r>
      <rPr>
        <sz val="18"/>
        <color indexed="8"/>
        <rFont val="Times New Roman"/>
        <charset val="0"/>
      </rPr>
      <t>01</t>
    </r>
  </si>
  <si>
    <t>7/0</t>
  </si>
  <si>
    <r>
      <rPr>
        <sz val="18"/>
        <rFont val="Times New Roman"/>
        <charset val="0"/>
      </rPr>
      <t>2015</t>
    </r>
    <r>
      <rPr>
        <sz val="18"/>
        <rFont val="黑体"/>
        <charset val="134"/>
      </rPr>
      <t>年中杂区</t>
    </r>
    <r>
      <rPr>
        <sz val="18"/>
        <rFont val="Times New Roman"/>
        <charset val="0"/>
      </rPr>
      <t>15</t>
    </r>
  </si>
  <si>
    <r>
      <rPr>
        <sz val="18"/>
        <color rgb="FF000000"/>
        <rFont val="宋体"/>
        <charset val="134"/>
      </rPr>
      <t>中杂生</t>
    </r>
    <r>
      <rPr>
        <sz val="18"/>
        <color indexed="8"/>
        <rFont val="Times New Roman"/>
        <charset val="0"/>
      </rPr>
      <t>02</t>
    </r>
  </si>
  <si>
    <t>迟粳生01</t>
  </si>
  <si>
    <t>2015年迟粳区10</t>
  </si>
  <si>
    <t>9/0</t>
  </si>
  <si>
    <r>
      <rPr>
        <sz val="18"/>
        <color rgb="FF000000"/>
        <rFont val="Times New Roman"/>
        <charset val="0"/>
      </rPr>
      <t>3</t>
    </r>
    <r>
      <rPr>
        <sz val="18"/>
        <color indexed="8"/>
        <rFont val="宋体"/>
        <charset val="134"/>
      </rPr>
      <t>级</t>
    </r>
  </si>
  <si>
    <t>2017年</t>
  </si>
  <si>
    <t>5/0</t>
  </si>
  <si>
    <t>迟粳生02</t>
  </si>
  <si>
    <t>2015年迟粳区03</t>
  </si>
  <si>
    <t>8/1</t>
  </si>
  <si>
    <t>8/3</t>
  </si>
  <si>
    <r>
      <rPr>
        <sz val="18"/>
        <color rgb="FF000000"/>
        <rFont val="Times New Roman"/>
        <charset val="0"/>
      </rPr>
      <t>5</t>
    </r>
    <r>
      <rPr>
        <sz val="18"/>
        <color indexed="8"/>
        <rFont val="宋体"/>
        <charset val="134"/>
      </rPr>
      <t>级</t>
    </r>
  </si>
  <si>
    <t>14</t>
  </si>
  <si>
    <t>早晚生01</t>
  </si>
  <si>
    <t>2015年早晚粳区12</t>
  </si>
  <si>
    <t>7/1</t>
  </si>
  <si>
    <t>2016年</t>
  </si>
  <si>
    <t>HR</t>
  </si>
  <si>
    <r>
      <rPr>
        <sz val="18"/>
        <rFont val="Times New Roman"/>
        <charset val="0"/>
      </rPr>
      <t>5</t>
    </r>
    <r>
      <rPr>
        <sz val="18"/>
        <color indexed="8"/>
        <rFont val="宋体"/>
        <charset val="134"/>
      </rPr>
      <t>级</t>
    </r>
  </si>
  <si>
    <t>早晚生02</t>
  </si>
  <si>
    <t>2015年早晚区04</t>
  </si>
  <si>
    <t>2015年</t>
  </si>
  <si>
    <t>0/0</t>
  </si>
  <si>
    <t>早晚生03</t>
  </si>
  <si>
    <t>2015年晚杂区10</t>
  </si>
  <si>
    <t>5/1</t>
  </si>
  <si>
    <t>6/0</t>
  </si>
  <si>
    <r>
      <rPr>
        <sz val="18"/>
        <color indexed="8"/>
        <rFont val="Times New Roman"/>
        <charset val="0"/>
      </rPr>
      <t>5</t>
    </r>
    <r>
      <rPr>
        <sz val="18"/>
        <color indexed="8"/>
        <rFont val="宋体"/>
        <charset val="134"/>
      </rPr>
      <t>级</t>
    </r>
  </si>
  <si>
    <t>4/1</t>
  </si>
  <si>
    <t>2杂生01</t>
  </si>
  <si>
    <t>2015年晚杂区13</t>
  </si>
  <si>
    <t>4/2</t>
  </si>
  <si>
    <r>
      <rPr>
        <sz val="18"/>
        <color indexed="8"/>
        <rFont val="Times New Roman"/>
        <charset val="0"/>
      </rPr>
      <t>3</t>
    </r>
    <r>
      <rPr>
        <sz val="18"/>
        <color indexed="8"/>
        <rFont val="宋体"/>
        <charset val="134"/>
      </rPr>
      <t>级</t>
    </r>
  </si>
  <si>
    <t>3级</t>
  </si>
  <si>
    <t>2015年晚杂区15</t>
  </si>
  <si>
    <t>晚杂生03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</si>
</sst>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176" formatCode="0.00_ "/>
    <numFmt numFmtId="177" formatCode="0_);[Red]\(0\)"/>
    <numFmt numFmtId="42" formatCode="_ &quot;￥&quot;* #,##0_ ;_ &quot;￥&quot;* \-#,##0_ ;_ &quot;￥&quot;* &quot;-&quot;_ ;_ @_ "/>
    <numFmt numFmtId="178" formatCode="0.0_ "/>
    <numFmt numFmtId="179" formatCode="0.00_);[Red]\(0.00\)"/>
    <numFmt numFmtId="43" formatCode="_ * #,##0.00_ ;_ * \-#,##0.00_ ;_ * &quot;-&quot;??_ ;_ @_ "/>
    <numFmt numFmtId="180" formatCode="0.0_);[Red]\(0.0\)"/>
    <numFmt numFmtId="44" formatCode="_ &quot;￥&quot;* #,##0.00_ ;_ &quot;￥&quot;* \-#,##0.00_ ;_ &quot;￥&quot;* &quot;-&quot;??_ ;_ @_ "/>
    <numFmt numFmtId="181" formatCode="0_ "/>
    <numFmt numFmtId="182" formatCode="0.0;_搀"/>
    <numFmt numFmtId="183" formatCode="0.0;_가"/>
    <numFmt numFmtId="184" formatCode="0.00;_쀀"/>
    <numFmt numFmtId="185" formatCode="0.0;_瀀"/>
    <numFmt numFmtId="186" formatCode="0.00_);\(0.00\)"/>
    <numFmt numFmtId="187" formatCode="0.00_ ;[Red]\-0.00\ "/>
  </numFmts>
  <fonts count="79">
    <font>
      <sz val="11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</font>
    <font>
      <sz val="18"/>
      <name val="黑体"/>
      <charset val="134"/>
    </font>
    <font>
      <sz val="20"/>
      <color indexed="8"/>
      <name val="黑体"/>
      <charset val="134"/>
    </font>
    <font>
      <sz val="20"/>
      <color theme="1"/>
      <name val="黑体"/>
      <charset val="134"/>
    </font>
    <font>
      <sz val="12"/>
      <name val="宋体"/>
      <charset val="134"/>
    </font>
    <font>
      <sz val="24"/>
      <name val="黑体"/>
      <charset val="134"/>
    </font>
    <font>
      <sz val="18"/>
      <color rgb="FF000000"/>
      <name val="Times New Roman"/>
      <charset val="0"/>
    </font>
    <font>
      <sz val="18"/>
      <color indexed="8"/>
      <name val="Times New Roman"/>
      <charset val="0"/>
    </font>
    <font>
      <sz val="18"/>
      <name val="Times New Roman"/>
      <charset val="0"/>
    </font>
    <font>
      <sz val="18"/>
      <name val="宋体"/>
      <charset val="134"/>
    </font>
    <font>
      <sz val="18"/>
      <color rgb="FF000000"/>
      <name val="宋体"/>
      <charset val="134"/>
    </font>
    <font>
      <sz val="18"/>
      <color theme="1"/>
      <name val="宋体"/>
      <charset val="134"/>
    </font>
    <font>
      <sz val="18"/>
      <color indexed="8"/>
      <name val="宋体"/>
      <charset val="134"/>
    </font>
    <font>
      <sz val="18"/>
      <color theme="1"/>
      <name val="Times New Roman"/>
      <charset val="0"/>
    </font>
    <font>
      <sz val="18"/>
      <color rgb="FFFF0000"/>
      <name val="Times New Roman"/>
      <charset val="0"/>
    </font>
    <font>
      <sz val="18"/>
      <color indexed="8"/>
      <name val="黑体"/>
      <charset val="134"/>
    </font>
    <font>
      <sz val="24"/>
      <color theme="1"/>
      <name val="黑体"/>
      <charset val="134"/>
    </font>
    <font>
      <sz val="18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b/>
      <sz val="11"/>
      <name val="Times New Roman"/>
      <charset val="134"/>
    </font>
    <font>
      <b/>
      <sz val="9"/>
      <color indexed="8"/>
      <name val="宋体"/>
      <charset val="134"/>
    </font>
    <font>
      <b/>
      <sz val="10"/>
      <color theme="1"/>
      <name val="宋体"/>
      <charset val="134"/>
    </font>
    <font>
      <sz val="10"/>
      <name val="Times New Roman"/>
      <charset val="0"/>
    </font>
    <font>
      <b/>
      <sz val="10"/>
      <name val="Times New Roman"/>
      <charset val="0"/>
    </font>
    <font>
      <sz val="11"/>
      <name val="Times New Roman"/>
      <charset val="0"/>
    </font>
    <font>
      <b/>
      <sz val="11"/>
      <name val="Times New Roman"/>
      <charset val="0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10"/>
      <color rgb="FF000000"/>
      <name val="宋体"/>
      <charset val="134"/>
      <scheme val="minor"/>
    </font>
    <font>
      <b/>
      <sz val="10"/>
      <color rgb="FF000000"/>
      <name val="Times New Roman"/>
      <charset val="134"/>
    </font>
    <font>
      <sz val="10"/>
      <name val="等线"/>
      <charset val="0"/>
    </font>
    <font>
      <sz val="10"/>
      <name val="宋体"/>
      <charset val="0"/>
    </font>
    <font>
      <sz val="10"/>
      <color rgb="FFFF0000"/>
      <name val="Times New Roman"/>
      <charset val="134"/>
    </font>
    <font>
      <sz val="11"/>
      <color rgb="FFFF0000"/>
      <name val="Times New Roman"/>
      <charset val="134"/>
    </font>
    <font>
      <b/>
      <sz val="11"/>
      <color rgb="FF000000"/>
      <name val="Times New Roman"/>
      <charset val="134"/>
    </font>
    <font>
      <sz val="12"/>
      <color theme="1"/>
      <name val="方正仿宋简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等线"/>
      <charset val="134"/>
    </font>
    <font>
      <b/>
      <sz val="1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4" fillId="1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3" fillId="0" borderId="20" applyNumberFormat="0" applyFill="0" applyAlignment="0" applyProtection="0">
      <alignment vertical="center"/>
    </xf>
    <xf numFmtId="0" fontId="73" fillId="0" borderId="20" applyNumberFormat="0" applyFill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1" fillId="8" borderId="19" applyNumberFormat="0" applyAlignment="0" applyProtection="0">
      <alignment vertical="center"/>
    </xf>
    <xf numFmtId="0" fontId="69" fillId="8" borderId="21" applyNumberFormat="0" applyAlignment="0" applyProtection="0">
      <alignment vertical="center"/>
    </xf>
    <xf numFmtId="0" fontId="6" fillId="0" borderId="0"/>
    <xf numFmtId="0" fontId="72" fillId="0" borderId="0">
      <alignment vertical="center"/>
    </xf>
    <xf numFmtId="0" fontId="71" fillId="28" borderId="23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0" fillId="31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" fillId="0" borderId="0"/>
    <xf numFmtId="0" fontId="60" fillId="29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</cellStyleXfs>
  <cellXfs count="383">
    <xf numFmtId="0" fontId="0" fillId="0" borderId="0" xfId="0"/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wrapText="1"/>
    </xf>
    <xf numFmtId="178" fontId="10" fillId="2" borderId="3" xfId="29" applyNumberFormat="1" applyFont="1" applyFill="1" applyBorder="1" applyAlignment="1">
      <alignment horizontal="center" vertical="center"/>
    </xf>
    <xf numFmtId="49" fontId="10" fillId="2" borderId="3" xfId="29" applyNumberFormat="1" applyFont="1" applyFill="1" applyBorder="1" applyAlignment="1">
      <alignment horizontal="center" vertical="center"/>
    </xf>
    <xf numFmtId="0" fontId="10" fillId="2" borderId="3" xfId="29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178" fontId="10" fillId="2" borderId="3" xfId="0" applyNumberFormat="1" applyFont="1" applyFill="1" applyBorder="1" applyAlignment="1">
      <alignment horizontal="center" vertical="center" shrinkToFit="1"/>
    </xf>
    <xf numFmtId="49" fontId="10" fillId="2" borderId="3" xfId="29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shrinkToFit="1"/>
    </xf>
    <xf numFmtId="178" fontId="10" fillId="2" borderId="3" xfId="29" applyNumberFormat="1" applyFont="1" applyFill="1" applyBorder="1" applyAlignment="1">
      <alignment horizontal="center" vertical="center" shrinkToFit="1"/>
    </xf>
    <xf numFmtId="0" fontId="10" fillId="2" borderId="3" xfId="29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178" fontId="10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178" fontId="10" fillId="2" borderId="3" xfId="45" applyNumberFormat="1" applyFont="1" applyFill="1" applyBorder="1" applyAlignment="1">
      <alignment horizontal="center" vertical="center"/>
    </xf>
    <xf numFmtId="0" fontId="10" fillId="2" borderId="3" xfId="45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shrinkToFit="1"/>
    </xf>
    <xf numFmtId="178" fontId="10" fillId="2" borderId="3" xfId="45" applyNumberFormat="1" applyFont="1" applyFill="1" applyBorder="1" applyAlignment="1">
      <alignment horizontal="center" vertical="center" shrinkToFit="1"/>
    </xf>
    <xf numFmtId="0" fontId="10" fillId="2" borderId="3" xfId="45" applyNumberFormat="1" applyFont="1" applyFill="1" applyBorder="1" applyAlignment="1">
      <alignment horizontal="center" vertical="center" shrinkToFit="1"/>
    </xf>
    <xf numFmtId="0" fontId="11" fillId="2" borderId="3" xfId="0" applyNumberFormat="1" applyFont="1" applyFill="1" applyBorder="1" applyAlignment="1">
      <alignment horizontal="center" vertical="center" wrapText="1"/>
    </xf>
    <xf numFmtId="178" fontId="9" fillId="2" borderId="3" xfId="30" applyNumberFormat="1" applyFont="1" applyFill="1" applyBorder="1" applyAlignment="1">
      <alignment horizontal="center" vertical="center" wrapText="1"/>
    </xf>
    <xf numFmtId="0" fontId="9" fillId="2" borderId="3" xfId="30" applyNumberFormat="1" applyFont="1" applyFill="1" applyBorder="1" applyAlignment="1">
      <alignment horizontal="center" vertical="center"/>
    </xf>
    <xf numFmtId="0" fontId="9" fillId="2" borderId="3" xfId="30" applyNumberFormat="1" applyFont="1" applyFill="1" applyBorder="1" applyAlignment="1">
      <alignment horizontal="center" vertical="center" wrapText="1"/>
    </xf>
    <xf numFmtId="178" fontId="9" fillId="2" borderId="3" xfId="30" applyNumberFormat="1" applyFont="1" applyFill="1" applyBorder="1" applyAlignment="1">
      <alignment horizontal="center" vertical="center" shrinkToFit="1"/>
    </xf>
    <xf numFmtId="0" fontId="9" fillId="2" borderId="3" xfId="30" applyNumberFormat="1" applyFont="1" applyFill="1" applyBorder="1" applyAlignment="1">
      <alignment horizontal="center" vertical="center" shrinkToFit="1"/>
    </xf>
    <xf numFmtId="0" fontId="9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178" fontId="15" fillId="2" borderId="3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shrinkToFit="1"/>
    </xf>
    <xf numFmtId="178" fontId="16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78" fontId="10" fillId="2" borderId="3" xfId="61" applyNumberFormat="1" applyFont="1" applyFill="1" applyBorder="1" applyAlignment="1">
      <alignment horizontal="center" vertical="center"/>
    </xf>
    <xf numFmtId="0" fontId="11" fillId="2" borderId="3" xfId="61" applyNumberFormat="1" applyFont="1" applyFill="1" applyBorder="1" applyAlignment="1">
      <alignment horizontal="center" vertical="center"/>
    </xf>
    <xf numFmtId="0" fontId="10" fillId="2" borderId="3" xfId="61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181" fontId="10" fillId="2" borderId="3" xfId="0" applyNumberFormat="1" applyFont="1" applyFill="1" applyBorder="1" applyAlignment="1">
      <alignment horizontal="center" vertical="center"/>
    </xf>
    <xf numFmtId="180" fontId="10" fillId="2" borderId="3" xfId="0" applyNumberFormat="1" applyFont="1" applyFill="1" applyBorder="1" applyAlignment="1">
      <alignment horizontal="center" vertical="center"/>
    </xf>
    <xf numFmtId="178" fontId="15" fillId="2" borderId="3" xfId="29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178" fontId="11" fillId="2" borderId="3" xfId="0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shrinkToFit="1"/>
    </xf>
    <xf numFmtId="0" fontId="17" fillId="2" borderId="3" xfId="0" applyNumberFormat="1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10" fontId="3" fillId="2" borderId="3" xfId="0" applyNumberFormat="1" applyFont="1" applyFill="1" applyBorder="1" applyAlignment="1">
      <alignment horizontal="center" vertical="center" shrinkToFit="1"/>
    </xf>
    <xf numFmtId="0" fontId="10" fillId="2" borderId="3" xfId="60" applyFont="1" applyFill="1" applyBorder="1" applyAlignment="1">
      <alignment horizontal="center" vertical="center" wrapText="1"/>
    </xf>
    <xf numFmtId="0" fontId="9" fillId="2" borderId="3" xfId="60" applyFont="1" applyFill="1" applyBorder="1" applyAlignment="1">
      <alignment horizontal="center" vertical="center" wrapText="1"/>
    </xf>
    <xf numFmtId="0" fontId="9" fillId="2" borderId="3" xfId="62" applyFont="1" applyFill="1" applyBorder="1" applyAlignment="1">
      <alignment horizontal="center" vertical="center" wrapText="1"/>
    </xf>
    <xf numFmtId="10" fontId="10" fillId="2" borderId="3" xfId="0" applyNumberFormat="1" applyFont="1" applyFill="1" applyBorder="1" applyAlignment="1">
      <alignment horizontal="center" vertical="center"/>
    </xf>
    <xf numFmtId="0" fontId="9" fillId="2" borderId="3" xfId="62" applyFont="1" applyFill="1" applyBorder="1" applyAlignment="1">
      <alignment horizontal="center" vertical="center" shrinkToFit="1"/>
    </xf>
    <xf numFmtId="10" fontId="10" fillId="2" borderId="3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10" fillId="2" borderId="3" xfId="58" applyNumberFormat="1" applyFont="1" applyFill="1" applyBorder="1" applyAlignment="1">
      <alignment horizontal="center" vertical="center" wrapText="1"/>
    </xf>
    <xf numFmtId="0" fontId="9" fillId="2" borderId="3" xfId="58" applyNumberFormat="1" applyFont="1" applyFill="1" applyBorder="1" applyAlignment="1">
      <alignment horizontal="center" vertical="center" wrapText="1"/>
    </xf>
    <xf numFmtId="0" fontId="9" fillId="2" borderId="3" xfId="64" applyNumberFormat="1" applyFont="1" applyFill="1" applyBorder="1" applyAlignment="1">
      <alignment horizontal="center" vertical="center" wrapText="1"/>
    </xf>
    <xf numFmtId="10" fontId="10" fillId="2" borderId="3" xfId="41" applyNumberFormat="1" applyFont="1" applyFill="1" applyBorder="1" applyAlignment="1">
      <alignment horizontal="center" vertical="center"/>
    </xf>
    <xf numFmtId="178" fontId="10" fillId="2" borderId="3" xfId="41" applyNumberFormat="1" applyFont="1" applyFill="1" applyBorder="1" applyAlignment="1">
      <alignment horizontal="center" vertical="center"/>
    </xf>
    <xf numFmtId="0" fontId="10" fillId="2" borderId="3" xfId="58" applyNumberFormat="1" applyFont="1" applyFill="1" applyBorder="1" applyAlignment="1">
      <alignment horizontal="center" vertical="center" shrinkToFit="1"/>
    </xf>
    <xf numFmtId="0" fontId="10" fillId="2" borderId="3" xfId="64" applyNumberFormat="1" applyFont="1" applyFill="1" applyBorder="1" applyAlignment="1">
      <alignment horizontal="center" vertical="center" shrinkToFit="1"/>
    </xf>
    <xf numFmtId="10" fontId="10" fillId="2" borderId="3" xfId="41" applyNumberFormat="1" applyFont="1" applyFill="1" applyBorder="1" applyAlignment="1">
      <alignment horizontal="center" vertical="center" shrinkToFit="1"/>
    </xf>
    <xf numFmtId="178" fontId="10" fillId="2" borderId="3" xfId="41" applyNumberFormat="1" applyFont="1" applyFill="1" applyBorder="1" applyAlignment="1">
      <alignment horizontal="center" vertical="center" shrinkToFit="1"/>
    </xf>
    <xf numFmtId="0" fontId="10" fillId="2" borderId="3" xfId="63" applyNumberFormat="1" applyFont="1" applyFill="1" applyBorder="1" applyAlignment="1">
      <alignment horizontal="center" vertical="center" wrapText="1"/>
    </xf>
    <xf numFmtId="0" fontId="9" fillId="2" borderId="3" xfId="63" applyNumberFormat="1" applyFont="1" applyFill="1" applyBorder="1" applyAlignment="1">
      <alignment horizontal="center" vertical="center" wrapText="1"/>
    </xf>
    <xf numFmtId="10" fontId="10" fillId="2" borderId="3" xfId="65" applyNumberFormat="1" applyFont="1" applyFill="1" applyBorder="1" applyAlignment="1">
      <alignment horizontal="center" vertical="center" wrapText="1"/>
    </xf>
    <xf numFmtId="178" fontId="10" fillId="2" borderId="3" xfId="65" applyNumberFormat="1" applyFont="1" applyFill="1" applyBorder="1" applyAlignment="1">
      <alignment horizontal="center" vertical="center" wrapText="1"/>
    </xf>
    <xf numFmtId="0" fontId="10" fillId="2" borderId="3" xfId="63" applyNumberFormat="1" applyFont="1" applyFill="1" applyBorder="1" applyAlignment="1">
      <alignment horizontal="center" vertical="center" shrinkToFit="1"/>
    </xf>
    <xf numFmtId="0" fontId="9" fillId="2" borderId="3" xfId="63" applyNumberFormat="1" applyFont="1" applyFill="1" applyBorder="1" applyAlignment="1">
      <alignment horizontal="center" vertical="center" shrinkToFit="1"/>
    </xf>
    <xf numFmtId="0" fontId="9" fillId="2" borderId="3" xfId="64" applyNumberFormat="1" applyFont="1" applyFill="1" applyBorder="1" applyAlignment="1">
      <alignment horizontal="center" vertical="center" shrinkToFit="1"/>
    </xf>
    <xf numFmtId="10" fontId="10" fillId="2" borderId="3" xfId="65" applyNumberFormat="1" applyFont="1" applyFill="1" applyBorder="1" applyAlignment="1">
      <alignment horizontal="center" vertical="center" shrinkToFit="1"/>
    </xf>
    <xf numFmtId="178" fontId="10" fillId="2" borderId="3" xfId="65" applyNumberFormat="1" applyFont="1" applyFill="1" applyBorder="1" applyAlignment="1">
      <alignment horizontal="center" vertical="center" shrinkToFit="1"/>
    </xf>
    <xf numFmtId="0" fontId="10" fillId="2" borderId="3" xfId="5" applyNumberFormat="1" applyFont="1" applyFill="1" applyBorder="1" applyAlignment="1">
      <alignment horizontal="center" vertical="center" wrapText="1"/>
    </xf>
    <xf numFmtId="0" fontId="9" fillId="2" borderId="3" xfId="5" applyNumberFormat="1" applyFont="1" applyFill="1" applyBorder="1" applyAlignment="1">
      <alignment horizontal="center" vertical="center" wrapText="1"/>
    </xf>
    <xf numFmtId="0" fontId="10" fillId="2" borderId="3" xfId="42" applyNumberFormat="1" applyFont="1" applyFill="1" applyBorder="1" applyAlignment="1">
      <alignment horizontal="center" vertical="center" shrinkToFit="1"/>
    </xf>
    <xf numFmtId="0" fontId="9" fillId="2" borderId="3" xfId="42" applyNumberFormat="1" applyFont="1" applyFill="1" applyBorder="1" applyAlignment="1">
      <alignment horizontal="center" vertical="center" shrinkToFit="1"/>
    </xf>
    <xf numFmtId="0" fontId="9" fillId="2" borderId="3" xfId="0" applyNumberFormat="1" applyFont="1" applyFill="1" applyBorder="1" applyAlignment="1">
      <alignment horizontal="center" vertical="center" shrinkToFit="1"/>
    </xf>
    <xf numFmtId="0" fontId="10" fillId="2" borderId="3" xfId="42" applyNumberFormat="1" applyFont="1" applyFill="1" applyBorder="1" applyAlignment="1">
      <alignment horizontal="center" vertical="center" wrapText="1"/>
    </xf>
    <xf numFmtId="0" fontId="9" fillId="2" borderId="3" xfId="42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 wrapText="1"/>
    </xf>
    <xf numFmtId="0" fontId="13" fillId="2" borderId="3" xfId="21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10" fontId="10" fillId="2" borderId="3" xfId="0" applyNumberFormat="1" applyFont="1" applyFill="1" applyBorder="1" applyAlignment="1">
      <alignment horizontal="center" vertical="center" wrapText="1"/>
    </xf>
    <xf numFmtId="176" fontId="15" fillId="2" borderId="3" xfId="0" applyNumberFormat="1" applyFont="1" applyFill="1" applyBorder="1" applyAlignment="1">
      <alignment horizontal="center" vertical="center"/>
    </xf>
    <xf numFmtId="0" fontId="10" fillId="2" borderId="3" xfId="59" applyNumberFormat="1" applyFont="1" applyFill="1" applyBorder="1" applyAlignment="1">
      <alignment horizontal="center" vertical="center" wrapText="1"/>
    </xf>
    <xf numFmtId="0" fontId="9" fillId="2" borderId="3" xfId="59" applyNumberFormat="1" applyFont="1" applyFill="1" applyBorder="1" applyAlignment="1">
      <alignment horizontal="center" vertical="center" wrapText="1"/>
    </xf>
    <xf numFmtId="10" fontId="11" fillId="2" borderId="3" xfId="65" applyNumberFormat="1" applyFont="1" applyFill="1" applyBorder="1" applyAlignment="1">
      <alignment horizontal="center" vertical="center" wrapText="1"/>
    </xf>
    <xf numFmtId="178" fontId="11" fillId="2" borderId="3" xfId="65" applyNumberFormat="1" applyFont="1" applyFill="1" applyBorder="1" applyAlignment="1">
      <alignment horizontal="center" vertical="center" wrapText="1"/>
    </xf>
    <xf numFmtId="178" fontId="18" fillId="2" borderId="2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 wrapText="1"/>
    </xf>
    <xf numFmtId="178" fontId="19" fillId="2" borderId="3" xfId="0" applyNumberFormat="1" applyFont="1" applyFill="1" applyBorder="1" applyAlignment="1">
      <alignment horizontal="center" vertical="center" wrapText="1"/>
    </xf>
    <xf numFmtId="178" fontId="9" fillId="2" borderId="3" xfId="0" applyNumberFormat="1" applyFont="1" applyFill="1" applyBorder="1" applyAlignment="1">
      <alignment horizontal="center" vertical="center"/>
    </xf>
    <xf numFmtId="178" fontId="9" fillId="2" borderId="3" xfId="0" applyNumberFormat="1" applyFont="1" applyFill="1" applyBorder="1" applyAlignment="1">
      <alignment horizontal="center" vertical="center" shrinkToFit="1"/>
    </xf>
    <xf numFmtId="178" fontId="19" fillId="2" borderId="3" xfId="0" applyNumberFormat="1" applyFont="1" applyFill="1" applyBorder="1" applyAlignment="1">
      <alignment horizontal="center" vertical="center"/>
    </xf>
    <xf numFmtId="178" fontId="10" fillId="2" borderId="3" xfId="66" applyNumberFormat="1" applyFont="1" applyFill="1" applyBorder="1" applyAlignment="1">
      <alignment horizontal="center" vertical="center"/>
    </xf>
    <xf numFmtId="0" fontId="10" fillId="2" borderId="3" xfId="66" applyNumberFormat="1" applyFont="1" applyFill="1" applyBorder="1" applyAlignment="1">
      <alignment horizontal="center" vertical="center"/>
    </xf>
    <xf numFmtId="178" fontId="15" fillId="2" borderId="3" xfId="0" applyNumberFormat="1" applyFont="1" applyFill="1" applyBorder="1" applyAlignment="1">
      <alignment horizontal="center" vertical="center" wrapText="1"/>
    </xf>
    <xf numFmtId="176" fontId="15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0" fillId="2" borderId="3" xfId="67" applyNumberFormat="1" applyFont="1" applyFill="1" applyBorder="1" applyAlignment="1">
      <alignment horizontal="center" vertical="center" wrapText="1"/>
    </xf>
    <xf numFmtId="0" fontId="9" fillId="2" borderId="3" xfId="67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10" fontId="9" fillId="2" borderId="3" xfId="0" applyNumberFormat="1" applyFont="1" applyFill="1" applyBorder="1" applyAlignment="1">
      <alignment horizontal="center" vertical="center" wrapText="1"/>
    </xf>
    <xf numFmtId="180" fontId="15" fillId="2" borderId="3" xfId="0" applyNumberFormat="1" applyFont="1" applyFill="1" applyBorder="1" applyAlignment="1">
      <alignment horizontal="center" vertical="center" wrapText="1"/>
    </xf>
    <xf numFmtId="10" fontId="12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8" fontId="13" fillId="2" borderId="3" xfId="0" applyNumberFormat="1" applyFont="1" applyFill="1" applyBorder="1" applyAlignment="1">
      <alignment horizontal="center" vertical="center"/>
    </xf>
    <xf numFmtId="176" fontId="15" fillId="2" borderId="3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80" fontId="22" fillId="0" borderId="3" xfId="64" applyNumberFormat="1" applyFont="1" applyFill="1" applyBorder="1" applyAlignment="1">
      <alignment horizontal="center" vertical="center"/>
    </xf>
    <xf numFmtId="181" fontId="22" fillId="0" borderId="3" xfId="0" applyNumberFormat="1" applyFont="1" applyFill="1" applyBorder="1" applyAlignment="1">
      <alignment horizontal="center" wrapText="1"/>
    </xf>
    <xf numFmtId="182" fontId="22" fillId="0" borderId="3" xfId="0" applyNumberFormat="1" applyFont="1" applyFill="1" applyBorder="1" applyAlignment="1">
      <alignment horizontal="center" wrapText="1"/>
    </xf>
    <xf numFmtId="181" fontId="26" fillId="0" borderId="3" xfId="0" applyNumberFormat="1" applyFont="1" applyFill="1" applyBorder="1" applyAlignment="1">
      <alignment horizontal="center" wrapText="1"/>
    </xf>
    <xf numFmtId="182" fontId="26" fillId="0" borderId="3" xfId="0" applyNumberFormat="1" applyFont="1" applyFill="1" applyBorder="1" applyAlignment="1">
      <alignment horizontal="center" wrapText="1"/>
    </xf>
    <xf numFmtId="180" fontId="27" fillId="0" borderId="3" xfId="64" applyNumberFormat="1" applyFont="1" applyFill="1" applyBorder="1" applyAlignment="1">
      <alignment horizontal="center" vertical="center"/>
    </xf>
    <xf numFmtId="178" fontId="27" fillId="0" borderId="3" xfId="0" applyNumberFormat="1" applyFont="1" applyFill="1" applyBorder="1" applyAlignment="1">
      <alignment horizontal="center" vertical="center"/>
    </xf>
    <xf numFmtId="183" fontId="27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/>
    </xf>
    <xf numFmtId="178" fontId="23" fillId="0" borderId="3" xfId="0" applyNumberFormat="1" applyFont="1" applyFill="1" applyBorder="1" applyAlignment="1">
      <alignment horizontal="center" wrapText="1"/>
    </xf>
    <xf numFmtId="178" fontId="23" fillId="0" borderId="3" xfId="0" applyNumberFormat="1" applyFont="1" applyFill="1" applyBorder="1" applyAlignment="1">
      <alignment horizontal="center"/>
    </xf>
    <xf numFmtId="178" fontId="23" fillId="0" borderId="3" xfId="0" applyNumberFormat="1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center" wrapText="1"/>
    </xf>
    <xf numFmtId="178" fontId="28" fillId="0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180" fontId="30" fillId="0" borderId="3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180" fontId="32" fillId="0" borderId="3" xfId="0" applyNumberFormat="1" applyFont="1" applyBorder="1" applyAlignment="1">
      <alignment horizontal="center" vertical="center" wrapText="1"/>
    </xf>
    <xf numFmtId="179" fontId="22" fillId="0" borderId="3" xfId="0" applyNumberFormat="1" applyFont="1" applyFill="1" applyBorder="1" applyAlignment="1">
      <alignment horizontal="center" vertical="center"/>
    </xf>
    <xf numFmtId="185" fontId="22" fillId="0" borderId="3" xfId="0" applyNumberFormat="1" applyFont="1" applyFill="1" applyBorder="1" applyAlignment="1">
      <alignment horizontal="center" vertical="justify" wrapText="1"/>
    </xf>
    <xf numFmtId="176" fontId="33" fillId="0" borderId="3" xfId="0" applyNumberFormat="1" applyFont="1" applyFill="1" applyBorder="1" applyAlignment="1">
      <alignment horizontal="center" vertical="justify" wrapText="1"/>
    </xf>
    <xf numFmtId="185" fontId="26" fillId="0" borderId="3" xfId="0" applyNumberFormat="1" applyFont="1" applyFill="1" applyBorder="1" applyAlignment="1">
      <alignment horizontal="center" vertical="justify" wrapText="1"/>
    </xf>
    <xf numFmtId="184" fontId="34" fillId="0" borderId="3" xfId="0" applyNumberFormat="1" applyFont="1" applyFill="1" applyBorder="1" applyAlignment="1">
      <alignment horizontal="center" vertical="justify" wrapText="1"/>
    </xf>
    <xf numFmtId="176" fontId="34" fillId="0" borderId="3" xfId="0" applyNumberFormat="1" applyFont="1" applyFill="1" applyBorder="1" applyAlignment="1">
      <alignment horizontal="center" vertical="justify" wrapText="1"/>
    </xf>
    <xf numFmtId="185" fontId="27" fillId="0" borderId="3" xfId="0" applyNumberFormat="1" applyFont="1" applyFill="1" applyBorder="1" applyAlignment="1">
      <alignment horizontal="center" vertical="justify"/>
    </xf>
    <xf numFmtId="176" fontId="35" fillId="0" borderId="3" xfId="0" applyNumberFormat="1" applyFont="1" applyFill="1" applyBorder="1" applyAlignment="1">
      <alignment horizontal="center" vertical="justify"/>
    </xf>
    <xf numFmtId="176" fontId="23" fillId="0" borderId="3" xfId="0" applyNumberFormat="1" applyFont="1" applyFill="1" applyBorder="1" applyAlignment="1">
      <alignment horizontal="center"/>
    </xf>
    <xf numFmtId="176" fontId="23" fillId="0" borderId="3" xfId="0" applyNumberFormat="1" applyFont="1" applyFill="1" applyBorder="1" applyAlignment="1">
      <alignment horizontal="center" wrapText="1"/>
    </xf>
    <xf numFmtId="176" fontId="28" fillId="0" borderId="3" xfId="0" applyNumberFormat="1" applyFont="1" applyFill="1" applyBorder="1" applyAlignment="1">
      <alignment horizontal="center" vertical="center" wrapText="1"/>
    </xf>
    <xf numFmtId="180" fontId="36" fillId="2" borderId="3" xfId="0" applyNumberFormat="1" applyFont="1" applyFill="1" applyBorder="1" applyAlignment="1">
      <alignment horizontal="center" vertical="center" wrapText="1"/>
    </xf>
    <xf numFmtId="180" fontId="37" fillId="0" borderId="3" xfId="0" applyNumberFormat="1" applyFont="1" applyBorder="1" applyAlignment="1">
      <alignment horizontal="center" vertical="center" wrapText="1"/>
    </xf>
    <xf numFmtId="180" fontId="38" fillId="2" borderId="3" xfId="0" applyNumberFormat="1" applyFont="1" applyFill="1" applyBorder="1" applyAlignment="1">
      <alignment horizontal="center" vertical="center" wrapText="1"/>
    </xf>
    <xf numFmtId="178" fontId="22" fillId="0" borderId="4" xfId="0" applyNumberFormat="1" applyFont="1" applyFill="1" applyBorder="1" applyAlignment="1">
      <alignment horizontal="center" vertical="center"/>
    </xf>
    <xf numFmtId="178" fontId="22" fillId="0" borderId="5" xfId="0" applyNumberFormat="1" applyFont="1" applyFill="1" applyBorder="1" applyAlignment="1">
      <alignment horizontal="center" vertical="center"/>
    </xf>
    <xf numFmtId="178" fontId="33" fillId="0" borderId="3" xfId="0" applyNumberFormat="1" applyFont="1" applyFill="1" applyBorder="1" applyAlignment="1">
      <alignment horizontal="center" vertical="justify" wrapText="1"/>
    </xf>
    <xf numFmtId="0" fontId="33" fillId="0" borderId="3" xfId="0" applyFont="1" applyFill="1" applyBorder="1" applyAlignment="1">
      <alignment horizontal="center" vertical="justify" wrapText="1"/>
    </xf>
    <xf numFmtId="178" fontId="34" fillId="0" borderId="3" xfId="0" applyNumberFormat="1" applyFont="1" applyFill="1" applyBorder="1" applyAlignment="1">
      <alignment horizontal="center" vertical="justify" wrapText="1"/>
    </xf>
    <xf numFmtId="0" fontId="34" fillId="0" borderId="3" xfId="0" applyFont="1" applyFill="1" applyBorder="1" applyAlignment="1">
      <alignment horizontal="center" vertical="justify" wrapText="1"/>
    </xf>
    <xf numFmtId="176" fontId="39" fillId="0" borderId="3" xfId="0" applyNumberFormat="1" applyFont="1" applyFill="1" applyBorder="1" applyAlignment="1">
      <alignment horizontal="center" vertical="justify"/>
    </xf>
    <xf numFmtId="178" fontId="35" fillId="0" borderId="3" xfId="0" applyNumberFormat="1" applyFont="1" applyFill="1" applyBorder="1" applyAlignment="1">
      <alignment horizontal="center" vertical="justify"/>
    </xf>
    <xf numFmtId="0" fontId="35" fillId="0" borderId="3" xfId="0" applyFont="1" applyFill="1" applyBorder="1" applyAlignment="1">
      <alignment horizontal="center" vertical="justify"/>
    </xf>
    <xf numFmtId="0" fontId="23" fillId="0" borderId="3" xfId="0" applyFont="1" applyFill="1" applyBorder="1" applyAlignment="1">
      <alignment horizontal="center"/>
    </xf>
    <xf numFmtId="49" fontId="23" fillId="0" borderId="3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wrapText="1"/>
    </xf>
    <xf numFmtId="177" fontId="28" fillId="0" borderId="3" xfId="0" applyNumberFormat="1" applyFont="1" applyFill="1" applyBorder="1" applyAlignment="1">
      <alignment horizontal="center" vertical="center" wrapText="1"/>
    </xf>
    <xf numFmtId="176" fontId="30" fillId="0" borderId="3" xfId="0" applyNumberFormat="1" applyFont="1" applyBorder="1" applyAlignment="1">
      <alignment horizontal="center" vertical="center" wrapText="1"/>
    </xf>
    <xf numFmtId="176" fontId="37" fillId="0" borderId="3" xfId="0" applyNumberFormat="1" applyFont="1" applyBorder="1" applyAlignment="1">
      <alignment horizontal="center" vertical="center" wrapText="1"/>
    </xf>
    <xf numFmtId="176" fontId="20" fillId="0" borderId="3" xfId="0" applyNumberFormat="1" applyFont="1" applyBorder="1"/>
    <xf numFmtId="176" fontId="32" fillId="0" borderId="3" xfId="0" applyNumberFormat="1" applyFont="1" applyBorder="1" applyAlignment="1">
      <alignment horizontal="center" vertical="center" wrapText="1"/>
    </xf>
    <xf numFmtId="181" fontId="32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/>
    </xf>
    <xf numFmtId="186" fontId="41" fillId="0" borderId="3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186" fontId="42" fillId="3" borderId="3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178" fontId="30" fillId="0" borderId="3" xfId="0" applyNumberFormat="1" applyFont="1" applyFill="1" applyBorder="1" applyAlignment="1">
      <alignment horizontal="center" vertical="center" wrapText="1"/>
    </xf>
    <xf numFmtId="178" fontId="37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78" fontId="24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186" fontId="41" fillId="0" borderId="3" xfId="0" applyNumberFormat="1" applyFont="1" applyFill="1" applyBorder="1" applyAlignment="1">
      <alignment horizontal="center" wrapText="1"/>
    </xf>
    <xf numFmtId="176" fontId="30" fillId="0" borderId="3" xfId="0" applyNumberFormat="1" applyFont="1" applyFill="1" applyBorder="1" applyAlignment="1">
      <alignment horizontal="center" vertical="center" wrapText="1"/>
    </xf>
    <xf numFmtId="176" fontId="37" fillId="0" borderId="3" xfId="0" applyNumberFormat="1" applyFont="1" applyFill="1" applyBorder="1" applyAlignment="1">
      <alignment horizontal="center" vertical="center" wrapText="1"/>
    </xf>
    <xf numFmtId="176" fontId="24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7" fontId="41" fillId="0" borderId="3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87" fontId="42" fillId="3" borderId="3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176" fontId="30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177" fontId="24" fillId="0" borderId="3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49" fontId="41" fillId="0" borderId="4" xfId="0" applyNumberFormat="1" applyFont="1" applyFill="1" applyBorder="1" applyAlignment="1">
      <alignment horizontal="center" vertical="center" wrapText="1"/>
    </xf>
    <xf numFmtId="49" fontId="41" fillId="0" borderId="6" xfId="0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 wrapText="1"/>
    </xf>
    <xf numFmtId="178" fontId="43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180" fontId="43" fillId="0" borderId="3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178" fontId="44" fillId="0" borderId="3" xfId="0" applyNumberFormat="1" applyFont="1" applyFill="1" applyBorder="1" applyAlignment="1">
      <alignment horizontal="center" vertical="center"/>
    </xf>
    <xf numFmtId="0" fontId="44" fillId="0" borderId="3" xfId="0" applyNumberFormat="1" applyFont="1" applyFill="1" applyBorder="1" applyAlignment="1">
      <alignment horizontal="center" vertical="center"/>
    </xf>
    <xf numFmtId="180" fontId="44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178" fontId="20" fillId="0" borderId="3" xfId="0" applyNumberFormat="1" applyFont="1" applyFill="1" applyBorder="1" applyAlignment="1">
      <alignment horizontal="center" vertical="center" wrapText="1"/>
    </xf>
    <xf numFmtId="180" fontId="20" fillId="0" borderId="3" xfId="0" applyNumberFormat="1" applyFont="1" applyBorder="1" applyAlignment="1">
      <alignment horizontal="center" vertical="center"/>
    </xf>
    <xf numFmtId="180" fontId="24" fillId="0" borderId="3" xfId="0" applyNumberFormat="1" applyFont="1" applyBorder="1" applyAlignment="1">
      <alignment horizontal="center" vertical="center"/>
    </xf>
    <xf numFmtId="178" fontId="20" fillId="0" borderId="0" xfId="0" applyNumberFormat="1" applyFont="1" applyBorder="1" applyAlignment="1">
      <alignment horizontal="center" vertical="center"/>
    </xf>
    <xf numFmtId="180" fontId="43" fillId="0" borderId="3" xfId="0" applyNumberFormat="1" applyFont="1" applyFill="1" applyBorder="1" applyAlignment="1">
      <alignment horizontal="center" vertical="center" wrapText="1"/>
    </xf>
    <xf numFmtId="180" fontId="44" fillId="0" borderId="3" xfId="0" applyNumberFormat="1" applyFont="1" applyFill="1" applyBorder="1" applyAlignment="1">
      <alignment horizontal="center" vertical="center" wrapText="1"/>
    </xf>
    <xf numFmtId="176" fontId="20" fillId="0" borderId="3" xfId="0" applyNumberFormat="1" applyFont="1" applyFill="1" applyBorder="1" applyAlignment="1">
      <alignment horizontal="center" vertical="center" wrapText="1"/>
    </xf>
    <xf numFmtId="179" fontId="20" fillId="0" borderId="3" xfId="0" applyNumberFormat="1" applyFont="1" applyBorder="1" applyAlignment="1">
      <alignment horizontal="center" vertical="center"/>
    </xf>
    <xf numFmtId="179" fontId="24" fillId="0" borderId="3" xfId="0" applyNumberFormat="1" applyFont="1" applyBorder="1" applyAlignment="1">
      <alignment horizontal="center" vertical="center"/>
    </xf>
    <xf numFmtId="179" fontId="20" fillId="0" borderId="0" xfId="0" applyNumberFormat="1" applyFont="1" applyBorder="1" applyAlignment="1">
      <alignment horizontal="center" vertical="center"/>
    </xf>
    <xf numFmtId="49" fontId="43" fillId="0" borderId="3" xfId="0" applyNumberFormat="1" applyFont="1" applyFill="1" applyBorder="1" applyAlignment="1">
      <alignment horizontal="center" vertical="center"/>
    </xf>
    <xf numFmtId="49" fontId="44" fillId="0" borderId="3" xfId="0" applyNumberFormat="1" applyFont="1" applyFill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4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178" fontId="20" fillId="0" borderId="3" xfId="0" applyNumberFormat="1" applyFont="1" applyFill="1" applyBorder="1" applyAlignment="1">
      <alignment horizontal="center" vertical="top" wrapText="1"/>
    </xf>
    <xf numFmtId="178" fontId="20" fillId="0" borderId="3" xfId="0" applyNumberFormat="1" applyFont="1" applyFill="1" applyBorder="1" applyAlignment="1">
      <alignment horizontal="center" wrapText="1"/>
    </xf>
    <xf numFmtId="0" fontId="40" fillId="0" borderId="3" xfId="0" applyFont="1" applyFill="1" applyBorder="1" applyAlignment="1">
      <alignment horizontal="center" vertical="center"/>
    </xf>
    <xf numFmtId="180" fontId="20" fillId="0" borderId="3" xfId="0" applyNumberFormat="1" applyFont="1" applyFill="1" applyBorder="1" applyAlignment="1">
      <alignment horizontal="center" vertical="center" wrapText="1"/>
    </xf>
    <xf numFmtId="180" fontId="24" fillId="0" borderId="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79" fontId="20" fillId="0" borderId="3" xfId="0" applyNumberFormat="1" applyFont="1" applyFill="1" applyBorder="1" applyAlignment="1">
      <alignment horizontal="center" wrapText="1"/>
    </xf>
    <xf numFmtId="179" fontId="20" fillId="0" borderId="3" xfId="0" applyNumberFormat="1" applyFont="1" applyFill="1" applyBorder="1" applyAlignment="1">
      <alignment horizontal="center" vertical="center" wrapText="1"/>
    </xf>
    <xf numFmtId="179" fontId="20" fillId="0" borderId="3" xfId="0" applyNumberFormat="1" applyFont="1" applyFill="1" applyBorder="1" applyAlignment="1">
      <alignment horizontal="center" vertical="top" wrapText="1"/>
    </xf>
    <xf numFmtId="179" fontId="24" fillId="0" borderId="3" xfId="0" applyNumberFormat="1" applyFont="1" applyFill="1" applyBorder="1" applyAlignment="1">
      <alignment horizontal="center" vertical="center" wrapText="1"/>
    </xf>
    <xf numFmtId="180" fontId="20" fillId="0" borderId="3" xfId="0" applyNumberFormat="1" applyFont="1" applyFill="1" applyBorder="1" applyAlignment="1">
      <alignment horizontal="center" wrapText="1"/>
    </xf>
    <xf numFmtId="176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0" fontId="20" fillId="0" borderId="3" xfId="0" applyNumberFormat="1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176" fontId="24" fillId="0" borderId="3" xfId="0" applyNumberFormat="1" applyFont="1" applyFill="1" applyBorder="1" applyAlignment="1">
      <alignment horizontal="center" wrapText="1"/>
    </xf>
    <xf numFmtId="177" fontId="24" fillId="0" borderId="3" xfId="0" applyNumberFormat="1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180" fontId="46" fillId="0" borderId="3" xfId="0" applyNumberFormat="1" applyFont="1" applyFill="1" applyBorder="1" applyAlignment="1">
      <alignment horizontal="center" vertical="top" wrapText="1"/>
    </xf>
    <xf numFmtId="180" fontId="46" fillId="0" borderId="3" xfId="0" applyNumberFormat="1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180" fontId="48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180" fontId="23" fillId="0" borderId="3" xfId="0" applyNumberFormat="1" applyFont="1" applyFill="1" applyBorder="1" applyAlignment="1">
      <alignment horizontal="center" vertical="center" wrapText="1"/>
    </xf>
    <xf numFmtId="180" fontId="23" fillId="0" borderId="3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center"/>
    </xf>
    <xf numFmtId="178" fontId="38" fillId="0" borderId="3" xfId="0" applyNumberFormat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180" fontId="41" fillId="0" borderId="3" xfId="0" applyNumberFormat="1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center" vertical="center"/>
    </xf>
    <xf numFmtId="179" fontId="46" fillId="0" borderId="3" xfId="0" applyNumberFormat="1" applyFont="1" applyFill="1" applyBorder="1" applyAlignment="1">
      <alignment horizontal="center" wrapText="1"/>
    </xf>
    <xf numFmtId="179" fontId="46" fillId="0" borderId="3" xfId="0" applyNumberFormat="1" applyFont="1" applyFill="1" applyBorder="1" applyAlignment="1">
      <alignment horizontal="center" vertical="top" wrapText="1"/>
    </xf>
    <xf numFmtId="179" fontId="46" fillId="0" borderId="3" xfId="0" applyNumberFormat="1" applyFont="1" applyFill="1" applyBorder="1" applyAlignment="1">
      <alignment horizontal="center" vertical="center" wrapText="1"/>
    </xf>
    <xf numFmtId="180" fontId="23" fillId="0" borderId="3" xfId="0" applyNumberFormat="1" applyFont="1" applyFill="1" applyBorder="1" applyAlignment="1">
      <alignment horizontal="center" vertical="center"/>
    </xf>
    <xf numFmtId="180" fontId="38" fillId="0" borderId="3" xfId="0" applyNumberFormat="1" applyFont="1" applyFill="1" applyBorder="1" applyAlignment="1">
      <alignment horizontal="center" vertical="center"/>
    </xf>
    <xf numFmtId="180" fontId="46" fillId="0" borderId="3" xfId="0" applyNumberFormat="1" applyFont="1" applyFill="1" applyBorder="1" applyAlignment="1">
      <alignment horizontal="center" wrapText="1"/>
    </xf>
    <xf numFmtId="0" fontId="46" fillId="0" borderId="3" xfId="0" applyFont="1" applyFill="1" applyBorder="1" applyAlignment="1">
      <alignment horizontal="center" wrapText="1"/>
    </xf>
    <xf numFmtId="0" fontId="46" fillId="0" borderId="3" xfId="0" applyFont="1" applyFill="1" applyBorder="1" applyAlignment="1">
      <alignment horizontal="center" vertical="top" wrapText="1"/>
    </xf>
    <xf numFmtId="0" fontId="46" fillId="0" borderId="3" xfId="0" applyFont="1" applyFill="1" applyBorder="1" applyAlignment="1">
      <alignment horizontal="center" vertical="center" wrapText="1"/>
    </xf>
    <xf numFmtId="178" fontId="28" fillId="0" borderId="3" xfId="0" applyNumberFormat="1" applyFont="1" applyFill="1" applyBorder="1" applyAlignment="1">
      <alignment horizontal="center" wrapText="1"/>
    </xf>
    <xf numFmtId="0" fontId="48" fillId="0" borderId="3" xfId="0" applyFont="1" applyFill="1" applyBorder="1" applyAlignment="1">
      <alignment horizontal="center" vertical="center" wrapText="1"/>
    </xf>
    <xf numFmtId="181" fontId="23" fillId="0" borderId="3" xfId="0" applyNumberFormat="1" applyFont="1" applyFill="1" applyBorder="1" applyAlignment="1">
      <alignment horizontal="center" vertical="center" wrapText="1"/>
    </xf>
    <xf numFmtId="178" fontId="36" fillId="0" borderId="3" xfId="0" applyNumberFormat="1" applyFont="1" applyFill="1" applyBorder="1" applyAlignment="1">
      <alignment horizontal="center" vertical="center"/>
    </xf>
    <xf numFmtId="181" fontId="23" fillId="0" borderId="3" xfId="0" applyNumberFormat="1" applyFont="1" applyFill="1" applyBorder="1" applyAlignment="1">
      <alignment horizontal="center"/>
    </xf>
    <xf numFmtId="181" fontId="38" fillId="0" borderId="3" xfId="0" applyNumberFormat="1" applyFont="1" applyFill="1" applyBorder="1" applyAlignment="1">
      <alignment horizontal="center" vertical="center"/>
    </xf>
    <xf numFmtId="176" fontId="41" fillId="0" borderId="3" xfId="0" applyNumberFormat="1" applyFont="1" applyFill="1" applyBorder="1" applyAlignment="1">
      <alignment horizontal="center" vertical="center" wrapText="1"/>
    </xf>
    <xf numFmtId="177" fontId="41" fillId="0" borderId="3" xfId="0" applyNumberFormat="1" applyFont="1" applyFill="1" applyBorder="1" applyAlignment="1">
      <alignment horizontal="center" vertical="center" wrapText="1"/>
    </xf>
    <xf numFmtId="181" fontId="24" fillId="0" borderId="3" xfId="0" applyNumberFormat="1" applyFont="1" applyFill="1" applyBorder="1" applyAlignment="1">
      <alignment horizontal="center" vertical="center"/>
    </xf>
    <xf numFmtId="180" fontId="51" fillId="0" borderId="3" xfId="0" applyNumberFormat="1" applyFont="1" applyFill="1" applyBorder="1" applyAlignment="1">
      <alignment horizontal="center" vertical="center" wrapText="1"/>
    </xf>
    <xf numFmtId="178" fontId="52" fillId="0" borderId="3" xfId="0" applyNumberFormat="1" applyFont="1" applyFill="1" applyBorder="1" applyAlignment="1">
      <alignment horizontal="center" vertical="center"/>
    </xf>
    <xf numFmtId="180" fontId="51" fillId="0" borderId="3" xfId="0" applyNumberFormat="1" applyFont="1" applyFill="1" applyBorder="1" applyAlignment="1">
      <alignment horizontal="center"/>
    </xf>
    <xf numFmtId="180" fontId="51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7" fillId="0" borderId="3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178" fontId="30" fillId="0" borderId="3" xfId="0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178" fontId="53" fillId="0" borderId="3" xfId="0" applyNumberFormat="1" applyFont="1" applyFill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80" fontId="37" fillId="0" borderId="3" xfId="0" applyNumberFormat="1" applyFont="1" applyFill="1" applyBorder="1" applyAlignment="1">
      <alignment horizontal="center" vertical="center" wrapText="1"/>
    </xf>
    <xf numFmtId="180" fontId="30" fillId="0" borderId="3" xfId="0" applyNumberFormat="1" applyFont="1" applyFill="1" applyBorder="1" applyAlignment="1">
      <alignment horizontal="center" vertical="center" wrapText="1"/>
    </xf>
    <xf numFmtId="178" fontId="36" fillId="0" borderId="3" xfId="0" applyNumberFormat="1" applyFont="1" applyFill="1" applyBorder="1" applyAlignment="1">
      <alignment horizontal="center" vertical="center" wrapText="1"/>
    </xf>
    <xf numFmtId="180" fontId="30" fillId="0" borderId="3" xfId="0" applyNumberFormat="1" applyFont="1" applyFill="1" applyBorder="1" applyAlignment="1">
      <alignment horizontal="center" vertical="center"/>
    </xf>
    <xf numFmtId="178" fontId="32" fillId="0" borderId="3" xfId="0" applyNumberFormat="1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8" xfId="0" applyFont="1" applyFill="1" applyBorder="1" applyAlignment="1"/>
    <xf numFmtId="178" fontId="41" fillId="0" borderId="5" xfId="0" applyNumberFormat="1" applyFont="1" applyFill="1" applyBorder="1" applyAlignment="1">
      <alignment horizontal="left" wrapText="1"/>
    </xf>
    <xf numFmtId="0" fontId="41" fillId="0" borderId="5" xfId="0" applyFont="1" applyFill="1" applyBorder="1" applyAlignment="1">
      <alignment horizontal="left" vertical="center" wrapText="1"/>
    </xf>
    <xf numFmtId="178" fontId="41" fillId="0" borderId="5" xfId="0" applyNumberFormat="1" applyFont="1" applyFill="1" applyBorder="1" applyAlignment="1">
      <alignment horizontal="left" vertical="center" wrapText="1"/>
    </xf>
    <xf numFmtId="0" fontId="22" fillId="0" borderId="9" xfId="0" applyFont="1" applyFill="1" applyBorder="1" applyAlignment="1"/>
    <xf numFmtId="178" fontId="41" fillId="0" borderId="3" xfId="0" applyNumberFormat="1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178" fontId="41" fillId="0" borderId="3" xfId="0" applyNumberFormat="1" applyFont="1" applyFill="1" applyBorder="1" applyAlignment="1">
      <alignment horizontal="left" vertical="top" wrapText="1"/>
    </xf>
    <xf numFmtId="0" fontId="41" fillId="0" borderId="3" xfId="0" applyFont="1" applyFill="1" applyBorder="1" applyAlignment="1">
      <alignment horizontal="left" vertical="top" wrapText="1"/>
    </xf>
    <xf numFmtId="178" fontId="41" fillId="0" borderId="3" xfId="0" applyNumberFormat="1" applyFont="1" applyFill="1" applyBorder="1" applyAlignment="1">
      <alignment horizontal="left" vertical="center"/>
    </xf>
    <xf numFmtId="0" fontId="41" fillId="0" borderId="9" xfId="0" applyFont="1" applyFill="1" applyBorder="1" applyAlignment="1"/>
    <xf numFmtId="0" fontId="27" fillId="0" borderId="10" xfId="0" applyFont="1" applyFill="1" applyBorder="1" applyAlignment="1"/>
    <xf numFmtId="178" fontId="42" fillId="0" borderId="11" xfId="0" applyNumberFormat="1" applyFont="1" applyFill="1" applyBorder="1" applyAlignment="1">
      <alignment horizontal="left" vertical="center"/>
    </xf>
    <xf numFmtId="0" fontId="22" fillId="0" borderId="12" xfId="0" applyFont="1" applyFill="1" applyBorder="1" applyAlignment="1"/>
    <xf numFmtId="178" fontId="41" fillId="0" borderId="13" xfId="0" applyNumberFormat="1" applyFont="1" applyFill="1" applyBorder="1" applyAlignment="1">
      <alignment horizontal="left" wrapText="1"/>
    </xf>
    <xf numFmtId="0" fontId="41" fillId="0" borderId="13" xfId="0" applyFont="1" applyFill="1" applyBorder="1" applyAlignment="1">
      <alignment horizontal="left" vertical="center" wrapText="1"/>
    </xf>
    <xf numFmtId="178" fontId="41" fillId="0" borderId="13" xfId="0" applyNumberFormat="1" applyFont="1" applyFill="1" applyBorder="1" applyAlignment="1">
      <alignment horizontal="left" vertical="center" wrapText="1"/>
    </xf>
    <xf numFmtId="178" fontId="41" fillId="0" borderId="5" xfId="0" applyNumberFormat="1" applyFont="1" applyFill="1" applyBorder="1" applyAlignment="1">
      <alignment horizontal="center" wrapText="1"/>
    </xf>
    <xf numFmtId="176" fontId="41" fillId="0" borderId="5" xfId="0" applyNumberFormat="1" applyFont="1" applyFill="1" applyBorder="1" applyAlignment="1">
      <alignment horizontal="center" vertical="center" wrapText="1"/>
    </xf>
    <xf numFmtId="178" fontId="41" fillId="0" borderId="3" xfId="0" applyNumberFormat="1" applyFont="1" applyFill="1" applyBorder="1" applyAlignment="1">
      <alignment horizontal="center" vertical="center" wrapText="1"/>
    </xf>
    <xf numFmtId="178" fontId="41" fillId="0" borderId="3" xfId="0" applyNumberFormat="1" applyFont="1" applyFill="1" applyBorder="1" applyAlignment="1">
      <alignment horizontal="center" wrapText="1"/>
    </xf>
    <xf numFmtId="176" fontId="41" fillId="0" borderId="3" xfId="0" applyNumberFormat="1" applyFont="1" applyFill="1" applyBorder="1" applyAlignment="1">
      <alignment horizontal="center" wrapText="1"/>
    </xf>
    <xf numFmtId="178" fontId="41" fillId="0" borderId="3" xfId="0" applyNumberFormat="1" applyFont="1" applyFill="1" applyBorder="1" applyAlignment="1">
      <alignment horizontal="left" wrapText="1"/>
    </xf>
    <xf numFmtId="178" fontId="42" fillId="0" borderId="11" xfId="0" applyNumberFormat="1" applyFont="1" applyFill="1" applyBorder="1" applyAlignment="1">
      <alignment horizontal="center" vertical="center"/>
    </xf>
    <xf numFmtId="178" fontId="41" fillId="0" borderId="13" xfId="0" applyNumberFormat="1" applyFont="1" applyFill="1" applyBorder="1" applyAlignment="1">
      <alignment horizontal="center" wrapText="1"/>
    </xf>
    <xf numFmtId="176" fontId="41" fillId="0" borderId="13" xfId="0" applyNumberFormat="1" applyFont="1" applyFill="1" applyBorder="1" applyAlignment="1">
      <alignment horizontal="center" vertical="center" wrapText="1"/>
    </xf>
    <xf numFmtId="178" fontId="41" fillId="0" borderId="5" xfId="0" applyNumberFormat="1" applyFont="1" applyFill="1" applyBorder="1" applyAlignment="1">
      <alignment horizontal="center" vertical="center" wrapText="1"/>
    </xf>
    <xf numFmtId="178" fontId="41" fillId="0" borderId="5" xfId="0" applyNumberFormat="1" applyFont="1" applyFill="1" applyBorder="1" applyAlignment="1">
      <alignment horizontal="center" vertical="top" wrapText="1"/>
    </xf>
    <xf numFmtId="181" fontId="41" fillId="0" borderId="14" xfId="0" applyNumberFormat="1" applyFont="1" applyFill="1" applyBorder="1" applyAlignment="1">
      <alignment horizontal="center" vertical="center" wrapText="1"/>
    </xf>
    <xf numFmtId="181" fontId="41" fillId="0" borderId="15" xfId="0" applyNumberFormat="1" applyFont="1" applyFill="1" applyBorder="1" applyAlignment="1">
      <alignment horizontal="center" vertical="center" wrapText="1"/>
    </xf>
    <xf numFmtId="178" fontId="41" fillId="0" borderId="3" xfId="0" applyNumberFormat="1" applyFont="1" applyFill="1" applyBorder="1" applyAlignment="1">
      <alignment horizontal="center" vertical="top" wrapText="1"/>
    </xf>
    <xf numFmtId="181" fontId="41" fillId="0" borderId="15" xfId="0" applyNumberFormat="1" applyFont="1" applyFill="1" applyBorder="1" applyAlignment="1">
      <alignment horizontal="center" wrapText="1"/>
    </xf>
    <xf numFmtId="181" fontId="42" fillId="0" borderId="16" xfId="0" applyNumberFormat="1" applyFont="1" applyFill="1" applyBorder="1" applyAlignment="1">
      <alignment horizontal="center" vertical="center"/>
    </xf>
    <xf numFmtId="178" fontId="41" fillId="0" borderId="13" xfId="0" applyNumberFormat="1" applyFont="1" applyFill="1" applyBorder="1" applyAlignment="1">
      <alignment horizontal="center" vertical="center" wrapText="1"/>
    </xf>
    <xf numFmtId="178" fontId="41" fillId="0" borderId="13" xfId="0" applyNumberFormat="1" applyFont="1" applyFill="1" applyBorder="1" applyAlignment="1">
      <alignment horizontal="center" vertical="top" wrapText="1"/>
    </xf>
    <xf numFmtId="181" fontId="41" fillId="0" borderId="17" xfId="0" applyNumberFormat="1" applyFont="1" applyFill="1" applyBorder="1" applyAlignment="1">
      <alignment horizontal="center" vertical="center" wrapText="1"/>
    </xf>
    <xf numFmtId="0" fontId="54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4年区域试验_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2014年区域试验_4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2014年区域试验_15" xfId="29"/>
    <cellStyle name="常规_2014年区域试验_20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常规_2014年区域试验_18" xfId="41"/>
    <cellStyle name="常规_2014年区域试验_9" xfId="42"/>
    <cellStyle name="40% - 强调文字颜色 1" xfId="43" builtinId="31"/>
    <cellStyle name="20% - 强调文字颜色 2" xfId="44" builtinId="34"/>
    <cellStyle name="常规_2014年区域试验_19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_2014年区域试验_14" xfId="58"/>
    <cellStyle name="常规_2014年区域试验_7" xfId="59"/>
    <cellStyle name="常规_2014年区域试验_16" xfId="60"/>
    <cellStyle name="常规_2014年区域试验_21" xfId="61"/>
    <cellStyle name="常规_2014年区域试验_17" xfId="62"/>
    <cellStyle name="常规_2014年区域试验_8" xfId="63"/>
    <cellStyle name="常规_Sheet1" xfId="64"/>
    <cellStyle name="常规_Sheet2" xfId="65"/>
    <cellStyle name="常规_产量汇总" xfId="66"/>
    <cellStyle name="常规_2014年区域试验_1" xfId="6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B5" sqref="B5"/>
    </sheetView>
  </sheetViews>
  <sheetFormatPr defaultColWidth="9" defaultRowHeight="13.5" outlineLevelCol="2"/>
  <cols>
    <col min="1" max="2" width="14.875" customWidth="1"/>
    <col min="3" max="3" width="43.25" customWidth="1"/>
  </cols>
  <sheetData>
    <row r="1" ht="23" customHeight="1" spans="1:3">
      <c r="A1" s="379" t="s">
        <v>0</v>
      </c>
      <c r="B1" s="379" t="s">
        <v>1</v>
      </c>
      <c r="C1" s="380" t="s">
        <v>2</v>
      </c>
    </row>
    <row r="2" ht="29" customHeight="1" spans="1:3">
      <c r="A2" s="381" t="s">
        <v>3</v>
      </c>
      <c r="B2" s="381" t="s">
        <v>4</v>
      </c>
      <c r="C2" s="382" t="s">
        <v>5</v>
      </c>
    </row>
    <row r="3" ht="29" customHeight="1" spans="1:3">
      <c r="A3" s="381"/>
      <c r="B3" s="381" t="s">
        <v>6</v>
      </c>
      <c r="C3" s="382" t="s">
        <v>5</v>
      </c>
    </row>
    <row r="4" ht="29" customHeight="1" spans="1:3">
      <c r="A4" s="381"/>
      <c r="B4" s="381" t="s">
        <v>7</v>
      </c>
      <c r="C4" s="382" t="s">
        <v>5</v>
      </c>
    </row>
    <row r="5" ht="29" customHeight="1" spans="1:3">
      <c r="A5" s="381" t="s">
        <v>8</v>
      </c>
      <c r="B5" s="381" t="s">
        <v>9</v>
      </c>
      <c r="C5" s="382" t="s">
        <v>10</v>
      </c>
    </row>
    <row r="6" ht="29" customHeight="1" spans="1:3">
      <c r="A6" s="381"/>
      <c r="B6" s="381" t="s">
        <v>11</v>
      </c>
      <c r="C6" s="382" t="s">
        <v>10</v>
      </c>
    </row>
    <row r="7" ht="29" customHeight="1" spans="1:3">
      <c r="A7" s="381" t="s">
        <v>12</v>
      </c>
      <c r="B7" s="381" t="s">
        <v>13</v>
      </c>
      <c r="C7" s="382" t="s">
        <v>14</v>
      </c>
    </row>
    <row r="8" ht="29" customHeight="1" spans="1:3">
      <c r="A8" s="381"/>
      <c r="B8" s="381" t="s">
        <v>15</v>
      </c>
      <c r="C8" s="382" t="s">
        <v>14</v>
      </c>
    </row>
    <row r="9" ht="29" customHeight="1" spans="1:3">
      <c r="A9" s="381" t="s">
        <v>16</v>
      </c>
      <c r="B9" s="381" t="s">
        <v>17</v>
      </c>
      <c r="C9" s="382" t="s">
        <v>18</v>
      </c>
    </row>
    <row r="10" ht="29" customHeight="1" spans="1:3">
      <c r="A10" s="381"/>
      <c r="B10" s="381" t="s">
        <v>19</v>
      </c>
      <c r="C10" s="382" t="s">
        <v>18</v>
      </c>
    </row>
    <row r="11" ht="29" customHeight="1" spans="1:3">
      <c r="A11" s="381" t="s">
        <v>20</v>
      </c>
      <c r="B11" s="381" t="s">
        <v>21</v>
      </c>
      <c r="C11" s="382" t="s">
        <v>22</v>
      </c>
    </row>
    <row r="12" ht="29" customHeight="1" spans="1:3">
      <c r="A12" s="381" t="s">
        <v>23</v>
      </c>
      <c r="B12" s="381" t="s">
        <v>24</v>
      </c>
      <c r="C12" s="382" t="s">
        <v>25</v>
      </c>
    </row>
    <row r="13" ht="29" customHeight="1" spans="1:3">
      <c r="A13" s="381"/>
      <c r="B13" s="381" t="s">
        <v>26</v>
      </c>
      <c r="C13" s="382" t="s">
        <v>25</v>
      </c>
    </row>
    <row r="14" ht="29" customHeight="1" spans="1:3">
      <c r="A14" s="381"/>
      <c r="B14" s="381" t="s">
        <v>27</v>
      </c>
      <c r="C14" s="382" t="s">
        <v>25</v>
      </c>
    </row>
    <row r="15" ht="29" customHeight="1" spans="1:3">
      <c r="A15" s="381" t="s">
        <v>28</v>
      </c>
      <c r="B15" s="381" t="s">
        <v>29</v>
      </c>
      <c r="C15" s="382" t="s">
        <v>30</v>
      </c>
    </row>
  </sheetData>
  <mergeCells count="5">
    <mergeCell ref="A2:A4"/>
    <mergeCell ref="A5:A6"/>
    <mergeCell ref="A7:A8"/>
    <mergeCell ref="A9:A10"/>
    <mergeCell ref="A12:A14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1"/>
  <sheetViews>
    <sheetView workbookViewId="0">
      <pane xSplit="3" ySplit="2" topLeftCell="D21" activePane="bottomRight" state="frozen"/>
      <selection/>
      <selection pane="topRight"/>
      <selection pane="bottomLeft"/>
      <selection pane="bottomRight" activeCell="D91" sqref="D91:V101"/>
    </sheetView>
  </sheetViews>
  <sheetFormatPr defaultColWidth="9" defaultRowHeight="13.5" customHeight="1"/>
  <cols>
    <col min="1" max="1" width="7.5" style="143" customWidth="1"/>
    <col min="2" max="2" width="7.625" style="342" customWidth="1"/>
    <col min="3" max="3" width="7.25" style="143" customWidth="1"/>
    <col min="4" max="4" width="7.875" style="143" customWidth="1"/>
    <col min="5" max="5" width="6.625" style="143" customWidth="1"/>
    <col min="6" max="6" width="7.5" style="143" customWidth="1"/>
    <col min="7" max="7" width="5.875" style="143" customWidth="1"/>
    <col min="8" max="8" width="6.25" style="143" customWidth="1"/>
    <col min="9" max="9" width="6.375" style="143" customWidth="1"/>
    <col min="10" max="10" width="6.125" style="143" customWidth="1"/>
    <col min="11" max="11" width="6.375" style="143" customWidth="1"/>
    <col min="12" max="12" width="5.625" style="143" customWidth="1"/>
    <col min="13" max="13" width="5.75" style="143" customWidth="1"/>
    <col min="14" max="15" width="6.125" style="143" customWidth="1"/>
    <col min="16" max="19" width="6" style="143" customWidth="1"/>
    <col min="20" max="20" width="7.875" style="143" customWidth="1"/>
    <col min="21" max="21" width="6.625" style="143" customWidth="1"/>
    <col min="22" max="22" width="5.625" style="143" customWidth="1"/>
    <col min="23" max="23" width="8" style="143" customWidth="1"/>
    <col min="24" max="16384" width="9" style="143"/>
  </cols>
  <sheetData>
    <row r="1" customHeight="1" spans="1:23">
      <c r="A1" s="144" t="s">
        <v>31</v>
      </c>
      <c r="B1" s="144" t="s">
        <v>1</v>
      </c>
      <c r="C1" s="145" t="s">
        <v>32</v>
      </c>
      <c r="D1" s="145" t="s">
        <v>33</v>
      </c>
      <c r="E1" s="145" t="s">
        <v>34</v>
      </c>
      <c r="F1" s="145" t="s">
        <v>35</v>
      </c>
      <c r="G1" s="145" t="s">
        <v>36</v>
      </c>
      <c r="H1" s="145" t="s">
        <v>37</v>
      </c>
      <c r="I1" s="145" t="s">
        <v>38</v>
      </c>
      <c r="J1" s="145" t="s">
        <v>39</v>
      </c>
      <c r="K1" s="145" t="s">
        <v>40</v>
      </c>
      <c r="L1" s="145" t="s">
        <v>41</v>
      </c>
      <c r="M1" s="145" t="s">
        <v>41</v>
      </c>
      <c r="N1" s="145" t="s">
        <v>42</v>
      </c>
      <c r="O1" s="145" t="s">
        <v>43</v>
      </c>
      <c r="P1" s="173" t="s">
        <v>44</v>
      </c>
      <c r="Q1" s="173"/>
      <c r="R1" s="173"/>
      <c r="S1" s="173"/>
      <c r="T1" s="145" t="s">
        <v>45</v>
      </c>
      <c r="U1" s="187" t="s">
        <v>46</v>
      </c>
      <c r="V1" s="145" t="s">
        <v>47</v>
      </c>
      <c r="W1" s="144" t="s">
        <v>2</v>
      </c>
    </row>
    <row r="2" customHeight="1" spans="1:23">
      <c r="A2" s="146"/>
      <c r="B2" s="146"/>
      <c r="C2" s="147" t="s">
        <v>48</v>
      </c>
      <c r="D2" s="147"/>
      <c r="E2" s="148" t="s">
        <v>49</v>
      </c>
      <c r="F2" s="148" t="s">
        <v>50</v>
      </c>
      <c r="G2" s="148" t="s">
        <v>51</v>
      </c>
      <c r="H2" s="148" t="s">
        <v>51</v>
      </c>
      <c r="I2" s="148" t="s">
        <v>52</v>
      </c>
      <c r="J2" s="148" t="s">
        <v>51</v>
      </c>
      <c r="K2" s="148" t="s">
        <v>52</v>
      </c>
      <c r="L2" s="148" t="s">
        <v>53</v>
      </c>
      <c r="M2" s="148" t="s">
        <v>54</v>
      </c>
      <c r="N2" s="148" t="s">
        <v>52</v>
      </c>
      <c r="O2" s="148" t="s">
        <v>55</v>
      </c>
      <c r="P2" s="173" t="s">
        <v>56</v>
      </c>
      <c r="Q2" s="173" t="s">
        <v>57</v>
      </c>
      <c r="R2" s="173" t="s">
        <v>58</v>
      </c>
      <c r="S2" s="173" t="s">
        <v>59</v>
      </c>
      <c r="T2" s="148" t="s">
        <v>60</v>
      </c>
      <c r="U2" s="188" t="s">
        <v>61</v>
      </c>
      <c r="V2" s="147" t="s">
        <v>62</v>
      </c>
      <c r="W2" s="146"/>
    </row>
    <row r="3" customHeight="1" spans="1:23">
      <c r="A3" s="149" t="s">
        <v>63</v>
      </c>
      <c r="B3" s="206" t="s">
        <v>64</v>
      </c>
      <c r="C3" s="149" t="s">
        <v>65</v>
      </c>
      <c r="D3" s="343" t="s">
        <v>66</v>
      </c>
      <c r="E3" s="344">
        <v>124.7</v>
      </c>
      <c r="F3" s="345">
        <v>143</v>
      </c>
      <c r="G3" s="346">
        <v>5</v>
      </c>
      <c r="H3" s="346">
        <v>26.1</v>
      </c>
      <c r="I3" s="346">
        <v>422</v>
      </c>
      <c r="J3" s="346">
        <v>13.5</v>
      </c>
      <c r="K3" s="346">
        <v>51.7241379310345</v>
      </c>
      <c r="L3" s="360">
        <v>181.1</v>
      </c>
      <c r="M3" s="360">
        <v>168.8</v>
      </c>
      <c r="N3" s="360">
        <v>93.2</v>
      </c>
      <c r="O3" s="360">
        <v>31.7</v>
      </c>
      <c r="P3" s="361">
        <v>13.87</v>
      </c>
      <c r="Q3" s="361">
        <v>13.77</v>
      </c>
      <c r="R3" s="361">
        <v>13.83</v>
      </c>
      <c r="S3" s="361">
        <v>13.82</v>
      </c>
      <c r="T3" s="369">
        <v>691.2</v>
      </c>
      <c r="U3" s="370">
        <v>7.345861158565</v>
      </c>
      <c r="V3" s="371">
        <v>1</v>
      </c>
      <c r="W3" s="151" t="s">
        <v>5</v>
      </c>
    </row>
    <row r="4" customHeight="1" spans="1:23">
      <c r="A4" s="149"/>
      <c r="B4" s="150"/>
      <c r="C4" s="149"/>
      <c r="D4" s="347" t="s">
        <v>67</v>
      </c>
      <c r="E4" s="348">
        <v>127.2</v>
      </c>
      <c r="F4" s="349">
        <v>150</v>
      </c>
      <c r="G4" s="348">
        <v>4.9</v>
      </c>
      <c r="H4" s="348">
        <v>30</v>
      </c>
      <c r="I4" s="348">
        <v>512.244897959184</v>
      </c>
      <c r="J4" s="348">
        <v>13.7</v>
      </c>
      <c r="K4" s="348">
        <v>45.6666666666667</v>
      </c>
      <c r="L4" s="362">
        <v>240</v>
      </c>
      <c r="M4" s="362">
        <v>207</v>
      </c>
      <c r="N4" s="362">
        <v>86.3</v>
      </c>
      <c r="O4" s="362">
        <v>30.7</v>
      </c>
      <c r="P4" s="316">
        <v>16.42</v>
      </c>
      <c r="Q4" s="316">
        <v>16.26</v>
      </c>
      <c r="R4" s="316">
        <v>17.5</v>
      </c>
      <c r="S4" s="316">
        <v>16.73</v>
      </c>
      <c r="T4" s="362">
        <v>836.33</v>
      </c>
      <c r="U4" s="362">
        <v>9.56336053869231</v>
      </c>
      <c r="V4" s="372">
        <v>4</v>
      </c>
      <c r="W4" s="149"/>
    </row>
    <row r="5" customHeight="1" spans="1:23">
      <c r="A5" s="149"/>
      <c r="B5" s="150"/>
      <c r="C5" s="149"/>
      <c r="D5" s="347" t="s">
        <v>68</v>
      </c>
      <c r="E5" s="350">
        <v>116.2</v>
      </c>
      <c r="F5" s="351">
        <v>152</v>
      </c>
      <c r="G5" s="350">
        <v>3.9</v>
      </c>
      <c r="H5" s="350">
        <v>24.1</v>
      </c>
      <c r="I5" s="350">
        <v>517.948717948718</v>
      </c>
      <c r="J5" s="350">
        <v>17</v>
      </c>
      <c r="K5" s="350">
        <v>70.5394190871369</v>
      </c>
      <c r="L5" s="363">
        <v>151.2</v>
      </c>
      <c r="M5" s="363">
        <v>118.2</v>
      </c>
      <c r="N5" s="363">
        <v>78.2</v>
      </c>
      <c r="O5" s="363">
        <v>30</v>
      </c>
      <c r="P5" s="364">
        <v>13.65</v>
      </c>
      <c r="Q5" s="364">
        <v>13.42</v>
      </c>
      <c r="R5" s="364">
        <v>13.36</v>
      </c>
      <c r="S5" s="364">
        <v>13.48</v>
      </c>
      <c r="T5" s="363">
        <v>599.1</v>
      </c>
      <c r="U5" s="373">
        <v>0.452716297786728</v>
      </c>
      <c r="V5" s="374">
        <v>6</v>
      </c>
      <c r="W5" s="149"/>
    </row>
    <row r="6" customHeight="1" spans="1:23">
      <c r="A6" s="149"/>
      <c r="B6" s="150"/>
      <c r="C6" s="149"/>
      <c r="D6" s="347" t="s">
        <v>69</v>
      </c>
      <c r="E6" s="348">
        <v>116.5</v>
      </c>
      <c r="F6" s="349">
        <v>146</v>
      </c>
      <c r="G6" s="348">
        <v>6.04</v>
      </c>
      <c r="H6" s="348">
        <v>27.85</v>
      </c>
      <c r="I6" s="348">
        <v>361.092715231788</v>
      </c>
      <c r="J6" s="348">
        <v>15.11</v>
      </c>
      <c r="K6" s="348">
        <v>54.2549371633752</v>
      </c>
      <c r="L6" s="362">
        <v>217.96</v>
      </c>
      <c r="M6" s="362">
        <v>179.55</v>
      </c>
      <c r="N6" s="362">
        <v>82.38</v>
      </c>
      <c r="O6" s="362">
        <v>28.43</v>
      </c>
      <c r="P6" s="316">
        <v>14.39</v>
      </c>
      <c r="Q6" s="316">
        <v>14.55</v>
      </c>
      <c r="R6" s="316">
        <v>14.53</v>
      </c>
      <c r="S6" s="316">
        <v>14.49</v>
      </c>
      <c r="T6" s="362">
        <v>654.47</v>
      </c>
      <c r="U6" s="362">
        <v>5.99734387146929</v>
      </c>
      <c r="V6" s="372">
        <v>3</v>
      </c>
      <c r="W6" s="149"/>
    </row>
    <row r="7" customHeight="1" spans="1:23">
      <c r="A7" s="149"/>
      <c r="B7" s="150"/>
      <c r="C7" s="149"/>
      <c r="D7" s="347" t="s">
        <v>70</v>
      </c>
      <c r="E7" s="348">
        <v>121.2</v>
      </c>
      <c r="F7" s="349">
        <v>150</v>
      </c>
      <c r="G7" s="348">
        <v>4.2</v>
      </c>
      <c r="H7" s="348">
        <v>23.1</v>
      </c>
      <c r="I7" s="348">
        <v>450</v>
      </c>
      <c r="J7" s="348">
        <v>14.92</v>
      </c>
      <c r="K7" s="348">
        <v>64.5887445887446</v>
      </c>
      <c r="L7" s="362">
        <v>201.5</v>
      </c>
      <c r="M7" s="362">
        <v>176.7</v>
      </c>
      <c r="N7" s="362">
        <v>87.7</v>
      </c>
      <c r="O7" s="362">
        <v>32.74</v>
      </c>
      <c r="P7" s="316">
        <v>17.55</v>
      </c>
      <c r="Q7" s="316">
        <v>17.45</v>
      </c>
      <c r="R7" s="316">
        <v>17.65</v>
      </c>
      <c r="S7" s="316">
        <v>17.55</v>
      </c>
      <c r="T7" s="362">
        <v>877.5</v>
      </c>
      <c r="U7" s="362">
        <v>4.9854635512006</v>
      </c>
      <c r="V7" s="372">
        <v>5</v>
      </c>
      <c r="W7" s="149"/>
    </row>
    <row r="8" customHeight="1" spans="1:23">
      <c r="A8" s="149"/>
      <c r="B8" s="150"/>
      <c r="C8" s="149"/>
      <c r="D8" s="347" t="s">
        <v>71</v>
      </c>
      <c r="E8" s="348">
        <v>121</v>
      </c>
      <c r="F8" s="349">
        <v>146</v>
      </c>
      <c r="G8" s="348">
        <v>6.4</v>
      </c>
      <c r="H8" s="348">
        <v>27</v>
      </c>
      <c r="I8" s="348">
        <v>321.875</v>
      </c>
      <c r="J8" s="348">
        <v>17.5</v>
      </c>
      <c r="K8" s="348">
        <v>64.8148148148148</v>
      </c>
      <c r="L8" s="362">
        <v>113.6</v>
      </c>
      <c r="M8" s="362">
        <v>94.8</v>
      </c>
      <c r="N8" s="362">
        <v>83.5</v>
      </c>
      <c r="O8" s="362">
        <v>31.69</v>
      </c>
      <c r="P8" s="316">
        <v>14.25</v>
      </c>
      <c r="Q8" s="316">
        <v>14.04</v>
      </c>
      <c r="R8" s="316">
        <v>14.26</v>
      </c>
      <c r="S8" s="316">
        <v>14.18</v>
      </c>
      <c r="T8" s="362">
        <v>709.2</v>
      </c>
      <c r="U8" s="362">
        <v>4.02505873140173</v>
      </c>
      <c r="V8" s="372">
        <v>6</v>
      </c>
      <c r="W8" s="149"/>
    </row>
    <row r="9" customHeight="1" spans="1:23">
      <c r="A9" s="149"/>
      <c r="B9" s="150"/>
      <c r="C9" s="149"/>
      <c r="D9" s="347" t="s">
        <v>72</v>
      </c>
      <c r="E9" s="348">
        <v>134.6</v>
      </c>
      <c r="F9" s="351">
        <v>154</v>
      </c>
      <c r="G9" s="348">
        <v>3.6</v>
      </c>
      <c r="H9" s="348">
        <v>26.4</v>
      </c>
      <c r="I9" s="365">
        <v>633.333333333333</v>
      </c>
      <c r="J9" s="348">
        <v>14.2</v>
      </c>
      <c r="K9" s="348">
        <v>53.7878787878788</v>
      </c>
      <c r="L9" s="363">
        <v>238.9</v>
      </c>
      <c r="M9" s="363">
        <v>212.4</v>
      </c>
      <c r="N9" s="363">
        <v>88.9</v>
      </c>
      <c r="O9" s="363">
        <v>32.3</v>
      </c>
      <c r="P9" s="364">
        <v>15.3</v>
      </c>
      <c r="Q9" s="364">
        <v>15.7</v>
      </c>
      <c r="R9" s="364">
        <v>16.19</v>
      </c>
      <c r="S9" s="364">
        <v>15.73</v>
      </c>
      <c r="T9" s="363">
        <v>715</v>
      </c>
      <c r="U9" s="363">
        <v>11.6315378610461</v>
      </c>
      <c r="V9" s="374">
        <v>1</v>
      </c>
      <c r="W9" s="149"/>
    </row>
    <row r="10" customHeight="1" spans="1:23">
      <c r="A10" s="149"/>
      <c r="B10" s="150"/>
      <c r="C10" s="149"/>
      <c r="D10" s="347" t="s">
        <v>73</v>
      </c>
      <c r="E10" s="348">
        <v>139.2</v>
      </c>
      <c r="F10" s="349">
        <v>149</v>
      </c>
      <c r="G10" s="348">
        <v>5.8</v>
      </c>
      <c r="H10" s="352">
        <v>21.6572</v>
      </c>
      <c r="I10" s="348">
        <v>273.4</v>
      </c>
      <c r="J10" s="348">
        <v>15.7</v>
      </c>
      <c r="K10" s="348">
        <v>72.4932124189646</v>
      </c>
      <c r="L10" s="362">
        <v>170.4</v>
      </c>
      <c r="M10" s="362">
        <v>203.2</v>
      </c>
      <c r="N10" s="362">
        <v>95.4</v>
      </c>
      <c r="O10" s="362">
        <v>28.8</v>
      </c>
      <c r="P10" s="316">
        <v>15.66</v>
      </c>
      <c r="Q10" s="316">
        <v>14.71</v>
      </c>
      <c r="R10" s="316">
        <v>14.55</v>
      </c>
      <c r="S10" s="316">
        <v>14.97</v>
      </c>
      <c r="T10" s="362">
        <v>748.5</v>
      </c>
      <c r="U10" s="362">
        <v>4.83193277310924</v>
      </c>
      <c r="V10" s="372">
        <v>4</v>
      </c>
      <c r="W10" s="149"/>
    </row>
    <row r="11" customHeight="1" spans="1:23">
      <c r="A11" s="149"/>
      <c r="B11" s="150"/>
      <c r="C11" s="149"/>
      <c r="D11" s="347" t="s">
        <v>74</v>
      </c>
      <c r="E11" s="348">
        <v>128.15</v>
      </c>
      <c r="F11" s="349">
        <v>147</v>
      </c>
      <c r="G11" s="348">
        <v>2.79</v>
      </c>
      <c r="H11" s="348">
        <v>21.12</v>
      </c>
      <c r="I11" s="348">
        <v>656.989247311828</v>
      </c>
      <c r="J11" s="348">
        <v>12.54</v>
      </c>
      <c r="K11" s="348">
        <v>59.375</v>
      </c>
      <c r="L11" s="362">
        <v>25.48</v>
      </c>
      <c r="M11" s="362">
        <v>230.89</v>
      </c>
      <c r="N11" s="362">
        <v>93.73</v>
      </c>
      <c r="O11" s="362">
        <v>31.56</v>
      </c>
      <c r="P11" s="316">
        <v>19</v>
      </c>
      <c r="Q11" s="316">
        <v>18.72</v>
      </c>
      <c r="R11" s="316">
        <v>18.92</v>
      </c>
      <c r="S11" s="316">
        <v>18.88</v>
      </c>
      <c r="T11" s="362">
        <v>786.67</v>
      </c>
      <c r="U11" s="362">
        <v>8.256842858519</v>
      </c>
      <c r="V11" s="372">
        <v>3</v>
      </c>
      <c r="W11" s="149"/>
    </row>
    <row r="12" customHeight="1" spans="1:23">
      <c r="A12" s="149"/>
      <c r="B12" s="150"/>
      <c r="C12" s="149"/>
      <c r="D12" s="353" t="s">
        <v>75</v>
      </c>
      <c r="E12" s="348">
        <v>135</v>
      </c>
      <c r="F12" s="349">
        <v>154</v>
      </c>
      <c r="G12" s="348">
        <v>3.3</v>
      </c>
      <c r="H12" s="348">
        <v>26.38</v>
      </c>
      <c r="I12" s="348">
        <v>699.393939393939</v>
      </c>
      <c r="J12" s="348">
        <v>14.2</v>
      </c>
      <c r="K12" s="348">
        <v>53.8286580742987</v>
      </c>
      <c r="L12" s="362">
        <v>202.3</v>
      </c>
      <c r="M12" s="362">
        <v>161.5</v>
      </c>
      <c r="N12" s="362">
        <v>79.8</v>
      </c>
      <c r="O12" s="362">
        <v>34.4</v>
      </c>
      <c r="P12" s="316">
        <v>14.42</v>
      </c>
      <c r="Q12" s="316">
        <v>14.76</v>
      </c>
      <c r="R12" s="316">
        <v>14.98</v>
      </c>
      <c r="S12" s="316">
        <v>14.72</v>
      </c>
      <c r="T12" s="362">
        <v>736</v>
      </c>
      <c r="U12" s="373">
        <v>4.07239819004524</v>
      </c>
      <c r="V12" s="372">
        <v>4</v>
      </c>
      <c r="W12" s="149"/>
    </row>
    <row r="13" customHeight="1" spans="1:23">
      <c r="A13" s="149"/>
      <c r="B13" s="150"/>
      <c r="C13" s="149"/>
      <c r="D13" s="354" t="s">
        <v>76</v>
      </c>
      <c r="E13" s="355">
        <v>126.375</v>
      </c>
      <c r="F13" s="355">
        <v>149.1</v>
      </c>
      <c r="G13" s="355">
        <v>4.593</v>
      </c>
      <c r="H13" s="355">
        <v>25.37072</v>
      </c>
      <c r="I13" s="355">
        <v>484.827785117879</v>
      </c>
      <c r="J13" s="355">
        <v>14.837</v>
      </c>
      <c r="K13" s="355">
        <v>59.1073469532915</v>
      </c>
      <c r="L13" s="366">
        <v>174.244</v>
      </c>
      <c r="M13" s="366">
        <v>175.304</v>
      </c>
      <c r="N13" s="366">
        <v>86.911</v>
      </c>
      <c r="O13" s="366">
        <v>31.232</v>
      </c>
      <c r="P13" s="366">
        <v>15.451</v>
      </c>
      <c r="Q13" s="366">
        <v>15.338</v>
      </c>
      <c r="R13" s="366">
        <v>15.577</v>
      </c>
      <c r="S13" s="366">
        <v>15.455</v>
      </c>
      <c r="T13" s="366">
        <v>735.397</v>
      </c>
      <c r="U13" s="366">
        <v>6.13320825515948</v>
      </c>
      <c r="V13" s="375">
        <v>1</v>
      </c>
      <c r="W13" s="149"/>
    </row>
    <row r="14" customHeight="1" spans="1:23">
      <c r="A14" s="149" t="s">
        <v>77</v>
      </c>
      <c r="B14" s="150"/>
      <c r="C14" s="151" t="s">
        <v>78</v>
      </c>
      <c r="D14" s="252" t="s">
        <v>79</v>
      </c>
      <c r="E14" s="253">
        <v>137.8</v>
      </c>
      <c r="F14" s="253">
        <v>142</v>
      </c>
      <c r="G14" s="253">
        <v>3</v>
      </c>
      <c r="H14" s="253">
        <v>26.7</v>
      </c>
      <c r="I14" s="253">
        <v>790</v>
      </c>
      <c r="J14" s="253">
        <v>12.5</v>
      </c>
      <c r="K14" s="253">
        <v>46.8</v>
      </c>
      <c r="L14" s="253">
        <v>232.3</v>
      </c>
      <c r="M14" s="253">
        <v>207.7</v>
      </c>
      <c r="N14" s="253">
        <v>89.4</v>
      </c>
      <c r="O14" s="253">
        <v>29.8</v>
      </c>
      <c r="P14" s="259">
        <v>16.25</v>
      </c>
      <c r="Q14" s="259">
        <v>16.3</v>
      </c>
      <c r="R14" s="259">
        <v>16.8</v>
      </c>
      <c r="S14" s="259">
        <v>16.45</v>
      </c>
      <c r="T14" s="253">
        <v>747.7</v>
      </c>
      <c r="U14" s="259">
        <f>100*(T14-670.5)/670.5</f>
        <v>11.5137956748695</v>
      </c>
      <c r="V14" s="252">
        <v>1</v>
      </c>
      <c r="W14" s="149"/>
    </row>
    <row r="15" customHeight="1" spans="1:23">
      <c r="A15" s="149"/>
      <c r="B15" s="150"/>
      <c r="C15" s="149"/>
      <c r="D15" s="252" t="s">
        <v>80</v>
      </c>
      <c r="E15" s="253">
        <v>122</v>
      </c>
      <c r="F15" s="253">
        <v>141</v>
      </c>
      <c r="G15" s="253">
        <v>7.2</v>
      </c>
      <c r="H15" s="253">
        <v>32.1</v>
      </c>
      <c r="I15" s="253">
        <v>443</v>
      </c>
      <c r="J15" s="253">
        <v>18.6</v>
      </c>
      <c r="K15" s="253">
        <v>58</v>
      </c>
      <c r="L15" s="253">
        <v>187.3</v>
      </c>
      <c r="M15" s="253">
        <v>150</v>
      </c>
      <c r="N15" s="253">
        <v>80.09</v>
      </c>
      <c r="O15" s="253">
        <v>31.91</v>
      </c>
      <c r="P15" s="259">
        <v>13.34</v>
      </c>
      <c r="Q15" s="259">
        <v>14.23</v>
      </c>
      <c r="R15" s="259">
        <v>13.72</v>
      </c>
      <c r="S15" s="259">
        <v>13.76</v>
      </c>
      <c r="T15" s="253">
        <v>688.17</v>
      </c>
      <c r="U15" s="259">
        <f>100*(T15-654.5)/654.5</f>
        <v>5.14438502673796</v>
      </c>
      <c r="V15" s="252">
        <v>3</v>
      </c>
      <c r="W15" s="149"/>
    </row>
    <row r="16" customHeight="1" spans="1:23">
      <c r="A16" s="149"/>
      <c r="B16" s="150"/>
      <c r="C16" s="149"/>
      <c r="D16" s="252" t="s">
        <v>81</v>
      </c>
      <c r="E16" s="253">
        <v>121.7</v>
      </c>
      <c r="F16" s="253">
        <v>160</v>
      </c>
      <c r="G16" s="253">
        <v>7.11</v>
      </c>
      <c r="H16" s="253">
        <v>22.5</v>
      </c>
      <c r="I16" s="253">
        <v>216.46</v>
      </c>
      <c r="J16" s="253">
        <v>14.57</v>
      </c>
      <c r="K16" s="253">
        <v>64.76</v>
      </c>
      <c r="L16" s="253">
        <v>215.34</v>
      </c>
      <c r="M16" s="253">
        <v>171.53</v>
      </c>
      <c r="N16" s="253">
        <v>79.66</v>
      </c>
      <c r="O16" s="253">
        <v>31.03</v>
      </c>
      <c r="P16" s="259">
        <v>15.84</v>
      </c>
      <c r="Q16" s="259">
        <v>16.02</v>
      </c>
      <c r="R16" s="259">
        <v>15.77</v>
      </c>
      <c r="S16" s="259">
        <v>15.88</v>
      </c>
      <c r="T16" s="253">
        <v>721.82</v>
      </c>
      <c r="U16" s="259">
        <f>100*(T16-640.5)/640.5</f>
        <v>12.696330991413</v>
      </c>
      <c r="V16" s="252">
        <v>1</v>
      </c>
      <c r="W16" s="149"/>
    </row>
    <row r="17" customHeight="1" spans="1:23">
      <c r="A17" s="149"/>
      <c r="B17" s="150"/>
      <c r="C17" s="149"/>
      <c r="D17" s="252" t="s">
        <v>82</v>
      </c>
      <c r="E17" s="253">
        <v>108.6</v>
      </c>
      <c r="F17" s="253">
        <v>152</v>
      </c>
      <c r="G17" s="253">
        <v>3.9</v>
      </c>
      <c r="H17" s="253">
        <v>27.4</v>
      </c>
      <c r="I17" s="253">
        <v>602.6</v>
      </c>
      <c r="J17" s="253">
        <v>20.4</v>
      </c>
      <c r="K17" s="253">
        <v>74.5</v>
      </c>
      <c r="L17" s="253">
        <v>142.7</v>
      </c>
      <c r="M17" s="253">
        <v>120</v>
      </c>
      <c r="N17" s="253">
        <v>84.1</v>
      </c>
      <c r="O17" s="253">
        <v>32.8</v>
      </c>
      <c r="P17" s="259">
        <v>15.19</v>
      </c>
      <c r="Q17" s="259">
        <v>16.08</v>
      </c>
      <c r="R17" s="259">
        <v>15.56</v>
      </c>
      <c r="S17" s="259">
        <v>15.61</v>
      </c>
      <c r="T17" s="253">
        <v>693.8</v>
      </c>
      <c r="U17" s="259">
        <v>9.1</v>
      </c>
      <c r="V17" s="341">
        <v>1</v>
      </c>
      <c r="W17" s="149"/>
    </row>
    <row r="18" customHeight="1" spans="1:23">
      <c r="A18" s="149"/>
      <c r="B18" s="150"/>
      <c r="C18" s="149"/>
      <c r="D18" s="252" t="s">
        <v>83</v>
      </c>
      <c r="E18" s="253">
        <v>116.8</v>
      </c>
      <c r="F18" s="253">
        <v>154</v>
      </c>
      <c r="G18" s="253">
        <v>4.84</v>
      </c>
      <c r="H18" s="253">
        <v>30.91</v>
      </c>
      <c r="I18" s="253">
        <v>538.64</v>
      </c>
      <c r="J18" s="253">
        <v>16.59</v>
      </c>
      <c r="K18" s="253">
        <v>53.67</v>
      </c>
      <c r="L18" s="253">
        <v>157.89</v>
      </c>
      <c r="M18" s="253">
        <v>106.92</v>
      </c>
      <c r="N18" s="253">
        <v>69.62</v>
      </c>
      <c r="O18" s="253">
        <v>29.8</v>
      </c>
      <c r="P18" s="259">
        <v>15.25</v>
      </c>
      <c r="Q18" s="259">
        <v>14.71</v>
      </c>
      <c r="R18" s="259">
        <v>16.74</v>
      </c>
      <c r="S18" s="259">
        <v>15.56</v>
      </c>
      <c r="T18" s="253">
        <v>763.91</v>
      </c>
      <c r="U18" s="259">
        <f>100*(T18-705.5)/705.5</f>
        <v>8.27923458540042</v>
      </c>
      <c r="V18" s="252">
        <v>5</v>
      </c>
      <c r="W18" s="149"/>
    </row>
    <row r="19" customHeight="1" spans="1:23">
      <c r="A19" s="149"/>
      <c r="B19" s="150"/>
      <c r="C19" s="149"/>
      <c r="D19" s="252" t="s">
        <v>84</v>
      </c>
      <c r="E19" s="253">
        <v>135</v>
      </c>
      <c r="F19" s="253">
        <v>145</v>
      </c>
      <c r="G19" s="253">
        <v>4</v>
      </c>
      <c r="H19" s="253">
        <v>20.1</v>
      </c>
      <c r="I19" s="253">
        <v>402.5</v>
      </c>
      <c r="J19" s="253">
        <v>13.95</v>
      </c>
      <c r="K19" s="253">
        <v>69.4</v>
      </c>
      <c r="L19" s="253">
        <v>209.1</v>
      </c>
      <c r="M19" s="253">
        <v>190</v>
      </c>
      <c r="N19" s="253">
        <v>90.9</v>
      </c>
      <c r="O19" s="253">
        <v>29.4</v>
      </c>
      <c r="P19" s="259">
        <v>12.84</v>
      </c>
      <c r="Q19" s="259">
        <v>12.53</v>
      </c>
      <c r="R19" s="259">
        <v>11.17</v>
      </c>
      <c r="S19" s="259">
        <v>12.18</v>
      </c>
      <c r="T19" s="253">
        <v>609</v>
      </c>
      <c r="U19" s="259">
        <f>100*(T19-582)/582</f>
        <v>4.63917525773196</v>
      </c>
      <c r="V19" s="252">
        <v>6</v>
      </c>
      <c r="W19" s="149"/>
    </row>
    <row r="20" customHeight="1" spans="1:23">
      <c r="A20" s="149"/>
      <c r="B20" s="150"/>
      <c r="C20" s="149"/>
      <c r="D20" s="252" t="s">
        <v>85</v>
      </c>
      <c r="E20" s="253">
        <v>137.4</v>
      </c>
      <c r="F20" s="253">
        <v>143</v>
      </c>
      <c r="G20" s="253">
        <v>4.5</v>
      </c>
      <c r="H20" s="253">
        <v>25.4</v>
      </c>
      <c r="I20" s="253">
        <v>469.1</v>
      </c>
      <c r="J20" s="253">
        <v>14.3</v>
      </c>
      <c r="K20" s="253">
        <v>56.3</v>
      </c>
      <c r="L20" s="253">
        <v>182.8</v>
      </c>
      <c r="M20" s="253">
        <v>146.3</v>
      </c>
      <c r="N20" s="253">
        <v>80</v>
      </c>
      <c r="O20" s="253">
        <v>32.19</v>
      </c>
      <c r="P20" s="259">
        <v>13.05</v>
      </c>
      <c r="Q20" s="259">
        <v>13.25</v>
      </c>
      <c r="R20" s="259">
        <v>13.35</v>
      </c>
      <c r="S20" s="259">
        <v>13.22</v>
      </c>
      <c r="T20" s="253">
        <v>660.83</v>
      </c>
      <c r="U20" s="259">
        <v>7.74</v>
      </c>
      <c r="V20" s="252">
        <v>6</v>
      </c>
      <c r="W20" s="149"/>
    </row>
    <row r="21" customHeight="1" spans="1:23">
      <c r="A21" s="149"/>
      <c r="B21" s="150"/>
      <c r="C21" s="149"/>
      <c r="D21" s="252" t="s">
        <v>86</v>
      </c>
      <c r="E21" s="253">
        <v>144</v>
      </c>
      <c r="F21" s="253">
        <v>149</v>
      </c>
      <c r="G21" s="253">
        <v>3.55</v>
      </c>
      <c r="H21" s="253">
        <v>19.74</v>
      </c>
      <c r="I21" s="253">
        <v>456.5</v>
      </c>
      <c r="J21" s="253">
        <v>11.1</v>
      </c>
      <c r="K21" s="253">
        <v>56.3</v>
      </c>
      <c r="L21" s="253">
        <v>326</v>
      </c>
      <c r="M21" s="253">
        <v>240</v>
      </c>
      <c r="N21" s="253">
        <v>73.6</v>
      </c>
      <c r="O21" s="253">
        <v>29.1</v>
      </c>
      <c r="P21" s="259">
        <v>10.5</v>
      </c>
      <c r="Q21" s="259">
        <v>10.62</v>
      </c>
      <c r="R21" s="259">
        <v>10.82</v>
      </c>
      <c r="S21" s="259">
        <v>10.65</v>
      </c>
      <c r="T21" s="253">
        <v>532.43</v>
      </c>
      <c r="U21" s="259">
        <f>100*(T21-500.2)/500.2</f>
        <v>6.44342263094761</v>
      </c>
      <c r="V21" s="341">
        <v>3</v>
      </c>
      <c r="W21" s="149"/>
    </row>
    <row r="22" customHeight="1" spans="1:23">
      <c r="A22" s="149"/>
      <c r="B22" s="150"/>
      <c r="C22" s="149"/>
      <c r="D22" s="252" t="s">
        <v>87</v>
      </c>
      <c r="E22" s="253">
        <v>133.95</v>
      </c>
      <c r="F22" s="253">
        <v>142.5</v>
      </c>
      <c r="G22" s="253">
        <v>3.37</v>
      </c>
      <c r="H22" s="253">
        <v>18.5</v>
      </c>
      <c r="I22" s="253">
        <v>448.15</v>
      </c>
      <c r="J22" s="253">
        <v>14.66</v>
      </c>
      <c r="K22" s="253">
        <v>79.23</v>
      </c>
      <c r="L22" s="253">
        <v>195.46</v>
      </c>
      <c r="M22" s="253">
        <v>165.74</v>
      </c>
      <c r="N22" s="253">
        <v>84.79</v>
      </c>
      <c r="O22" s="253">
        <v>31.94</v>
      </c>
      <c r="P22" s="259">
        <v>18.14</v>
      </c>
      <c r="Q22" s="259">
        <v>17.53</v>
      </c>
      <c r="R22" s="259">
        <v>18.03</v>
      </c>
      <c r="S22" s="259">
        <v>17.9</v>
      </c>
      <c r="T22" s="253">
        <v>745.89</v>
      </c>
      <c r="U22" s="259">
        <v>23.76</v>
      </c>
      <c r="V22" s="252">
        <v>2</v>
      </c>
      <c r="W22" s="149"/>
    </row>
    <row r="23" customHeight="1" spans="1:23">
      <c r="A23" s="149"/>
      <c r="B23" s="150"/>
      <c r="C23" s="149"/>
      <c r="D23" s="252" t="s">
        <v>88</v>
      </c>
      <c r="E23" s="253">
        <v>130.8</v>
      </c>
      <c r="F23" s="253">
        <v>146</v>
      </c>
      <c r="G23" s="253">
        <v>5.1</v>
      </c>
      <c r="H23" s="253">
        <v>22.3</v>
      </c>
      <c r="I23" s="253">
        <v>337.7</v>
      </c>
      <c r="J23" s="253">
        <v>11.6</v>
      </c>
      <c r="K23" s="253">
        <v>52.1</v>
      </c>
      <c r="L23" s="253">
        <v>244.1</v>
      </c>
      <c r="M23" s="253">
        <v>188.9</v>
      </c>
      <c r="N23" s="253">
        <v>77.4</v>
      </c>
      <c r="O23" s="253">
        <v>27.9</v>
      </c>
      <c r="P23" s="259">
        <v>12.24</v>
      </c>
      <c r="Q23" s="259">
        <v>11.1</v>
      </c>
      <c r="R23" s="259">
        <v>12.59</v>
      </c>
      <c r="S23" s="259">
        <v>11.97</v>
      </c>
      <c r="T23" s="253">
        <v>598.72</v>
      </c>
      <c r="U23" s="259">
        <v>15.01</v>
      </c>
      <c r="V23" s="252">
        <v>2</v>
      </c>
      <c r="W23" s="149"/>
    </row>
    <row r="24" customHeight="1" spans="1:23">
      <c r="A24" s="149"/>
      <c r="B24" s="150"/>
      <c r="C24" s="149"/>
      <c r="D24" s="215" t="s">
        <v>89</v>
      </c>
      <c r="E24" s="216">
        <f t="shared" ref="E24:T24" si="0">AVERAGE(E14:E23)</f>
        <v>128.805</v>
      </c>
      <c r="F24" s="216">
        <f t="shared" si="0"/>
        <v>147.45</v>
      </c>
      <c r="G24" s="216">
        <f t="shared" si="0"/>
        <v>4.657</v>
      </c>
      <c r="H24" s="216">
        <f t="shared" si="0"/>
        <v>24.565</v>
      </c>
      <c r="I24" s="216">
        <f t="shared" si="0"/>
        <v>470.465</v>
      </c>
      <c r="J24" s="216">
        <f t="shared" si="0"/>
        <v>14.827</v>
      </c>
      <c r="K24" s="216">
        <f t="shared" si="0"/>
        <v>61.106</v>
      </c>
      <c r="L24" s="216">
        <f t="shared" si="0"/>
        <v>209.299</v>
      </c>
      <c r="M24" s="216">
        <f t="shared" si="0"/>
        <v>168.709</v>
      </c>
      <c r="N24" s="216">
        <f t="shared" si="0"/>
        <v>80.956</v>
      </c>
      <c r="O24" s="216">
        <f t="shared" si="0"/>
        <v>30.587</v>
      </c>
      <c r="P24" s="221">
        <f t="shared" si="0"/>
        <v>14.264</v>
      </c>
      <c r="Q24" s="221">
        <f t="shared" si="0"/>
        <v>14.237</v>
      </c>
      <c r="R24" s="221">
        <f t="shared" si="0"/>
        <v>14.455</v>
      </c>
      <c r="S24" s="221">
        <f t="shared" si="0"/>
        <v>14.318</v>
      </c>
      <c r="T24" s="216">
        <f t="shared" si="0"/>
        <v>676.227</v>
      </c>
      <c r="U24" s="221">
        <v>10.3896294700138</v>
      </c>
      <c r="V24" s="215">
        <v>3</v>
      </c>
      <c r="W24" s="149"/>
    </row>
    <row r="25" customHeight="1" spans="1:23">
      <c r="A25" s="149" t="s">
        <v>90</v>
      </c>
      <c r="B25" s="150"/>
      <c r="C25" s="149" t="s">
        <v>91</v>
      </c>
      <c r="D25" s="241" t="s">
        <v>92</v>
      </c>
      <c r="E25" s="254">
        <v>149</v>
      </c>
      <c r="F25" s="254">
        <v>140</v>
      </c>
      <c r="G25" s="254">
        <v>2.8</v>
      </c>
      <c r="H25" s="254">
        <v>28.4</v>
      </c>
      <c r="I25" s="254">
        <v>914.3</v>
      </c>
      <c r="J25" s="254">
        <v>14.2</v>
      </c>
      <c r="K25" s="254">
        <v>50</v>
      </c>
      <c r="L25" s="254">
        <v>209.5</v>
      </c>
      <c r="M25" s="254">
        <v>173.3</v>
      </c>
      <c r="N25" s="254">
        <v>82.7</v>
      </c>
      <c r="O25" s="254">
        <v>31.5</v>
      </c>
      <c r="P25" s="260">
        <v>285.25</v>
      </c>
      <c r="Q25" s="260">
        <v>294.15</v>
      </c>
      <c r="R25" s="260"/>
      <c r="S25" s="260">
        <v>289.7</v>
      </c>
      <c r="T25" s="254">
        <v>706.6</v>
      </c>
      <c r="U25" s="265">
        <v>8.9591364687741</v>
      </c>
      <c r="V25" s="241">
        <v>1</v>
      </c>
      <c r="W25" s="149"/>
    </row>
    <row r="26" customHeight="1" spans="1:23">
      <c r="A26" s="149"/>
      <c r="B26" s="150"/>
      <c r="C26" s="149"/>
      <c r="D26" s="241" t="s">
        <v>93</v>
      </c>
      <c r="E26" s="254">
        <v>140.5</v>
      </c>
      <c r="F26" s="254">
        <v>147</v>
      </c>
      <c r="G26" s="254">
        <v>3.45</v>
      </c>
      <c r="H26" s="254">
        <v>26.7</v>
      </c>
      <c r="I26" s="254">
        <v>673.91</v>
      </c>
      <c r="J26" s="254">
        <v>17.25</v>
      </c>
      <c r="K26" s="254">
        <v>64.58</v>
      </c>
      <c r="L26" s="254">
        <v>162.08</v>
      </c>
      <c r="M26" s="254">
        <v>137.88</v>
      </c>
      <c r="N26" s="254">
        <v>85.07</v>
      </c>
      <c r="O26" s="254">
        <v>30.05</v>
      </c>
      <c r="P26" s="260">
        <v>158.72</v>
      </c>
      <c r="Q26" s="260">
        <v>164.88</v>
      </c>
      <c r="R26" s="260"/>
      <c r="S26" s="260">
        <v>161.8</v>
      </c>
      <c r="T26" s="254">
        <v>647.18</v>
      </c>
      <c r="U26" s="265">
        <v>13.37</v>
      </c>
      <c r="V26" s="241">
        <v>1</v>
      </c>
      <c r="W26" s="149"/>
    </row>
    <row r="27" customHeight="1" spans="1:23">
      <c r="A27" s="149"/>
      <c r="B27" s="150"/>
      <c r="C27" s="149"/>
      <c r="D27" s="241" t="s">
        <v>80</v>
      </c>
      <c r="E27" s="254">
        <v>134.4</v>
      </c>
      <c r="F27" s="254">
        <v>139</v>
      </c>
      <c r="G27" s="254">
        <v>8.43</v>
      </c>
      <c r="H27" s="254">
        <v>31.1</v>
      </c>
      <c r="I27" s="254">
        <v>268.9</v>
      </c>
      <c r="J27" s="254">
        <v>17.3</v>
      </c>
      <c r="K27" s="254">
        <v>55.7</v>
      </c>
      <c r="L27" s="254">
        <v>175.08</v>
      </c>
      <c r="M27" s="254">
        <v>158.46</v>
      </c>
      <c r="N27" s="254">
        <v>90.5</v>
      </c>
      <c r="O27" s="254">
        <v>28.69</v>
      </c>
      <c r="P27" s="260">
        <v>166.5</v>
      </c>
      <c r="Q27" s="260">
        <v>157.5</v>
      </c>
      <c r="R27" s="260"/>
      <c r="S27" s="260">
        <v>161.9</v>
      </c>
      <c r="T27" s="254">
        <v>647.3</v>
      </c>
      <c r="U27" s="265">
        <v>4.97</v>
      </c>
      <c r="V27" s="241">
        <v>1</v>
      </c>
      <c r="W27" s="149"/>
    </row>
    <row r="28" customHeight="1" spans="1:23">
      <c r="A28" s="149"/>
      <c r="B28" s="150"/>
      <c r="C28" s="149"/>
      <c r="D28" s="241" t="s">
        <v>94</v>
      </c>
      <c r="E28" s="254">
        <v>134.8</v>
      </c>
      <c r="F28" s="254">
        <v>141</v>
      </c>
      <c r="G28" s="254">
        <v>5.5</v>
      </c>
      <c r="H28" s="254">
        <v>28.1</v>
      </c>
      <c r="I28" s="254">
        <v>410.9</v>
      </c>
      <c r="J28" s="254">
        <v>19.3</v>
      </c>
      <c r="K28" s="254">
        <v>68.7</v>
      </c>
      <c r="L28" s="254">
        <v>184.6</v>
      </c>
      <c r="M28" s="254">
        <v>148.2</v>
      </c>
      <c r="N28" s="254">
        <v>80.3</v>
      </c>
      <c r="O28" s="254">
        <v>25.6</v>
      </c>
      <c r="P28" s="260">
        <v>186.4</v>
      </c>
      <c r="Q28" s="260">
        <v>177.3</v>
      </c>
      <c r="R28" s="260"/>
      <c r="S28" s="260">
        <v>181.8</v>
      </c>
      <c r="T28" s="254">
        <v>673.8</v>
      </c>
      <c r="U28" s="265">
        <v>5.19906323185011</v>
      </c>
      <c r="V28" s="241">
        <v>2</v>
      </c>
      <c r="W28" s="149"/>
    </row>
    <row r="29" customHeight="1" spans="1:23">
      <c r="A29" s="149"/>
      <c r="B29" s="150"/>
      <c r="C29" s="149"/>
      <c r="D29" s="241" t="s">
        <v>81</v>
      </c>
      <c r="E29" s="254">
        <v>134.9</v>
      </c>
      <c r="F29" s="254">
        <v>157</v>
      </c>
      <c r="G29" s="254">
        <v>3.5</v>
      </c>
      <c r="H29" s="254">
        <v>22.1</v>
      </c>
      <c r="I29" s="254">
        <v>531.4</v>
      </c>
      <c r="J29" s="254">
        <v>14.2</v>
      </c>
      <c r="K29" s="254">
        <v>64.3</v>
      </c>
      <c r="L29" s="254">
        <v>204.5</v>
      </c>
      <c r="M29" s="254">
        <v>166.1</v>
      </c>
      <c r="N29" s="254">
        <v>81.2</v>
      </c>
      <c r="O29" s="254">
        <v>30.2</v>
      </c>
      <c r="P29" s="260">
        <v>170.8</v>
      </c>
      <c r="Q29" s="260">
        <v>166.4</v>
      </c>
      <c r="R29" s="260"/>
      <c r="S29" s="260">
        <v>168.6</v>
      </c>
      <c r="T29" s="254">
        <v>674.4</v>
      </c>
      <c r="U29" s="265">
        <v>6.6</v>
      </c>
      <c r="V29" s="241">
        <v>1</v>
      </c>
      <c r="W29" s="149"/>
    </row>
    <row r="30" customHeight="1" spans="1:23">
      <c r="A30" s="149"/>
      <c r="B30" s="150"/>
      <c r="C30" s="149"/>
      <c r="D30" s="241" t="s">
        <v>95</v>
      </c>
      <c r="E30" s="254">
        <v>126.1</v>
      </c>
      <c r="F30" s="254">
        <v>160</v>
      </c>
      <c r="G30" s="254">
        <v>3.2</v>
      </c>
      <c r="H30" s="254">
        <v>27.8</v>
      </c>
      <c r="I30" s="254">
        <v>869</v>
      </c>
      <c r="J30" s="254">
        <v>15.4</v>
      </c>
      <c r="K30" s="254">
        <v>55.4</v>
      </c>
      <c r="L30" s="254">
        <v>178.1</v>
      </c>
      <c r="M30" s="254">
        <v>137.7</v>
      </c>
      <c r="N30" s="254">
        <v>77.3</v>
      </c>
      <c r="O30" s="254">
        <v>31.1</v>
      </c>
      <c r="P30" s="260">
        <v>195.5</v>
      </c>
      <c r="Q30" s="260">
        <v>194.2</v>
      </c>
      <c r="R30" s="260"/>
      <c r="S30" s="260">
        <v>194.85</v>
      </c>
      <c r="T30" s="254">
        <v>649.5</v>
      </c>
      <c r="U30" s="265">
        <v>7.1</v>
      </c>
      <c r="V30" s="241">
        <v>1</v>
      </c>
      <c r="W30" s="149"/>
    </row>
    <row r="31" customHeight="1" spans="1:23">
      <c r="A31" s="149"/>
      <c r="B31" s="150"/>
      <c r="C31" s="149"/>
      <c r="D31" s="241" t="s">
        <v>96</v>
      </c>
      <c r="E31" s="254">
        <v>125.8</v>
      </c>
      <c r="F31" s="254">
        <v>146</v>
      </c>
      <c r="G31" s="254"/>
      <c r="H31" s="254"/>
      <c r="I31" s="254"/>
      <c r="J31" s="254"/>
      <c r="K31" s="254"/>
      <c r="L31" s="254"/>
      <c r="M31" s="254"/>
      <c r="N31" s="254"/>
      <c r="O31" s="254"/>
      <c r="P31" s="260">
        <v>160.1</v>
      </c>
      <c r="Q31" s="260">
        <v>159.6</v>
      </c>
      <c r="R31" s="260"/>
      <c r="S31" s="260">
        <v>159.85</v>
      </c>
      <c r="T31" s="254">
        <v>639.3</v>
      </c>
      <c r="U31" s="265">
        <v>8.4110564693912</v>
      </c>
      <c r="V31" s="241">
        <v>1</v>
      </c>
      <c r="W31" s="149"/>
    </row>
    <row r="32" customHeight="1" spans="1:23">
      <c r="A32" s="149"/>
      <c r="B32" s="150"/>
      <c r="C32" s="149"/>
      <c r="D32" s="241" t="s">
        <v>97</v>
      </c>
      <c r="E32" s="254">
        <v>131</v>
      </c>
      <c r="F32" s="254">
        <v>133</v>
      </c>
      <c r="G32" s="254">
        <v>3.78</v>
      </c>
      <c r="H32" s="254">
        <v>19.89</v>
      </c>
      <c r="I32" s="254">
        <v>426.9</v>
      </c>
      <c r="J32" s="254">
        <v>13.62</v>
      </c>
      <c r="K32" s="254">
        <v>68.4</v>
      </c>
      <c r="L32" s="254">
        <v>284</v>
      </c>
      <c r="M32" s="254">
        <v>219</v>
      </c>
      <c r="N32" s="254">
        <v>0.7711</v>
      </c>
      <c r="O32" s="254">
        <v>29.6</v>
      </c>
      <c r="P32" s="260">
        <v>185.63</v>
      </c>
      <c r="Q32" s="260">
        <v>175.31</v>
      </c>
      <c r="R32" s="260"/>
      <c r="S32" s="260">
        <v>180.47</v>
      </c>
      <c r="T32" s="254">
        <v>668.03</v>
      </c>
      <c r="U32" s="265">
        <v>24.8</v>
      </c>
      <c r="V32" s="241">
        <v>1</v>
      </c>
      <c r="W32" s="149"/>
    </row>
    <row r="33" customHeight="1" spans="1:23">
      <c r="A33" s="149"/>
      <c r="B33" s="150"/>
      <c r="C33" s="149"/>
      <c r="D33" s="241" t="s">
        <v>98</v>
      </c>
      <c r="E33" s="254">
        <v>141.5</v>
      </c>
      <c r="F33" s="254">
        <v>154</v>
      </c>
      <c r="G33" s="254">
        <v>5.3</v>
      </c>
      <c r="H33" s="254">
        <v>22.6</v>
      </c>
      <c r="I33" s="254">
        <v>322.2</v>
      </c>
      <c r="J33" s="254">
        <v>14.6</v>
      </c>
      <c r="K33" s="254">
        <v>64.8</v>
      </c>
      <c r="L33" s="254">
        <v>245.1</v>
      </c>
      <c r="M33" s="254">
        <v>216.7</v>
      </c>
      <c r="N33" s="254">
        <v>88.4</v>
      </c>
      <c r="O33" s="254">
        <v>30.3</v>
      </c>
      <c r="P33" s="260">
        <v>13.1</v>
      </c>
      <c r="Q33" s="260">
        <v>13</v>
      </c>
      <c r="R33" s="260"/>
      <c r="S33" s="260">
        <v>13</v>
      </c>
      <c r="T33" s="254">
        <v>651.1</v>
      </c>
      <c r="U33" s="265">
        <v>20.3</v>
      </c>
      <c r="V33" s="241">
        <v>1</v>
      </c>
      <c r="W33" s="149"/>
    </row>
    <row r="34" customHeight="1" spans="1:23">
      <c r="A34" s="149"/>
      <c r="B34" s="150"/>
      <c r="C34" s="149"/>
      <c r="D34" s="241" t="s">
        <v>99</v>
      </c>
      <c r="E34" s="254">
        <v>102</v>
      </c>
      <c r="F34" s="254">
        <v>148</v>
      </c>
      <c r="G34" s="254">
        <v>4.3</v>
      </c>
      <c r="H34" s="254">
        <v>21.1</v>
      </c>
      <c r="I34" s="254">
        <v>390.7</v>
      </c>
      <c r="J34" s="254">
        <v>16.3</v>
      </c>
      <c r="K34" s="254">
        <v>77.2</v>
      </c>
      <c r="L34" s="254">
        <v>178</v>
      </c>
      <c r="M34" s="254">
        <v>150</v>
      </c>
      <c r="N34" s="254">
        <v>84.3</v>
      </c>
      <c r="O34" s="254">
        <v>31</v>
      </c>
      <c r="P34" s="260">
        <v>175.2</v>
      </c>
      <c r="Q34" s="260">
        <v>178.2</v>
      </c>
      <c r="R34" s="260"/>
      <c r="S34" s="260">
        <v>176.7</v>
      </c>
      <c r="T34" s="254">
        <v>654.8</v>
      </c>
      <c r="U34" s="265">
        <v>4.13</v>
      </c>
      <c r="V34" s="241">
        <v>2</v>
      </c>
      <c r="W34" s="149"/>
    </row>
    <row r="35" customHeight="1" spans="1:23">
      <c r="A35" s="149"/>
      <c r="B35" s="150"/>
      <c r="C35" s="149"/>
      <c r="D35" s="242" t="s">
        <v>89</v>
      </c>
      <c r="E35" s="255">
        <f t="shared" ref="E35:Q35" si="1">AVERAGE(E25:E34)</f>
        <v>132</v>
      </c>
      <c r="F35" s="255">
        <f t="shared" si="1"/>
        <v>146.5</v>
      </c>
      <c r="G35" s="255">
        <f t="shared" si="1"/>
        <v>4.47333333333333</v>
      </c>
      <c r="H35" s="255">
        <f t="shared" si="1"/>
        <v>25.31</v>
      </c>
      <c r="I35" s="255">
        <f t="shared" si="1"/>
        <v>534.245555555556</v>
      </c>
      <c r="J35" s="255">
        <f t="shared" si="1"/>
        <v>15.7966666666667</v>
      </c>
      <c r="K35" s="255">
        <f t="shared" si="1"/>
        <v>63.2311111111111</v>
      </c>
      <c r="L35" s="255">
        <f t="shared" si="1"/>
        <v>202.328888888889</v>
      </c>
      <c r="M35" s="255">
        <f t="shared" si="1"/>
        <v>167.482222222222</v>
      </c>
      <c r="N35" s="255">
        <f t="shared" si="1"/>
        <v>74.5045666666667</v>
      </c>
      <c r="O35" s="255">
        <f t="shared" si="1"/>
        <v>29.7822222222222</v>
      </c>
      <c r="P35" s="261">
        <f t="shared" si="1"/>
        <v>169.72</v>
      </c>
      <c r="Q35" s="261">
        <f t="shared" si="1"/>
        <v>168.054</v>
      </c>
      <c r="R35" s="261"/>
      <c r="S35" s="261">
        <f>AVERAGE(S25:S34)</f>
        <v>168.867</v>
      </c>
      <c r="T35" s="255">
        <f>AVERAGE(T25:T34)</f>
        <v>661.201</v>
      </c>
      <c r="U35" s="266">
        <f>(T35-601.09)/601.09*100</f>
        <v>10.0003327288759</v>
      </c>
      <c r="V35" s="242">
        <v>1</v>
      </c>
      <c r="W35" s="149"/>
    </row>
    <row r="36" customHeight="1" spans="1:23">
      <c r="A36" s="149" t="s">
        <v>63</v>
      </c>
      <c r="B36" s="206" t="s">
        <v>100</v>
      </c>
      <c r="C36" s="149" t="s">
        <v>101</v>
      </c>
      <c r="D36" s="356" t="s">
        <v>66</v>
      </c>
      <c r="E36" s="357">
        <v>115.5</v>
      </c>
      <c r="F36" s="358">
        <v>142</v>
      </c>
      <c r="G36" s="359">
        <v>3.8</v>
      </c>
      <c r="H36" s="359">
        <v>30.2</v>
      </c>
      <c r="I36" s="359">
        <v>694.736842105263</v>
      </c>
      <c r="J36" s="359">
        <v>12.8</v>
      </c>
      <c r="K36" s="359">
        <v>42.3841059602649</v>
      </c>
      <c r="L36" s="367">
        <v>203.9</v>
      </c>
      <c r="M36" s="367">
        <v>190.9</v>
      </c>
      <c r="N36" s="367">
        <v>93.6</v>
      </c>
      <c r="O36" s="367">
        <v>26.6</v>
      </c>
      <c r="P36" s="368">
        <v>13.33</v>
      </c>
      <c r="Q36" s="368">
        <v>13.03</v>
      </c>
      <c r="R36" s="368">
        <v>12.72</v>
      </c>
      <c r="S36" s="368">
        <v>13.02</v>
      </c>
      <c r="T36" s="376">
        <v>651.2</v>
      </c>
      <c r="U36" s="377">
        <v>1.13371641559249</v>
      </c>
      <c r="V36" s="378">
        <v>11</v>
      </c>
      <c r="W36" s="151" t="s">
        <v>5</v>
      </c>
    </row>
    <row r="37" customHeight="1" spans="1:23">
      <c r="A37" s="149"/>
      <c r="B37" s="150"/>
      <c r="C37" s="149"/>
      <c r="D37" s="347" t="s">
        <v>67</v>
      </c>
      <c r="E37" s="348">
        <v>116.8</v>
      </c>
      <c r="F37" s="349">
        <v>142</v>
      </c>
      <c r="G37" s="348">
        <v>5.1</v>
      </c>
      <c r="H37" s="348">
        <v>31.2</v>
      </c>
      <c r="I37" s="348">
        <v>511.764705882353</v>
      </c>
      <c r="J37" s="348">
        <v>15.1</v>
      </c>
      <c r="K37" s="348">
        <v>48.3974358974359</v>
      </c>
      <c r="L37" s="362">
        <v>211</v>
      </c>
      <c r="M37" s="362">
        <v>183</v>
      </c>
      <c r="N37" s="362">
        <v>86.7</v>
      </c>
      <c r="O37" s="362">
        <v>29.9</v>
      </c>
      <c r="P37" s="316">
        <v>16.79</v>
      </c>
      <c r="Q37" s="316">
        <v>16.26</v>
      </c>
      <c r="R37" s="316">
        <v>16.44</v>
      </c>
      <c r="S37" s="316">
        <v>16.5</v>
      </c>
      <c r="T37" s="362">
        <v>824.83</v>
      </c>
      <c r="U37" s="362">
        <v>8.05680374150105</v>
      </c>
      <c r="V37" s="372">
        <v>6</v>
      </c>
      <c r="W37" s="149"/>
    </row>
    <row r="38" customHeight="1" spans="1:23">
      <c r="A38" s="149"/>
      <c r="B38" s="150"/>
      <c r="C38" s="149"/>
      <c r="D38" s="347" t="s">
        <v>68</v>
      </c>
      <c r="E38" s="350">
        <v>109.6</v>
      </c>
      <c r="F38" s="351">
        <v>149</v>
      </c>
      <c r="G38" s="350">
        <v>4.2</v>
      </c>
      <c r="H38" s="350">
        <v>26.5</v>
      </c>
      <c r="I38" s="350">
        <v>530.952380952381</v>
      </c>
      <c r="J38" s="350">
        <v>18.9</v>
      </c>
      <c r="K38" s="350">
        <v>71.3207547169811</v>
      </c>
      <c r="L38" s="363">
        <v>164</v>
      </c>
      <c r="M38" s="363">
        <v>127.6</v>
      </c>
      <c r="N38" s="363">
        <v>77.8</v>
      </c>
      <c r="O38" s="363">
        <v>27.7</v>
      </c>
      <c r="P38" s="364">
        <v>14.21</v>
      </c>
      <c r="Q38" s="364">
        <v>14.5</v>
      </c>
      <c r="R38" s="364">
        <v>13.95</v>
      </c>
      <c r="S38" s="364">
        <v>14.22</v>
      </c>
      <c r="T38" s="363">
        <v>631.9</v>
      </c>
      <c r="U38" s="373">
        <v>5.95238095238095</v>
      </c>
      <c r="V38" s="374">
        <v>2</v>
      </c>
      <c r="W38" s="149"/>
    </row>
    <row r="39" customHeight="1" spans="1:23">
      <c r="A39" s="149"/>
      <c r="B39" s="150"/>
      <c r="C39" s="149"/>
      <c r="D39" s="347" t="s">
        <v>69</v>
      </c>
      <c r="E39" s="348">
        <v>116.2</v>
      </c>
      <c r="F39" s="349">
        <v>139</v>
      </c>
      <c r="G39" s="348">
        <v>6.19</v>
      </c>
      <c r="H39" s="348">
        <v>24.18</v>
      </c>
      <c r="I39" s="348">
        <v>290.630048465266</v>
      </c>
      <c r="J39" s="348">
        <v>14.81</v>
      </c>
      <c r="K39" s="348">
        <v>61.2489660876758</v>
      </c>
      <c r="L39" s="362">
        <v>234.96</v>
      </c>
      <c r="M39" s="362">
        <v>180.9</v>
      </c>
      <c r="N39" s="362">
        <v>76.99</v>
      </c>
      <c r="O39" s="362">
        <v>26.22</v>
      </c>
      <c r="P39" s="316">
        <v>13.48</v>
      </c>
      <c r="Q39" s="316">
        <v>13.39</v>
      </c>
      <c r="R39" s="316">
        <v>13.51</v>
      </c>
      <c r="S39" s="316">
        <v>13.46</v>
      </c>
      <c r="T39" s="362">
        <v>607.95</v>
      </c>
      <c r="U39" s="362">
        <v>-1.53699144856181</v>
      </c>
      <c r="V39" s="372">
        <v>12</v>
      </c>
      <c r="W39" s="149"/>
    </row>
    <row r="40" customHeight="1" spans="1:23">
      <c r="A40" s="149"/>
      <c r="B40" s="150"/>
      <c r="C40" s="149"/>
      <c r="D40" s="347" t="s">
        <v>70</v>
      </c>
      <c r="E40" s="348">
        <v>118.4</v>
      </c>
      <c r="F40" s="349">
        <v>143</v>
      </c>
      <c r="G40" s="348">
        <v>6.2</v>
      </c>
      <c r="H40" s="348">
        <v>23.3</v>
      </c>
      <c r="I40" s="348">
        <v>275.806451612903</v>
      </c>
      <c r="J40" s="348">
        <v>14.29</v>
      </c>
      <c r="K40" s="348">
        <v>61.3304721030043</v>
      </c>
      <c r="L40" s="362">
        <v>263.5</v>
      </c>
      <c r="M40" s="362">
        <v>231.3</v>
      </c>
      <c r="N40" s="362">
        <v>87.8</v>
      </c>
      <c r="O40" s="362">
        <v>25.14</v>
      </c>
      <c r="P40" s="316">
        <v>18.35</v>
      </c>
      <c r="Q40" s="316">
        <v>17.65</v>
      </c>
      <c r="R40" s="316">
        <v>17.45</v>
      </c>
      <c r="S40" s="316">
        <v>17.82</v>
      </c>
      <c r="T40" s="362">
        <v>890.83</v>
      </c>
      <c r="U40" s="362">
        <v>6.58028546474762</v>
      </c>
      <c r="V40" s="372">
        <v>2</v>
      </c>
      <c r="W40" s="149"/>
    </row>
    <row r="41" customHeight="1" spans="1:23">
      <c r="A41" s="149"/>
      <c r="B41" s="150"/>
      <c r="C41" s="149"/>
      <c r="D41" s="347" t="s">
        <v>71</v>
      </c>
      <c r="E41" s="348">
        <v>122</v>
      </c>
      <c r="F41" s="349">
        <v>139</v>
      </c>
      <c r="G41" s="348">
        <v>5.3</v>
      </c>
      <c r="H41" s="348">
        <v>30.6</v>
      </c>
      <c r="I41" s="348">
        <v>477.358490566038</v>
      </c>
      <c r="J41" s="348">
        <v>17.5</v>
      </c>
      <c r="K41" s="348">
        <v>57.1895424836601</v>
      </c>
      <c r="L41" s="362">
        <v>160.7</v>
      </c>
      <c r="M41" s="362">
        <v>147.2</v>
      </c>
      <c r="N41" s="362">
        <v>91.6</v>
      </c>
      <c r="O41" s="362">
        <v>28.11</v>
      </c>
      <c r="P41" s="316">
        <v>14.51</v>
      </c>
      <c r="Q41" s="316">
        <v>13.93</v>
      </c>
      <c r="R41" s="316">
        <v>14.63</v>
      </c>
      <c r="S41" s="316">
        <v>14.36</v>
      </c>
      <c r="T41" s="362">
        <v>717.8</v>
      </c>
      <c r="U41" s="362">
        <v>5.37196554424432</v>
      </c>
      <c r="V41" s="372">
        <v>3</v>
      </c>
      <c r="W41" s="149"/>
    </row>
    <row r="42" customHeight="1" spans="1:23">
      <c r="A42" s="149"/>
      <c r="B42" s="150"/>
      <c r="C42" s="149"/>
      <c r="D42" s="347" t="s">
        <v>72</v>
      </c>
      <c r="E42" s="348">
        <v>126.6</v>
      </c>
      <c r="F42" s="351">
        <v>147</v>
      </c>
      <c r="G42" s="348">
        <v>4.4</v>
      </c>
      <c r="H42" s="348">
        <v>28.1</v>
      </c>
      <c r="I42" s="365">
        <v>538.636363636364</v>
      </c>
      <c r="J42" s="348">
        <v>17.5</v>
      </c>
      <c r="K42" s="348">
        <v>62.2775800711744</v>
      </c>
      <c r="L42" s="363">
        <v>202.1</v>
      </c>
      <c r="M42" s="363">
        <v>179.5</v>
      </c>
      <c r="N42" s="363">
        <v>88.8</v>
      </c>
      <c r="O42" s="363">
        <v>26.9</v>
      </c>
      <c r="P42" s="364">
        <v>15.5</v>
      </c>
      <c r="Q42" s="364">
        <v>15.6</v>
      </c>
      <c r="R42" s="364">
        <v>15.7</v>
      </c>
      <c r="S42" s="364">
        <v>15.6</v>
      </c>
      <c r="T42" s="363">
        <v>709.1</v>
      </c>
      <c r="U42" s="363">
        <v>10.7103825136612</v>
      </c>
      <c r="V42" s="374">
        <v>3</v>
      </c>
      <c r="W42" s="149"/>
    </row>
    <row r="43" customHeight="1" spans="1:23">
      <c r="A43" s="149"/>
      <c r="B43" s="150"/>
      <c r="C43" s="149"/>
      <c r="D43" s="347" t="s">
        <v>73</v>
      </c>
      <c r="E43" s="348">
        <v>127.3</v>
      </c>
      <c r="F43" s="349">
        <v>143</v>
      </c>
      <c r="G43" s="348">
        <v>6.3</v>
      </c>
      <c r="H43" s="352">
        <v>23.3793</v>
      </c>
      <c r="I43" s="348">
        <v>271.1</v>
      </c>
      <c r="J43" s="348">
        <v>18</v>
      </c>
      <c r="K43" s="348">
        <v>76.9911845093737</v>
      </c>
      <c r="L43" s="362">
        <v>194.6</v>
      </c>
      <c r="M43" s="362">
        <v>181.9</v>
      </c>
      <c r="N43" s="362">
        <v>93.5</v>
      </c>
      <c r="O43" s="362">
        <v>27.1</v>
      </c>
      <c r="P43" s="316">
        <v>14.52</v>
      </c>
      <c r="Q43" s="316">
        <v>15.77</v>
      </c>
      <c r="R43" s="316">
        <v>13.9</v>
      </c>
      <c r="S43" s="316">
        <v>14.73</v>
      </c>
      <c r="T43" s="362">
        <v>736.5</v>
      </c>
      <c r="U43" s="362">
        <v>3.15126050420168</v>
      </c>
      <c r="V43" s="372">
        <v>5</v>
      </c>
      <c r="W43" s="149"/>
    </row>
    <row r="44" customHeight="1" spans="1:23">
      <c r="A44" s="149"/>
      <c r="B44" s="150"/>
      <c r="C44" s="149"/>
      <c r="D44" s="347" t="s">
        <v>74</v>
      </c>
      <c r="E44" s="348">
        <v>119.2</v>
      </c>
      <c r="F44" s="349">
        <v>145</v>
      </c>
      <c r="G44" s="348">
        <v>2.75</v>
      </c>
      <c r="H44" s="348">
        <v>25.25</v>
      </c>
      <c r="I44" s="348">
        <v>818.181818181818</v>
      </c>
      <c r="J44" s="348">
        <v>14.37</v>
      </c>
      <c r="K44" s="348">
        <v>56.9108910891089</v>
      </c>
      <c r="L44" s="362">
        <v>24.26</v>
      </c>
      <c r="M44" s="362">
        <v>223.43</v>
      </c>
      <c r="N44" s="362">
        <v>94.25</v>
      </c>
      <c r="O44" s="362">
        <v>26.75</v>
      </c>
      <c r="P44" s="316">
        <v>18.12</v>
      </c>
      <c r="Q44" s="316">
        <v>18.04</v>
      </c>
      <c r="R44" s="316">
        <v>18.34</v>
      </c>
      <c r="S44" s="316">
        <v>18.17</v>
      </c>
      <c r="T44" s="362">
        <v>756.94</v>
      </c>
      <c r="U44" s="362">
        <v>4.16557722212285</v>
      </c>
      <c r="V44" s="372">
        <v>6</v>
      </c>
      <c r="W44" s="149"/>
    </row>
    <row r="45" customHeight="1" spans="1:23">
      <c r="A45" s="149"/>
      <c r="B45" s="150"/>
      <c r="C45" s="149"/>
      <c r="D45" s="353" t="s">
        <v>75</v>
      </c>
      <c r="E45" s="348">
        <v>122</v>
      </c>
      <c r="F45" s="349">
        <v>150</v>
      </c>
      <c r="G45" s="348">
        <v>3.8</v>
      </c>
      <c r="H45" s="348">
        <v>27.22</v>
      </c>
      <c r="I45" s="348">
        <v>616.315789473684</v>
      </c>
      <c r="J45" s="348">
        <v>14</v>
      </c>
      <c r="K45" s="348">
        <v>51.4327700220426</v>
      </c>
      <c r="L45" s="362">
        <v>210.1</v>
      </c>
      <c r="M45" s="362">
        <v>179.6</v>
      </c>
      <c r="N45" s="362">
        <v>85.5</v>
      </c>
      <c r="O45" s="362">
        <v>28.2</v>
      </c>
      <c r="P45" s="316">
        <v>14.04</v>
      </c>
      <c r="Q45" s="316">
        <v>14.06</v>
      </c>
      <c r="R45" s="316">
        <v>14.33</v>
      </c>
      <c r="S45" s="316">
        <v>14.14</v>
      </c>
      <c r="T45" s="362">
        <v>707.2</v>
      </c>
      <c r="U45" s="373">
        <v>0</v>
      </c>
      <c r="V45" s="372">
        <v>9</v>
      </c>
      <c r="W45" s="149"/>
    </row>
    <row r="46" customHeight="1" spans="1:23">
      <c r="A46" s="149"/>
      <c r="B46" s="150"/>
      <c r="C46" s="149"/>
      <c r="D46" s="354" t="s">
        <v>76</v>
      </c>
      <c r="E46" s="355">
        <v>119.36</v>
      </c>
      <c r="F46" s="355">
        <v>143.9</v>
      </c>
      <c r="G46" s="355">
        <v>4.804</v>
      </c>
      <c r="H46" s="355">
        <v>26.99293</v>
      </c>
      <c r="I46" s="355">
        <v>502.548289087607</v>
      </c>
      <c r="J46" s="355">
        <v>15.727</v>
      </c>
      <c r="K46" s="355">
        <v>58.9483702940722</v>
      </c>
      <c r="L46" s="366">
        <v>186.912</v>
      </c>
      <c r="M46" s="366">
        <v>182.533</v>
      </c>
      <c r="N46" s="366">
        <v>87.654</v>
      </c>
      <c r="O46" s="366">
        <v>27.262</v>
      </c>
      <c r="P46" s="366">
        <v>15.285</v>
      </c>
      <c r="Q46" s="366">
        <v>15.223</v>
      </c>
      <c r="R46" s="366">
        <v>15.097</v>
      </c>
      <c r="S46" s="366">
        <v>15.202</v>
      </c>
      <c r="T46" s="366">
        <v>723.425</v>
      </c>
      <c r="U46" s="366">
        <v>4.4053976042719</v>
      </c>
      <c r="V46" s="375">
        <v>5</v>
      </c>
      <c r="W46" s="149"/>
    </row>
    <row r="47" customHeight="1" spans="1:23">
      <c r="A47" s="149" t="s">
        <v>77</v>
      </c>
      <c r="B47" s="150"/>
      <c r="C47" s="151" t="s">
        <v>102</v>
      </c>
      <c r="D47" s="252" t="s">
        <v>79</v>
      </c>
      <c r="E47" s="253">
        <v>130</v>
      </c>
      <c r="F47" s="253">
        <v>136</v>
      </c>
      <c r="G47" s="253">
        <v>3.2</v>
      </c>
      <c r="H47" s="253">
        <v>30.6</v>
      </c>
      <c r="I47" s="253">
        <v>856.3</v>
      </c>
      <c r="J47" s="253">
        <v>14.1</v>
      </c>
      <c r="K47" s="253">
        <v>46.1</v>
      </c>
      <c r="L47" s="253">
        <v>225.7</v>
      </c>
      <c r="M47" s="253">
        <v>202.7</v>
      </c>
      <c r="N47" s="253">
        <v>89.8</v>
      </c>
      <c r="O47" s="253">
        <v>25.7</v>
      </c>
      <c r="P47" s="259">
        <v>16.1</v>
      </c>
      <c r="Q47" s="259">
        <v>12.8</v>
      </c>
      <c r="R47" s="259">
        <v>17.75</v>
      </c>
      <c r="S47" s="259">
        <v>15.55</v>
      </c>
      <c r="T47" s="253">
        <v>706.8</v>
      </c>
      <c r="U47" s="259">
        <f>100*(T47-670.5)/670.5</f>
        <v>5.413870246085</v>
      </c>
      <c r="V47" s="252">
        <v>5</v>
      </c>
      <c r="W47" s="149"/>
    </row>
    <row r="48" customHeight="1" spans="1:23">
      <c r="A48" s="149"/>
      <c r="B48" s="150"/>
      <c r="C48" s="149"/>
      <c r="D48" s="252" t="s">
        <v>80</v>
      </c>
      <c r="E48" s="253">
        <v>119.6</v>
      </c>
      <c r="F48" s="253">
        <v>135</v>
      </c>
      <c r="G48" s="253">
        <v>7</v>
      </c>
      <c r="H48" s="253">
        <v>35.3</v>
      </c>
      <c r="I48" s="253">
        <v>505.4</v>
      </c>
      <c r="J48" s="253">
        <v>18.5</v>
      </c>
      <c r="K48" s="253">
        <v>52.4</v>
      </c>
      <c r="L48" s="253">
        <v>157.7</v>
      </c>
      <c r="M48" s="253">
        <v>125.8</v>
      </c>
      <c r="N48" s="253">
        <v>79.77</v>
      </c>
      <c r="O48" s="253">
        <v>28.49</v>
      </c>
      <c r="P48" s="259">
        <v>13.85</v>
      </c>
      <c r="Q48" s="259">
        <v>13.25</v>
      </c>
      <c r="R48" s="259">
        <v>13.68</v>
      </c>
      <c r="S48" s="259">
        <v>13.59</v>
      </c>
      <c r="T48" s="253">
        <v>679.67</v>
      </c>
      <c r="U48" s="259">
        <f>100*(T48-654.5)/654.5</f>
        <v>3.84568372803666</v>
      </c>
      <c r="V48" s="252">
        <v>6</v>
      </c>
      <c r="W48" s="149"/>
    </row>
    <row r="49" customHeight="1" spans="1:23">
      <c r="A49" s="149"/>
      <c r="B49" s="150"/>
      <c r="C49" s="149"/>
      <c r="D49" s="252" t="s">
        <v>81</v>
      </c>
      <c r="E49" s="253">
        <v>116.8</v>
      </c>
      <c r="F49" s="253">
        <v>149</v>
      </c>
      <c r="G49" s="253">
        <v>6.5</v>
      </c>
      <c r="H49" s="253">
        <v>25.73</v>
      </c>
      <c r="I49" s="253">
        <v>295.85</v>
      </c>
      <c r="J49" s="253">
        <v>15</v>
      </c>
      <c r="K49" s="253">
        <v>58.3</v>
      </c>
      <c r="L49" s="253">
        <v>235.69</v>
      </c>
      <c r="M49" s="253">
        <v>174.62</v>
      </c>
      <c r="N49" s="253">
        <v>74.09</v>
      </c>
      <c r="O49" s="253">
        <v>28.13</v>
      </c>
      <c r="P49" s="259">
        <v>15.48</v>
      </c>
      <c r="Q49" s="259">
        <v>14.92</v>
      </c>
      <c r="R49" s="259">
        <v>15.35</v>
      </c>
      <c r="S49" s="259">
        <v>15.25</v>
      </c>
      <c r="T49" s="253">
        <v>693.18</v>
      </c>
      <c r="U49" s="259">
        <f>100*(T49-640.5)/640.5</f>
        <v>8.22482435597189</v>
      </c>
      <c r="V49" s="252">
        <v>7</v>
      </c>
      <c r="W49" s="149"/>
    </row>
    <row r="50" customHeight="1" spans="1:23">
      <c r="A50" s="149"/>
      <c r="B50" s="150"/>
      <c r="C50" s="149"/>
      <c r="D50" s="252" t="s">
        <v>82</v>
      </c>
      <c r="E50" s="253">
        <v>105.6</v>
      </c>
      <c r="F50" s="253">
        <v>149</v>
      </c>
      <c r="G50" s="253">
        <v>3.9</v>
      </c>
      <c r="H50" s="253">
        <v>27.1</v>
      </c>
      <c r="I50" s="253">
        <v>594.9</v>
      </c>
      <c r="J50" s="253">
        <v>19.4</v>
      </c>
      <c r="K50" s="253">
        <v>71.6</v>
      </c>
      <c r="L50" s="253">
        <v>186.3</v>
      </c>
      <c r="M50" s="253">
        <v>160.2</v>
      </c>
      <c r="N50" s="253">
        <v>86</v>
      </c>
      <c r="O50" s="253">
        <v>27.5</v>
      </c>
      <c r="P50" s="259">
        <v>15.69</v>
      </c>
      <c r="Q50" s="259">
        <v>14.81</v>
      </c>
      <c r="R50" s="259">
        <v>16.23</v>
      </c>
      <c r="S50" s="259">
        <v>15.58</v>
      </c>
      <c r="T50" s="253">
        <v>692.4</v>
      </c>
      <c r="U50" s="259">
        <v>8.9</v>
      </c>
      <c r="V50" s="252">
        <v>2</v>
      </c>
      <c r="W50" s="149"/>
    </row>
    <row r="51" customHeight="1" spans="1:23">
      <c r="A51" s="149"/>
      <c r="B51" s="150"/>
      <c r="C51" s="149"/>
      <c r="D51" s="252" t="s">
        <v>83</v>
      </c>
      <c r="E51" s="253">
        <v>115</v>
      </c>
      <c r="F51" s="253">
        <v>145</v>
      </c>
      <c r="G51" s="253">
        <v>4.56</v>
      </c>
      <c r="H51" s="253">
        <v>30.31</v>
      </c>
      <c r="I51" s="253">
        <v>564.69</v>
      </c>
      <c r="J51" s="253">
        <v>16.02</v>
      </c>
      <c r="K51" s="253">
        <v>52.85</v>
      </c>
      <c r="L51" s="253">
        <v>256.96</v>
      </c>
      <c r="M51" s="253">
        <v>224.38</v>
      </c>
      <c r="N51" s="253">
        <v>87.32</v>
      </c>
      <c r="O51" s="253">
        <v>27</v>
      </c>
      <c r="P51" s="259">
        <v>14.77</v>
      </c>
      <c r="Q51" s="259">
        <v>17.41</v>
      </c>
      <c r="R51" s="259">
        <v>15.91</v>
      </c>
      <c r="S51" s="259">
        <v>16.03</v>
      </c>
      <c r="T51" s="253">
        <v>786.98</v>
      </c>
      <c r="U51" s="259">
        <f>100*(T51-705.5)/705.5</f>
        <v>11.5492558469171</v>
      </c>
      <c r="V51" s="252">
        <v>4</v>
      </c>
      <c r="W51" s="149"/>
    </row>
    <row r="52" customHeight="1" spans="1:23">
      <c r="A52" s="149"/>
      <c r="B52" s="150"/>
      <c r="C52" s="149"/>
      <c r="D52" s="252" t="s">
        <v>84</v>
      </c>
      <c r="E52" s="253">
        <v>107</v>
      </c>
      <c r="F52" s="253">
        <v>142</v>
      </c>
      <c r="G52" s="253">
        <v>5</v>
      </c>
      <c r="H52" s="253">
        <v>29.4</v>
      </c>
      <c r="I52" s="253">
        <v>493.9</v>
      </c>
      <c r="J52" s="253">
        <v>16</v>
      </c>
      <c r="K52" s="253">
        <v>54.42</v>
      </c>
      <c r="L52" s="253">
        <v>185.2</v>
      </c>
      <c r="M52" s="253">
        <v>169.9</v>
      </c>
      <c r="N52" s="253">
        <v>91.8</v>
      </c>
      <c r="O52" s="253">
        <v>26.2</v>
      </c>
      <c r="P52" s="259">
        <v>11.83</v>
      </c>
      <c r="Q52" s="259">
        <v>12.76</v>
      </c>
      <c r="R52" s="259">
        <v>11.79</v>
      </c>
      <c r="S52" s="259">
        <v>12.13</v>
      </c>
      <c r="T52" s="253">
        <v>606.3</v>
      </c>
      <c r="U52" s="259">
        <f>100*(T52-582)/582</f>
        <v>4.17525773195876</v>
      </c>
      <c r="V52" s="252">
        <v>7</v>
      </c>
      <c r="W52" s="149"/>
    </row>
    <row r="53" customHeight="1" spans="1:23">
      <c r="A53" s="149"/>
      <c r="B53" s="150"/>
      <c r="C53" s="149"/>
      <c r="D53" s="252" t="s">
        <v>85</v>
      </c>
      <c r="E53" s="253">
        <v>133</v>
      </c>
      <c r="F53" s="253">
        <v>141</v>
      </c>
      <c r="G53" s="253">
        <v>4.8</v>
      </c>
      <c r="H53" s="253">
        <v>21.2</v>
      </c>
      <c r="I53" s="253">
        <v>345.3</v>
      </c>
      <c r="J53" s="253">
        <v>16.3</v>
      </c>
      <c r="K53" s="253">
        <v>76.9</v>
      </c>
      <c r="L53" s="253">
        <v>186.3</v>
      </c>
      <c r="M53" s="253">
        <v>155.8</v>
      </c>
      <c r="N53" s="253">
        <v>83.6</v>
      </c>
      <c r="O53" s="253">
        <v>26.85</v>
      </c>
      <c r="P53" s="259">
        <v>13.8</v>
      </c>
      <c r="Q53" s="259">
        <v>13.75</v>
      </c>
      <c r="R53" s="259">
        <v>14.15</v>
      </c>
      <c r="S53" s="259">
        <v>13.9</v>
      </c>
      <c r="T53" s="253">
        <v>695</v>
      </c>
      <c r="U53" s="259">
        <v>13.32</v>
      </c>
      <c r="V53" s="252">
        <v>4</v>
      </c>
      <c r="W53" s="149"/>
    </row>
    <row r="54" customHeight="1" spans="1:23">
      <c r="A54" s="149"/>
      <c r="B54" s="150"/>
      <c r="C54" s="149"/>
      <c r="D54" s="252" t="s">
        <v>86</v>
      </c>
      <c r="E54" s="253">
        <v>127</v>
      </c>
      <c r="F54" s="253">
        <v>139</v>
      </c>
      <c r="G54" s="253">
        <v>4.01</v>
      </c>
      <c r="H54" s="253">
        <v>19.43</v>
      </c>
      <c r="I54" s="253">
        <v>384.6</v>
      </c>
      <c r="J54" s="253">
        <v>12.8</v>
      </c>
      <c r="K54" s="253">
        <v>65.9</v>
      </c>
      <c r="L54" s="253">
        <v>357</v>
      </c>
      <c r="M54" s="253">
        <v>277</v>
      </c>
      <c r="N54" s="253">
        <v>77.6</v>
      </c>
      <c r="O54" s="253">
        <v>25.1</v>
      </c>
      <c r="P54" s="259">
        <v>9.76</v>
      </c>
      <c r="Q54" s="259">
        <v>9.47</v>
      </c>
      <c r="R54" s="259">
        <v>10.43</v>
      </c>
      <c r="S54" s="259">
        <v>9.89</v>
      </c>
      <c r="T54" s="253">
        <v>494.33</v>
      </c>
      <c r="U54" s="259">
        <f>100*(T54-500.2)/500.2</f>
        <v>-1.17353058776489</v>
      </c>
      <c r="V54" s="341">
        <v>5</v>
      </c>
      <c r="W54" s="149"/>
    </row>
    <row r="55" customHeight="1" spans="1:23">
      <c r="A55" s="149"/>
      <c r="B55" s="150"/>
      <c r="C55" s="149"/>
      <c r="D55" s="252" t="s">
        <v>87</v>
      </c>
      <c r="E55" s="253">
        <v>124.45</v>
      </c>
      <c r="F55" s="253">
        <v>138.5</v>
      </c>
      <c r="G55" s="253">
        <v>3.42</v>
      </c>
      <c r="H55" s="253">
        <v>19.25</v>
      </c>
      <c r="I55" s="253">
        <v>463.41</v>
      </c>
      <c r="J55" s="253">
        <v>15</v>
      </c>
      <c r="K55" s="253">
        <v>77.92</v>
      </c>
      <c r="L55" s="253">
        <v>222.12</v>
      </c>
      <c r="M55" s="253">
        <v>186.35</v>
      </c>
      <c r="N55" s="253">
        <v>83.9</v>
      </c>
      <c r="O55" s="253">
        <v>27.18</v>
      </c>
      <c r="P55" s="259">
        <v>17.41</v>
      </c>
      <c r="Q55" s="259">
        <v>17.23</v>
      </c>
      <c r="R55" s="259">
        <v>17.32</v>
      </c>
      <c r="S55" s="259">
        <v>17.32</v>
      </c>
      <c r="T55" s="253">
        <v>721.72</v>
      </c>
      <c r="U55" s="259">
        <v>19.75</v>
      </c>
      <c r="V55" s="252">
        <v>5</v>
      </c>
      <c r="W55" s="149"/>
    </row>
    <row r="56" customHeight="1" spans="1:23">
      <c r="A56" s="149"/>
      <c r="B56" s="150"/>
      <c r="C56" s="149"/>
      <c r="D56" s="252" t="s">
        <v>88</v>
      </c>
      <c r="E56" s="253">
        <v>118.8</v>
      </c>
      <c r="F56" s="253">
        <v>143</v>
      </c>
      <c r="G56" s="253">
        <v>4.7</v>
      </c>
      <c r="H56" s="253">
        <v>22.8</v>
      </c>
      <c r="I56" s="253">
        <v>387.5</v>
      </c>
      <c r="J56" s="253">
        <v>15.1</v>
      </c>
      <c r="K56" s="253">
        <v>66.3</v>
      </c>
      <c r="L56" s="253">
        <v>180.3</v>
      </c>
      <c r="M56" s="253">
        <v>110.4</v>
      </c>
      <c r="N56" s="253">
        <v>61.2</v>
      </c>
      <c r="O56" s="253">
        <v>25.1</v>
      </c>
      <c r="P56" s="259">
        <v>12.58</v>
      </c>
      <c r="Q56" s="259">
        <v>10.84</v>
      </c>
      <c r="R56" s="259">
        <v>10.63</v>
      </c>
      <c r="S56" s="259">
        <v>11.35</v>
      </c>
      <c r="T56" s="253">
        <v>567.51</v>
      </c>
      <c r="U56" s="259">
        <v>9.01</v>
      </c>
      <c r="V56" s="252">
        <v>6</v>
      </c>
      <c r="W56" s="149"/>
    </row>
    <row r="57" customHeight="1" spans="1:23">
      <c r="A57" s="149"/>
      <c r="B57" s="150"/>
      <c r="C57" s="149"/>
      <c r="D57" s="215" t="s">
        <v>89</v>
      </c>
      <c r="E57" s="216">
        <f t="shared" ref="E57:T57" si="2">AVERAGE(E47:E56)</f>
        <v>119.725</v>
      </c>
      <c r="F57" s="216">
        <f t="shared" si="2"/>
        <v>141.75</v>
      </c>
      <c r="G57" s="216">
        <f t="shared" si="2"/>
        <v>4.709</v>
      </c>
      <c r="H57" s="216">
        <f t="shared" si="2"/>
        <v>26.112</v>
      </c>
      <c r="I57" s="216">
        <f t="shared" si="2"/>
        <v>489.185</v>
      </c>
      <c r="J57" s="216">
        <f t="shared" si="2"/>
        <v>15.822</v>
      </c>
      <c r="K57" s="216">
        <f t="shared" si="2"/>
        <v>62.269</v>
      </c>
      <c r="L57" s="216">
        <f t="shared" si="2"/>
        <v>219.327</v>
      </c>
      <c r="M57" s="216">
        <f t="shared" si="2"/>
        <v>178.715</v>
      </c>
      <c r="N57" s="216">
        <f t="shared" si="2"/>
        <v>81.508</v>
      </c>
      <c r="O57" s="216">
        <f t="shared" si="2"/>
        <v>26.725</v>
      </c>
      <c r="P57" s="221">
        <f t="shared" si="2"/>
        <v>14.127</v>
      </c>
      <c r="Q57" s="221">
        <f t="shared" si="2"/>
        <v>13.724</v>
      </c>
      <c r="R57" s="221">
        <f t="shared" si="2"/>
        <v>14.324</v>
      </c>
      <c r="S57" s="221">
        <f t="shared" si="2"/>
        <v>14.059</v>
      </c>
      <c r="T57" s="216">
        <f t="shared" si="2"/>
        <v>664.389</v>
      </c>
      <c r="U57" s="221">
        <v>8.4571534912877</v>
      </c>
      <c r="V57" s="215">
        <v>4</v>
      </c>
      <c r="W57" s="149"/>
    </row>
    <row r="58" customHeight="1" spans="1:23">
      <c r="A58" s="149" t="s">
        <v>90</v>
      </c>
      <c r="B58" s="150"/>
      <c r="C58" s="151" t="s">
        <v>103</v>
      </c>
      <c r="D58" s="241" t="s">
        <v>92</v>
      </c>
      <c r="E58" s="254">
        <v>133.8</v>
      </c>
      <c r="F58" s="254">
        <v>135</v>
      </c>
      <c r="G58" s="254">
        <v>3.1</v>
      </c>
      <c r="H58" s="254">
        <v>33.5</v>
      </c>
      <c r="I58" s="254">
        <v>980.6</v>
      </c>
      <c r="J58" s="254">
        <v>13.4</v>
      </c>
      <c r="K58" s="254">
        <v>40</v>
      </c>
      <c r="L58" s="254">
        <v>243.1</v>
      </c>
      <c r="M58" s="254">
        <v>214.4</v>
      </c>
      <c r="N58" s="254">
        <v>88.2</v>
      </c>
      <c r="O58" s="254">
        <v>27.8</v>
      </c>
      <c r="P58" s="260">
        <v>284.3</v>
      </c>
      <c r="Q58" s="260">
        <v>289.25</v>
      </c>
      <c r="R58" s="260"/>
      <c r="S58" s="260">
        <v>286.78</v>
      </c>
      <c r="T58" s="254">
        <v>699.5</v>
      </c>
      <c r="U58" s="265">
        <v>7.86430223592907</v>
      </c>
      <c r="V58" s="241">
        <v>2</v>
      </c>
      <c r="W58" s="149"/>
    </row>
    <row r="59" customHeight="1" spans="1:23">
      <c r="A59" s="149"/>
      <c r="B59" s="150"/>
      <c r="C59" s="149"/>
      <c r="D59" s="241" t="s">
        <v>93</v>
      </c>
      <c r="E59" s="254">
        <v>126.55</v>
      </c>
      <c r="F59" s="254">
        <v>144</v>
      </c>
      <c r="G59" s="254">
        <v>3.45</v>
      </c>
      <c r="H59" s="254">
        <v>24.9</v>
      </c>
      <c r="I59" s="254">
        <v>621.74</v>
      </c>
      <c r="J59" s="254">
        <v>19.65</v>
      </c>
      <c r="K59" s="254">
        <v>78.76</v>
      </c>
      <c r="L59" s="254">
        <v>165.78</v>
      </c>
      <c r="M59" s="254">
        <v>146.65</v>
      </c>
      <c r="N59" s="254">
        <v>88.46</v>
      </c>
      <c r="O59" s="254">
        <v>25.57</v>
      </c>
      <c r="P59" s="260">
        <v>155.65</v>
      </c>
      <c r="Q59" s="260">
        <v>165.24</v>
      </c>
      <c r="R59" s="260"/>
      <c r="S59" s="260">
        <v>160.45</v>
      </c>
      <c r="T59" s="254">
        <v>641.79</v>
      </c>
      <c r="U59" s="265">
        <v>12.42</v>
      </c>
      <c r="V59" s="241">
        <v>2</v>
      </c>
      <c r="W59" s="149"/>
    </row>
    <row r="60" customHeight="1" spans="1:23">
      <c r="A60" s="149"/>
      <c r="B60" s="150"/>
      <c r="C60" s="149"/>
      <c r="D60" s="241" t="s">
        <v>80</v>
      </c>
      <c r="E60" s="254">
        <v>128.2</v>
      </c>
      <c r="F60" s="254">
        <v>134</v>
      </c>
      <c r="G60" s="254">
        <v>8.03</v>
      </c>
      <c r="H60" s="254">
        <v>29.6</v>
      </c>
      <c r="I60" s="254">
        <v>268.6</v>
      </c>
      <c r="J60" s="254">
        <v>19.1</v>
      </c>
      <c r="K60" s="254">
        <v>64.3</v>
      </c>
      <c r="L60" s="254">
        <v>183.6</v>
      </c>
      <c r="M60" s="254">
        <v>167.2</v>
      </c>
      <c r="N60" s="254">
        <v>91.1</v>
      </c>
      <c r="O60" s="254">
        <v>24.4</v>
      </c>
      <c r="P60" s="260">
        <v>162.5</v>
      </c>
      <c r="Q60" s="260">
        <v>160.5</v>
      </c>
      <c r="R60" s="260"/>
      <c r="S60" s="260">
        <v>161.6</v>
      </c>
      <c r="T60" s="254">
        <v>646.3</v>
      </c>
      <c r="U60" s="265">
        <v>4.8</v>
      </c>
      <c r="V60" s="241">
        <v>2</v>
      </c>
      <c r="W60" s="149"/>
    </row>
    <row r="61" customHeight="1" spans="1:23">
      <c r="A61" s="149"/>
      <c r="B61" s="150"/>
      <c r="C61" s="149"/>
      <c r="D61" s="241" t="s">
        <v>94</v>
      </c>
      <c r="E61" s="254">
        <v>118.4</v>
      </c>
      <c r="F61" s="254">
        <v>139</v>
      </c>
      <c r="G61" s="254">
        <v>5.7</v>
      </c>
      <c r="H61" s="254">
        <v>26.2</v>
      </c>
      <c r="I61" s="254">
        <v>359.6</v>
      </c>
      <c r="J61" s="254">
        <v>18.4</v>
      </c>
      <c r="K61" s="254">
        <v>70.2</v>
      </c>
      <c r="L61" s="254">
        <v>182.2</v>
      </c>
      <c r="M61" s="254">
        <v>150.3</v>
      </c>
      <c r="N61" s="254">
        <v>82.5</v>
      </c>
      <c r="O61" s="254">
        <v>27.5</v>
      </c>
      <c r="P61" s="260">
        <v>188.5</v>
      </c>
      <c r="Q61" s="260">
        <v>179.3</v>
      </c>
      <c r="R61" s="260"/>
      <c r="S61" s="260">
        <v>183.9</v>
      </c>
      <c r="T61" s="254">
        <v>681.5</v>
      </c>
      <c r="U61" s="265">
        <v>6.40124902419984</v>
      </c>
      <c r="V61" s="241">
        <v>1</v>
      </c>
      <c r="W61" s="149"/>
    </row>
    <row r="62" customHeight="1" spans="1:23">
      <c r="A62" s="149"/>
      <c r="B62" s="150"/>
      <c r="C62" s="149"/>
      <c r="D62" s="241" t="s">
        <v>81</v>
      </c>
      <c r="E62" s="254">
        <v>112.6</v>
      </c>
      <c r="F62" s="254">
        <v>147</v>
      </c>
      <c r="G62" s="254">
        <v>3.1</v>
      </c>
      <c r="H62" s="254">
        <v>23.6</v>
      </c>
      <c r="I62" s="254">
        <v>661.3</v>
      </c>
      <c r="J62" s="254">
        <v>15.5</v>
      </c>
      <c r="K62" s="254">
        <v>65.7</v>
      </c>
      <c r="L62" s="254">
        <v>197.2</v>
      </c>
      <c r="M62" s="254">
        <v>164.2</v>
      </c>
      <c r="N62" s="254">
        <v>83.3</v>
      </c>
      <c r="O62" s="254">
        <v>27.2</v>
      </c>
      <c r="P62" s="260">
        <v>164.8</v>
      </c>
      <c r="Q62" s="260">
        <v>169</v>
      </c>
      <c r="R62" s="260"/>
      <c r="S62" s="260">
        <v>166.9</v>
      </c>
      <c r="T62" s="254">
        <v>667.6</v>
      </c>
      <c r="U62" s="265">
        <v>5.5</v>
      </c>
      <c r="V62" s="241">
        <v>3</v>
      </c>
      <c r="W62" s="149"/>
    </row>
    <row r="63" customHeight="1" spans="1:23">
      <c r="A63" s="149"/>
      <c r="B63" s="150"/>
      <c r="C63" s="149"/>
      <c r="D63" s="241" t="s">
        <v>95</v>
      </c>
      <c r="E63" s="254">
        <v>118.3</v>
      </c>
      <c r="F63" s="254">
        <v>152</v>
      </c>
      <c r="G63" s="254">
        <v>2.9</v>
      </c>
      <c r="H63" s="254">
        <v>34.2</v>
      </c>
      <c r="I63" s="254">
        <v>1179</v>
      </c>
      <c r="J63" s="254">
        <v>17.7</v>
      </c>
      <c r="K63" s="254">
        <v>51.8</v>
      </c>
      <c r="L63" s="254">
        <v>158.9</v>
      </c>
      <c r="M63" s="254">
        <v>136.8</v>
      </c>
      <c r="N63" s="254">
        <v>86.1</v>
      </c>
      <c r="O63" s="254">
        <v>27.2</v>
      </c>
      <c r="P63" s="260">
        <v>192.7</v>
      </c>
      <c r="Q63" s="260">
        <v>192.3</v>
      </c>
      <c r="R63" s="260"/>
      <c r="S63" s="260">
        <v>192.5</v>
      </c>
      <c r="T63" s="254">
        <v>641.7</v>
      </c>
      <c r="U63" s="265">
        <v>5.8</v>
      </c>
      <c r="V63" s="241">
        <v>2</v>
      </c>
      <c r="W63" s="149"/>
    </row>
    <row r="64" customHeight="1" spans="1:23">
      <c r="A64" s="149"/>
      <c r="B64" s="150"/>
      <c r="C64" s="149"/>
      <c r="D64" s="241" t="s">
        <v>96</v>
      </c>
      <c r="E64" s="254">
        <v>116.1</v>
      </c>
      <c r="F64" s="254">
        <v>144</v>
      </c>
      <c r="G64" s="254"/>
      <c r="H64" s="254"/>
      <c r="I64" s="254"/>
      <c r="J64" s="254"/>
      <c r="K64" s="254"/>
      <c r="L64" s="254"/>
      <c r="M64" s="254"/>
      <c r="N64" s="254"/>
      <c r="O64" s="254"/>
      <c r="P64" s="260">
        <v>159.4</v>
      </c>
      <c r="Q64" s="260">
        <v>160.2</v>
      </c>
      <c r="R64" s="260"/>
      <c r="S64" s="260">
        <v>159.8</v>
      </c>
      <c r="T64" s="254">
        <v>639.1</v>
      </c>
      <c r="U64" s="265">
        <v>8.37714091911141</v>
      </c>
      <c r="V64" s="241">
        <v>2</v>
      </c>
      <c r="W64" s="149"/>
    </row>
    <row r="65" customHeight="1" spans="1:23">
      <c r="A65" s="149"/>
      <c r="B65" s="150"/>
      <c r="C65" s="149"/>
      <c r="D65" s="241" t="s">
        <v>97</v>
      </c>
      <c r="E65" s="254">
        <v>123</v>
      </c>
      <c r="F65" s="254">
        <v>132</v>
      </c>
      <c r="G65" s="254">
        <v>4.21</v>
      </c>
      <c r="H65" s="254">
        <v>21.49</v>
      </c>
      <c r="I65" s="254">
        <v>410.3</v>
      </c>
      <c r="J65" s="254">
        <v>16.7</v>
      </c>
      <c r="K65" s="254">
        <v>77.7</v>
      </c>
      <c r="L65" s="254">
        <v>215</v>
      </c>
      <c r="M65" s="254">
        <v>162</v>
      </c>
      <c r="N65" s="254">
        <v>0.6837</v>
      </c>
      <c r="O65" s="254">
        <v>26.1</v>
      </c>
      <c r="P65" s="260">
        <v>167.17</v>
      </c>
      <c r="Q65" s="260">
        <v>183.2</v>
      </c>
      <c r="R65" s="260"/>
      <c r="S65" s="260">
        <v>175.18</v>
      </c>
      <c r="T65" s="254">
        <v>648.47</v>
      </c>
      <c r="U65" s="265">
        <v>21.12</v>
      </c>
      <c r="V65" s="241">
        <v>2</v>
      </c>
      <c r="W65" s="149"/>
    </row>
    <row r="66" customHeight="1" spans="1:23">
      <c r="A66" s="149"/>
      <c r="B66" s="150"/>
      <c r="C66" s="149"/>
      <c r="D66" s="241" t="s">
        <v>98</v>
      </c>
      <c r="E66" s="254">
        <v>125.9</v>
      </c>
      <c r="F66" s="254">
        <v>153</v>
      </c>
      <c r="G66" s="254">
        <v>7.6</v>
      </c>
      <c r="H66" s="254">
        <v>26.9</v>
      </c>
      <c r="I66" s="254">
        <v>254.9</v>
      </c>
      <c r="J66" s="254">
        <v>19.2</v>
      </c>
      <c r="K66" s="254">
        <v>71.6</v>
      </c>
      <c r="L66" s="254">
        <v>183.1</v>
      </c>
      <c r="M66" s="254">
        <v>168</v>
      </c>
      <c r="N66" s="254">
        <v>91.8</v>
      </c>
      <c r="O66" s="254">
        <v>24.3</v>
      </c>
      <c r="P66" s="260">
        <v>12.5</v>
      </c>
      <c r="Q66" s="260">
        <v>10.4</v>
      </c>
      <c r="R66" s="260"/>
      <c r="S66" s="260">
        <v>11.4</v>
      </c>
      <c r="T66" s="254">
        <v>570.7</v>
      </c>
      <c r="U66" s="265">
        <v>5.4</v>
      </c>
      <c r="V66" s="241">
        <v>2</v>
      </c>
      <c r="W66" s="149"/>
    </row>
    <row r="67" customHeight="1" spans="1:23">
      <c r="A67" s="149"/>
      <c r="B67" s="150"/>
      <c r="C67" s="149"/>
      <c r="D67" s="241" t="s">
        <v>99</v>
      </c>
      <c r="E67" s="254">
        <v>85</v>
      </c>
      <c r="F67" s="254">
        <v>147</v>
      </c>
      <c r="G67" s="254">
        <v>3.9</v>
      </c>
      <c r="H67" s="254">
        <v>19.7</v>
      </c>
      <c r="I67" s="254">
        <v>405.1</v>
      </c>
      <c r="J67" s="254">
        <v>15.8</v>
      </c>
      <c r="K67" s="254">
        <v>80.2</v>
      </c>
      <c r="L67" s="254">
        <v>189</v>
      </c>
      <c r="M67" s="254">
        <v>162</v>
      </c>
      <c r="N67" s="254">
        <v>85.7</v>
      </c>
      <c r="O67" s="254">
        <v>28</v>
      </c>
      <c r="P67" s="260">
        <v>172.8</v>
      </c>
      <c r="Q67" s="260">
        <v>167</v>
      </c>
      <c r="R67" s="260"/>
      <c r="S67" s="260">
        <v>179.3</v>
      </c>
      <c r="T67" s="254">
        <v>664.4</v>
      </c>
      <c r="U67" s="265">
        <v>5.66</v>
      </c>
      <c r="V67" s="241">
        <v>1</v>
      </c>
      <c r="W67" s="149"/>
    </row>
    <row r="68" customHeight="1" spans="1:23">
      <c r="A68" s="149"/>
      <c r="B68" s="150"/>
      <c r="C68" s="149"/>
      <c r="D68" s="242" t="s">
        <v>89</v>
      </c>
      <c r="E68" s="255">
        <f t="shared" ref="E68:Q68" si="3">AVERAGE(E58:E67)</f>
        <v>118.785</v>
      </c>
      <c r="F68" s="255">
        <f t="shared" si="3"/>
        <v>142.7</v>
      </c>
      <c r="G68" s="255">
        <f t="shared" si="3"/>
        <v>4.66555555555556</v>
      </c>
      <c r="H68" s="255">
        <f t="shared" si="3"/>
        <v>26.6766666666667</v>
      </c>
      <c r="I68" s="255">
        <f t="shared" si="3"/>
        <v>571.237777777778</v>
      </c>
      <c r="J68" s="255">
        <f t="shared" si="3"/>
        <v>17.2722222222222</v>
      </c>
      <c r="K68" s="255">
        <f t="shared" si="3"/>
        <v>66.6955555555556</v>
      </c>
      <c r="L68" s="255">
        <f t="shared" si="3"/>
        <v>190.875555555556</v>
      </c>
      <c r="M68" s="255">
        <f t="shared" si="3"/>
        <v>163.505555555556</v>
      </c>
      <c r="N68" s="255">
        <f t="shared" si="3"/>
        <v>77.5381888888889</v>
      </c>
      <c r="O68" s="255">
        <f t="shared" si="3"/>
        <v>26.4522222222222</v>
      </c>
      <c r="P68" s="261">
        <f t="shared" si="3"/>
        <v>166.032</v>
      </c>
      <c r="Q68" s="261">
        <f t="shared" si="3"/>
        <v>167.639</v>
      </c>
      <c r="R68" s="261"/>
      <c r="S68" s="261">
        <f>AVERAGE(S58:S67)</f>
        <v>167.781</v>
      </c>
      <c r="T68" s="255">
        <f>AVERAGE(T58:T67)</f>
        <v>650.106</v>
      </c>
      <c r="U68" s="266">
        <f>(T68-601.09)/601.09*100</f>
        <v>8.15451928995657</v>
      </c>
      <c r="V68" s="242">
        <v>2</v>
      </c>
      <c r="W68" s="149"/>
    </row>
    <row r="69" customHeight="1" spans="1:23">
      <c r="A69" s="149" t="s">
        <v>63</v>
      </c>
      <c r="B69" s="150" t="s">
        <v>104</v>
      </c>
      <c r="C69" s="149" t="s">
        <v>105</v>
      </c>
      <c r="D69" s="356" t="s">
        <v>66</v>
      </c>
      <c r="E69" s="357">
        <v>124.1</v>
      </c>
      <c r="F69" s="358">
        <v>140</v>
      </c>
      <c r="G69" s="359">
        <v>3.9</v>
      </c>
      <c r="H69" s="359">
        <v>23.7</v>
      </c>
      <c r="I69" s="359">
        <v>507.692307692308</v>
      </c>
      <c r="J69" s="359">
        <v>13.6</v>
      </c>
      <c r="K69" s="359">
        <v>57.3839662447257</v>
      </c>
      <c r="L69" s="367">
        <v>170.9</v>
      </c>
      <c r="M69" s="367">
        <v>165.3</v>
      </c>
      <c r="N69" s="367">
        <v>96.7</v>
      </c>
      <c r="O69" s="367">
        <v>29.8</v>
      </c>
      <c r="P69" s="368">
        <v>13.37</v>
      </c>
      <c r="Q69" s="368">
        <v>14.28</v>
      </c>
      <c r="R69" s="368">
        <v>13.55</v>
      </c>
      <c r="S69" s="368">
        <v>13.73</v>
      </c>
      <c r="T69" s="376">
        <v>686.6</v>
      </c>
      <c r="U69" s="377">
        <v>6.63146451312316</v>
      </c>
      <c r="V69" s="378">
        <v>4</v>
      </c>
      <c r="W69" s="151" t="s">
        <v>5</v>
      </c>
    </row>
    <row r="70" customHeight="1" spans="1:23">
      <c r="A70" s="149"/>
      <c r="B70" s="150"/>
      <c r="C70" s="149"/>
      <c r="D70" s="347" t="s">
        <v>67</v>
      </c>
      <c r="E70" s="348">
        <v>131.2</v>
      </c>
      <c r="F70" s="349">
        <v>141</v>
      </c>
      <c r="G70" s="348">
        <v>5.1</v>
      </c>
      <c r="H70" s="348">
        <v>26.9</v>
      </c>
      <c r="I70" s="348">
        <v>427.450980392157</v>
      </c>
      <c r="J70" s="348">
        <v>15.5</v>
      </c>
      <c r="K70" s="348">
        <v>57.6208178438662</v>
      </c>
      <c r="L70" s="362">
        <v>191</v>
      </c>
      <c r="M70" s="362">
        <v>168</v>
      </c>
      <c r="N70" s="362">
        <v>88</v>
      </c>
      <c r="O70" s="362">
        <v>31.3</v>
      </c>
      <c r="P70" s="316">
        <v>16.13</v>
      </c>
      <c r="Q70" s="316">
        <v>17.29</v>
      </c>
      <c r="R70" s="316">
        <v>16.27</v>
      </c>
      <c r="S70" s="316">
        <v>16.56</v>
      </c>
      <c r="T70" s="362">
        <v>828.17</v>
      </c>
      <c r="U70" s="362">
        <v>8.49436023738094</v>
      </c>
      <c r="V70" s="372">
        <v>5</v>
      </c>
      <c r="W70" s="149"/>
    </row>
    <row r="71" customHeight="1" spans="1:23">
      <c r="A71" s="149"/>
      <c r="B71" s="150"/>
      <c r="C71" s="149"/>
      <c r="D71" s="347" t="s">
        <v>68</v>
      </c>
      <c r="E71" s="350">
        <v>118.7</v>
      </c>
      <c r="F71" s="351">
        <v>153</v>
      </c>
      <c r="G71" s="350">
        <v>4.2</v>
      </c>
      <c r="H71" s="350">
        <v>26.1</v>
      </c>
      <c r="I71" s="350">
        <v>521.428571428571</v>
      </c>
      <c r="J71" s="350">
        <v>18.3</v>
      </c>
      <c r="K71" s="350">
        <v>70.1149425287356</v>
      </c>
      <c r="L71" s="363">
        <v>160.5</v>
      </c>
      <c r="M71" s="363">
        <v>128.7</v>
      </c>
      <c r="N71" s="363">
        <v>80.2</v>
      </c>
      <c r="O71" s="363">
        <v>30.5</v>
      </c>
      <c r="P71" s="364">
        <v>14.06</v>
      </c>
      <c r="Q71" s="364">
        <v>14.27</v>
      </c>
      <c r="R71" s="364">
        <v>14.3</v>
      </c>
      <c r="S71" s="364">
        <v>14.21</v>
      </c>
      <c r="T71" s="363">
        <v>631.5</v>
      </c>
      <c r="U71" s="373">
        <v>5.88531187122737</v>
      </c>
      <c r="V71" s="374">
        <v>3</v>
      </c>
      <c r="W71" s="149"/>
    </row>
    <row r="72" customHeight="1" spans="1:23">
      <c r="A72" s="149"/>
      <c r="B72" s="150"/>
      <c r="C72" s="149"/>
      <c r="D72" s="347" t="s">
        <v>69</v>
      </c>
      <c r="E72" s="348">
        <v>126.2</v>
      </c>
      <c r="F72" s="349">
        <v>140</v>
      </c>
      <c r="G72" s="348">
        <v>6.33</v>
      </c>
      <c r="H72" s="348">
        <v>27.14</v>
      </c>
      <c r="I72" s="348">
        <v>328.751974723539</v>
      </c>
      <c r="J72" s="348">
        <v>16.29</v>
      </c>
      <c r="K72" s="348">
        <v>60.0221075902727</v>
      </c>
      <c r="L72" s="362">
        <v>171.03</v>
      </c>
      <c r="M72" s="362">
        <v>157.52</v>
      </c>
      <c r="N72" s="362">
        <v>92.1</v>
      </c>
      <c r="O72" s="362">
        <v>28.86</v>
      </c>
      <c r="P72" s="316">
        <v>14.06</v>
      </c>
      <c r="Q72" s="316">
        <v>14.07</v>
      </c>
      <c r="R72" s="316">
        <v>14.18</v>
      </c>
      <c r="S72" s="316">
        <v>14.1</v>
      </c>
      <c r="T72" s="362">
        <v>636.86</v>
      </c>
      <c r="U72" s="362">
        <v>3.1452448820938</v>
      </c>
      <c r="V72" s="372">
        <v>7</v>
      </c>
      <c r="W72" s="149"/>
    </row>
    <row r="73" customHeight="1" spans="1:23">
      <c r="A73" s="149"/>
      <c r="B73" s="150"/>
      <c r="C73" s="149"/>
      <c r="D73" s="347" t="s">
        <v>70</v>
      </c>
      <c r="E73" s="348">
        <v>124.2</v>
      </c>
      <c r="F73" s="349">
        <v>137</v>
      </c>
      <c r="G73" s="348">
        <v>3.8</v>
      </c>
      <c r="H73" s="348">
        <v>19.9</v>
      </c>
      <c r="I73" s="348">
        <v>423.684210526316</v>
      </c>
      <c r="J73" s="348">
        <v>15.13</v>
      </c>
      <c r="K73" s="348">
        <v>76.0301507537689</v>
      </c>
      <c r="L73" s="362">
        <v>201.3</v>
      </c>
      <c r="M73" s="362">
        <v>173.3</v>
      </c>
      <c r="N73" s="362">
        <v>86.1</v>
      </c>
      <c r="O73" s="362">
        <v>29.71</v>
      </c>
      <c r="P73" s="316">
        <v>16.6</v>
      </c>
      <c r="Q73" s="316">
        <v>17.3</v>
      </c>
      <c r="R73" s="316">
        <v>16.25</v>
      </c>
      <c r="S73" s="316">
        <v>16.72</v>
      </c>
      <c r="T73" s="362">
        <v>834.17</v>
      </c>
      <c r="U73" s="362">
        <v>-0.198604979481483</v>
      </c>
      <c r="V73" s="372">
        <v>8</v>
      </c>
      <c r="W73" s="149"/>
    </row>
    <row r="74" customHeight="1" spans="1:23">
      <c r="A74" s="149"/>
      <c r="B74" s="150"/>
      <c r="C74" s="149"/>
      <c r="D74" s="347" t="s">
        <v>71</v>
      </c>
      <c r="E74" s="348">
        <v>120</v>
      </c>
      <c r="F74" s="349">
        <v>139</v>
      </c>
      <c r="G74" s="348">
        <v>5.3</v>
      </c>
      <c r="H74" s="348">
        <v>30.5</v>
      </c>
      <c r="I74" s="348">
        <v>475.471698113208</v>
      </c>
      <c r="J74" s="348">
        <v>19.3</v>
      </c>
      <c r="K74" s="348">
        <v>63.2786885245902</v>
      </c>
      <c r="L74" s="362">
        <v>143.5</v>
      </c>
      <c r="M74" s="362">
        <v>131.9</v>
      </c>
      <c r="N74" s="362">
        <v>91.9</v>
      </c>
      <c r="O74" s="362">
        <v>30.1</v>
      </c>
      <c r="P74" s="316">
        <v>13.18</v>
      </c>
      <c r="Q74" s="316">
        <v>13.9</v>
      </c>
      <c r="R74" s="316">
        <v>13.18</v>
      </c>
      <c r="S74" s="316">
        <v>13.42</v>
      </c>
      <c r="T74" s="362">
        <v>671</v>
      </c>
      <c r="U74" s="362">
        <v>-1.95771339075959</v>
      </c>
      <c r="V74" s="372">
        <v>13</v>
      </c>
      <c r="W74" s="149"/>
    </row>
    <row r="75" customHeight="1" spans="1:23">
      <c r="A75" s="149"/>
      <c r="B75" s="150"/>
      <c r="C75" s="149"/>
      <c r="D75" s="347" t="s">
        <v>72</v>
      </c>
      <c r="E75" s="348">
        <v>137.6</v>
      </c>
      <c r="F75" s="351">
        <v>141</v>
      </c>
      <c r="G75" s="348">
        <v>3.3</v>
      </c>
      <c r="H75" s="348">
        <v>23.9</v>
      </c>
      <c r="I75" s="365">
        <v>624.242424242424</v>
      </c>
      <c r="J75" s="348">
        <v>15</v>
      </c>
      <c r="K75" s="348">
        <v>62.7615062761506</v>
      </c>
      <c r="L75" s="363">
        <v>182</v>
      </c>
      <c r="M75" s="363">
        <v>168</v>
      </c>
      <c r="N75" s="363">
        <v>92.3</v>
      </c>
      <c r="O75" s="363">
        <v>30.8</v>
      </c>
      <c r="P75" s="364">
        <v>14.6</v>
      </c>
      <c r="Q75" s="364">
        <v>13.76</v>
      </c>
      <c r="R75" s="364">
        <v>14.3</v>
      </c>
      <c r="S75" s="364">
        <v>14.22</v>
      </c>
      <c r="T75" s="363">
        <v>646.4</v>
      </c>
      <c r="U75" s="363">
        <v>0.921155347384852</v>
      </c>
      <c r="V75" s="374">
        <v>11</v>
      </c>
      <c r="W75" s="149"/>
    </row>
    <row r="76" customHeight="1" spans="1:23">
      <c r="A76" s="149"/>
      <c r="B76" s="150"/>
      <c r="C76" s="149"/>
      <c r="D76" s="347" t="s">
        <v>73</v>
      </c>
      <c r="E76" s="348">
        <v>129.9</v>
      </c>
      <c r="F76" s="349">
        <v>145</v>
      </c>
      <c r="G76" s="348">
        <v>6.6</v>
      </c>
      <c r="H76" s="352">
        <v>23.4762</v>
      </c>
      <c r="I76" s="348">
        <v>255.7</v>
      </c>
      <c r="J76" s="348">
        <v>17.1</v>
      </c>
      <c r="K76" s="348">
        <v>72.8397270427071</v>
      </c>
      <c r="L76" s="362">
        <v>190.8</v>
      </c>
      <c r="M76" s="362">
        <v>183.4</v>
      </c>
      <c r="N76" s="362">
        <v>96.1</v>
      </c>
      <c r="O76" s="362">
        <v>29.4</v>
      </c>
      <c r="P76" s="316">
        <v>15.25</v>
      </c>
      <c r="Q76" s="316">
        <v>14.79</v>
      </c>
      <c r="R76" s="316">
        <v>15.22</v>
      </c>
      <c r="S76" s="316">
        <v>15.09</v>
      </c>
      <c r="T76" s="362">
        <v>754.5</v>
      </c>
      <c r="U76" s="362">
        <v>5.67226890756303</v>
      </c>
      <c r="V76" s="372">
        <v>1</v>
      </c>
      <c r="W76" s="149"/>
    </row>
    <row r="77" customHeight="1" spans="1:23">
      <c r="A77" s="149"/>
      <c r="B77" s="150"/>
      <c r="C77" s="149"/>
      <c r="D77" s="347" t="s">
        <v>74</v>
      </c>
      <c r="E77" s="348">
        <v>131.75</v>
      </c>
      <c r="F77" s="349">
        <v>140</v>
      </c>
      <c r="G77" s="348">
        <v>2.58</v>
      </c>
      <c r="H77" s="348">
        <v>21.96</v>
      </c>
      <c r="I77" s="348">
        <v>751.162790697674</v>
      </c>
      <c r="J77" s="348">
        <v>13.71</v>
      </c>
      <c r="K77" s="348">
        <v>62.431693989071</v>
      </c>
      <c r="L77" s="362">
        <v>26.72</v>
      </c>
      <c r="M77" s="362">
        <v>219.24</v>
      </c>
      <c r="N77" s="362">
        <v>90.09</v>
      </c>
      <c r="O77" s="362">
        <v>30.38</v>
      </c>
      <c r="P77" s="316">
        <v>17.54</v>
      </c>
      <c r="Q77" s="316">
        <v>18</v>
      </c>
      <c r="R77" s="316">
        <v>17.86</v>
      </c>
      <c r="S77" s="316">
        <v>17.8</v>
      </c>
      <c r="T77" s="362">
        <v>741.67</v>
      </c>
      <c r="U77" s="362">
        <v>2.06421071462975</v>
      </c>
      <c r="V77" s="372">
        <v>8</v>
      </c>
      <c r="W77" s="149"/>
    </row>
    <row r="78" customHeight="1" spans="1:23">
      <c r="A78" s="149"/>
      <c r="B78" s="150"/>
      <c r="C78" s="149"/>
      <c r="D78" s="353" t="s">
        <v>75</v>
      </c>
      <c r="E78" s="348">
        <v>124</v>
      </c>
      <c r="F78" s="349">
        <v>150</v>
      </c>
      <c r="G78" s="348">
        <v>3.8</v>
      </c>
      <c r="H78" s="348">
        <v>31.89</v>
      </c>
      <c r="I78" s="348">
        <v>739.21052631579</v>
      </c>
      <c r="J78" s="348">
        <v>15.2</v>
      </c>
      <c r="K78" s="348">
        <v>47.6638444653496</v>
      </c>
      <c r="L78" s="362">
        <v>189.3</v>
      </c>
      <c r="M78" s="362">
        <v>148.4</v>
      </c>
      <c r="N78" s="362">
        <v>78.4</v>
      </c>
      <c r="O78" s="362">
        <v>31.5</v>
      </c>
      <c r="P78" s="316">
        <v>13.88</v>
      </c>
      <c r="Q78" s="316">
        <v>14.34</v>
      </c>
      <c r="R78" s="316">
        <v>13.98</v>
      </c>
      <c r="S78" s="316">
        <v>14.07</v>
      </c>
      <c r="T78" s="362">
        <v>703.3</v>
      </c>
      <c r="U78" s="373">
        <v>-0.551470588235307</v>
      </c>
      <c r="V78" s="372">
        <v>11</v>
      </c>
      <c r="W78" s="149"/>
    </row>
    <row r="79" customHeight="1" spans="1:23">
      <c r="A79" s="149"/>
      <c r="B79" s="150"/>
      <c r="C79" s="149"/>
      <c r="D79" s="354" t="s">
        <v>76</v>
      </c>
      <c r="E79" s="355">
        <v>126.765</v>
      </c>
      <c r="F79" s="355">
        <v>142.6</v>
      </c>
      <c r="G79" s="355">
        <v>4.491</v>
      </c>
      <c r="H79" s="355">
        <v>25.54662</v>
      </c>
      <c r="I79" s="355">
        <v>505.479548413199</v>
      </c>
      <c r="J79" s="355">
        <v>15.913</v>
      </c>
      <c r="K79" s="355">
        <v>63.0147445259238</v>
      </c>
      <c r="L79" s="366">
        <v>162.705</v>
      </c>
      <c r="M79" s="366">
        <v>164.376</v>
      </c>
      <c r="N79" s="366">
        <v>89.189</v>
      </c>
      <c r="O79" s="366">
        <v>30.235</v>
      </c>
      <c r="P79" s="366">
        <v>14.867</v>
      </c>
      <c r="Q79" s="366">
        <v>15.2</v>
      </c>
      <c r="R79" s="366">
        <v>14.909</v>
      </c>
      <c r="S79" s="366">
        <v>14.992</v>
      </c>
      <c r="T79" s="366">
        <v>713.417</v>
      </c>
      <c r="U79" s="366">
        <v>2.96103333814404</v>
      </c>
      <c r="V79" s="375">
        <v>8</v>
      </c>
      <c r="W79" s="149"/>
    </row>
    <row r="80" customHeight="1" spans="1:23">
      <c r="A80" s="149" t="s">
        <v>77</v>
      </c>
      <c r="B80" s="150"/>
      <c r="C80" s="151" t="s">
        <v>106</v>
      </c>
      <c r="D80" s="252" t="s">
        <v>79</v>
      </c>
      <c r="E80" s="253">
        <v>143.4</v>
      </c>
      <c r="F80" s="253">
        <v>132</v>
      </c>
      <c r="G80" s="253">
        <v>3.3</v>
      </c>
      <c r="H80" s="253">
        <v>30.5</v>
      </c>
      <c r="I80" s="253">
        <v>824.2</v>
      </c>
      <c r="J80" s="253">
        <v>12.7</v>
      </c>
      <c r="K80" s="253">
        <v>41.6</v>
      </c>
      <c r="L80" s="253">
        <v>250.7</v>
      </c>
      <c r="M80" s="253">
        <v>218.1</v>
      </c>
      <c r="N80" s="253">
        <v>87</v>
      </c>
      <c r="O80" s="253">
        <v>28</v>
      </c>
      <c r="P80" s="259">
        <v>15.9</v>
      </c>
      <c r="Q80" s="259">
        <v>16.05</v>
      </c>
      <c r="R80" s="259">
        <v>15.1</v>
      </c>
      <c r="S80" s="259">
        <v>15.68</v>
      </c>
      <c r="T80" s="253">
        <v>712.9</v>
      </c>
      <c r="U80" s="259">
        <f>100*(T80-670.5)/670.5</f>
        <v>6.32363907531693</v>
      </c>
      <c r="V80" s="252">
        <v>4</v>
      </c>
      <c r="W80" s="149"/>
    </row>
    <row r="81" customHeight="1" spans="1:23">
      <c r="A81" s="149"/>
      <c r="B81" s="150"/>
      <c r="C81" s="149"/>
      <c r="D81" s="252" t="s">
        <v>80</v>
      </c>
      <c r="E81" s="253">
        <v>116.8</v>
      </c>
      <c r="F81" s="253">
        <v>132</v>
      </c>
      <c r="G81" s="253">
        <v>7.4</v>
      </c>
      <c r="H81" s="253">
        <v>35.6</v>
      </c>
      <c r="I81" s="253">
        <v>481.3</v>
      </c>
      <c r="J81" s="253">
        <v>23.5</v>
      </c>
      <c r="K81" s="253">
        <v>66.1</v>
      </c>
      <c r="L81" s="253">
        <v>156</v>
      </c>
      <c r="M81" s="253">
        <v>135.9</v>
      </c>
      <c r="N81" s="253">
        <v>87.12</v>
      </c>
      <c r="O81" s="253">
        <v>30.26</v>
      </c>
      <c r="P81" s="259">
        <v>13.46</v>
      </c>
      <c r="Q81" s="259">
        <v>13.1</v>
      </c>
      <c r="R81" s="259">
        <v>13.2</v>
      </c>
      <c r="S81" s="259">
        <v>13.25</v>
      </c>
      <c r="T81" s="253">
        <v>662.67</v>
      </c>
      <c r="U81" s="259">
        <f>100*(T81-654.5)/654.5</f>
        <v>1.24828113063407</v>
      </c>
      <c r="V81" s="252">
        <v>10</v>
      </c>
      <c r="W81" s="149"/>
    </row>
    <row r="82" customHeight="1" spans="1:23">
      <c r="A82" s="149"/>
      <c r="B82" s="150"/>
      <c r="C82" s="149"/>
      <c r="D82" s="252" t="s">
        <v>81</v>
      </c>
      <c r="E82" s="253">
        <v>133</v>
      </c>
      <c r="F82" s="253">
        <v>153</v>
      </c>
      <c r="G82" s="253">
        <v>7.85</v>
      </c>
      <c r="H82" s="253">
        <v>27.6</v>
      </c>
      <c r="I82" s="253">
        <v>251.59</v>
      </c>
      <c r="J82" s="253">
        <v>15.53</v>
      </c>
      <c r="K82" s="253">
        <v>56.27</v>
      </c>
      <c r="L82" s="253">
        <v>177.81</v>
      </c>
      <c r="M82" s="253">
        <v>159.57</v>
      </c>
      <c r="N82" s="253">
        <v>89.74</v>
      </c>
      <c r="O82" s="253">
        <v>28.83</v>
      </c>
      <c r="P82" s="259">
        <v>14.99</v>
      </c>
      <c r="Q82" s="259">
        <v>15.31</v>
      </c>
      <c r="R82" s="259">
        <v>15.41</v>
      </c>
      <c r="S82" s="259">
        <v>15.24</v>
      </c>
      <c r="T82" s="253">
        <v>692.73</v>
      </c>
      <c r="U82" s="259">
        <f>100*(T82-640.5)/640.5</f>
        <v>8.15456674473068</v>
      </c>
      <c r="V82" s="252">
        <v>8</v>
      </c>
      <c r="W82" s="149"/>
    </row>
    <row r="83" customHeight="1" spans="1:23">
      <c r="A83" s="149"/>
      <c r="B83" s="150"/>
      <c r="C83" s="149"/>
      <c r="D83" s="252" t="s">
        <v>82</v>
      </c>
      <c r="E83" s="253">
        <v>115.9</v>
      </c>
      <c r="F83" s="253">
        <v>148</v>
      </c>
      <c r="G83" s="253">
        <v>4.5</v>
      </c>
      <c r="H83" s="253">
        <v>30</v>
      </c>
      <c r="I83" s="253">
        <v>566.7</v>
      </c>
      <c r="J83" s="253">
        <v>20.5</v>
      </c>
      <c r="K83" s="253">
        <v>68.3</v>
      </c>
      <c r="L83" s="253">
        <v>165.4</v>
      </c>
      <c r="M83" s="253">
        <v>141.9</v>
      </c>
      <c r="N83" s="253">
        <v>85.8</v>
      </c>
      <c r="O83" s="253">
        <v>30.4</v>
      </c>
      <c r="P83" s="259">
        <v>14.61</v>
      </c>
      <c r="Q83" s="259">
        <v>15.31</v>
      </c>
      <c r="R83" s="259">
        <v>15.51</v>
      </c>
      <c r="S83" s="259">
        <v>15.14</v>
      </c>
      <c r="T83" s="253">
        <v>672.9</v>
      </c>
      <c r="U83" s="259">
        <v>5.8</v>
      </c>
      <c r="V83" s="252">
        <v>8</v>
      </c>
      <c r="W83" s="149"/>
    </row>
    <row r="84" customHeight="1" spans="1:23">
      <c r="A84" s="149"/>
      <c r="B84" s="150"/>
      <c r="C84" s="149"/>
      <c r="D84" s="252" t="s">
        <v>83</v>
      </c>
      <c r="E84" s="253">
        <v>129.2</v>
      </c>
      <c r="F84" s="253">
        <v>147</v>
      </c>
      <c r="G84" s="253">
        <v>5.33</v>
      </c>
      <c r="H84" s="253">
        <v>38.56</v>
      </c>
      <c r="I84" s="253">
        <v>637.28</v>
      </c>
      <c r="J84" s="253">
        <v>17.16</v>
      </c>
      <c r="K84" s="253">
        <v>44.5</v>
      </c>
      <c r="L84" s="253">
        <v>155.2</v>
      </c>
      <c r="M84" s="253">
        <v>129.68</v>
      </c>
      <c r="N84" s="253">
        <v>83.55</v>
      </c>
      <c r="O84" s="253">
        <v>29.9</v>
      </c>
      <c r="P84" s="259">
        <v>13.96</v>
      </c>
      <c r="Q84" s="259">
        <v>14.32</v>
      </c>
      <c r="R84" s="259">
        <v>14.12</v>
      </c>
      <c r="S84" s="259">
        <v>14.13</v>
      </c>
      <c r="T84" s="253">
        <v>693.7</v>
      </c>
      <c r="U84" s="259">
        <f>100*(T84-705.5)/705.5</f>
        <v>-1.67257264351523</v>
      </c>
      <c r="V84" s="252">
        <v>11</v>
      </c>
      <c r="W84" s="149"/>
    </row>
    <row r="85" customHeight="1" spans="1:23">
      <c r="A85" s="149"/>
      <c r="B85" s="150"/>
      <c r="C85" s="149"/>
      <c r="D85" s="252" t="s">
        <v>84</v>
      </c>
      <c r="E85" s="253">
        <v>126</v>
      </c>
      <c r="F85" s="253">
        <v>139</v>
      </c>
      <c r="G85" s="253">
        <v>4.4</v>
      </c>
      <c r="H85" s="253">
        <v>26</v>
      </c>
      <c r="I85" s="253">
        <v>496.6</v>
      </c>
      <c r="J85" s="253">
        <v>16.35</v>
      </c>
      <c r="K85" s="253">
        <v>63.01</v>
      </c>
      <c r="L85" s="253">
        <v>162.3</v>
      </c>
      <c r="M85" s="253">
        <v>144</v>
      </c>
      <c r="N85" s="253">
        <v>88.8</v>
      </c>
      <c r="O85" s="253">
        <v>28.2</v>
      </c>
      <c r="P85" s="259">
        <v>12.02</v>
      </c>
      <c r="Q85" s="259">
        <v>11.41</v>
      </c>
      <c r="R85" s="259">
        <v>12.36</v>
      </c>
      <c r="S85" s="259">
        <v>11.93</v>
      </c>
      <c r="T85" s="253">
        <v>596.5</v>
      </c>
      <c r="U85" s="259">
        <f>100*(T85-582)/582</f>
        <v>2.4914089347079</v>
      </c>
      <c r="V85" s="252">
        <v>8</v>
      </c>
      <c r="W85" s="149"/>
    </row>
    <row r="86" customHeight="1" spans="1:23">
      <c r="A86" s="149"/>
      <c r="B86" s="150"/>
      <c r="C86" s="149"/>
      <c r="D86" s="252" t="s">
        <v>85</v>
      </c>
      <c r="E86" s="253">
        <v>143</v>
      </c>
      <c r="F86" s="253">
        <v>144</v>
      </c>
      <c r="G86" s="253">
        <v>5.7</v>
      </c>
      <c r="H86" s="253">
        <v>21.4</v>
      </c>
      <c r="I86" s="253">
        <v>272.4</v>
      </c>
      <c r="J86" s="253">
        <v>14.3</v>
      </c>
      <c r="K86" s="253">
        <v>66.8</v>
      </c>
      <c r="L86" s="253">
        <v>193.8</v>
      </c>
      <c r="M86" s="253">
        <v>160.3</v>
      </c>
      <c r="N86" s="253">
        <v>82.7</v>
      </c>
      <c r="O86" s="253">
        <v>28.25</v>
      </c>
      <c r="P86" s="259">
        <v>12.75</v>
      </c>
      <c r="Q86" s="259">
        <v>13.05</v>
      </c>
      <c r="R86" s="259">
        <v>12.3</v>
      </c>
      <c r="S86" s="259">
        <v>12.7</v>
      </c>
      <c r="T86" s="253">
        <v>635</v>
      </c>
      <c r="U86" s="259">
        <v>3.53</v>
      </c>
      <c r="V86" s="252">
        <v>7</v>
      </c>
      <c r="W86" s="149"/>
    </row>
    <row r="87" customHeight="1" spans="1:23">
      <c r="A87" s="149"/>
      <c r="B87" s="150"/>
      <c r="C87" s="149"/>
      <c r="D87" s="252" t="s">
        <v>86</v>
      </c>
      <c r="E87" s="253">
        <v>137</v>
      </c>
      <c r="F87" s="253">
        <v>139</v>
      </c>
      <c r="G87" s="253">
        <v>3.93</v>
      </c>
      <c r="H87" s="253">
        <v>19.12</v>
      </c>
      <c r="I87" s="253">
        <v>386.3</v>
      </c>
      <c r="J87" s="253">
        <v>14.03</v>
      </c>
      <c r="K87" s="253">
        <v>73.4</v>
      </c>
      <c r="L87" s="253">
        <v>244</v>
      </c>
      <c r="M87" s="253">
        <v>209</v>
      </c>
      <c r="N87" s="253">
        <v>85.7</v>
      </c>
      <c r="O87" s="253">
        <v>26.3</v>
      </c>
      <c r="P87" s="259">
        <v>7.83</v>
      </c>
      <c r="Q87" s="259">
        <v>7.33</v>
      </c>
      <c r="R87" s="259">
        <v>7.67</v>
      </c>
      <c r="S87" s="259">
        <v>7.61</v>
      </c>
      <c r="T87" s="253">
        <v>380.5</v>
      </c>
      <c r="U87" s="259">
        <f>100*(T87-500.2)/500.2</f>
        <v>-23.9304278288684</v>
      </c>
      <c r="V87" s="341">
        <v>11</v>
      </c>
      <c r="W87" s="149"/>
    </row>
    <row r="88" customHeight="1" spans="1:23">
      <c r="A88" s="149"/>
      <c r="B88" s="150"/>
      <c r="C88" s="149"/>
      <c r="D88" s="252" t="s">
        <v>87</v>
      </c>
      <c r="E88" s="253">
        <v>130.25</v>
      </c>
      <c r="F88" s="253">
        <v>134.5</v>
      </c>
      <c r="G88" s="253">
        <v>3.79</v>
      </c>
      <c r="H88" s="253">
        <v>18.17</v>
      </c>
      <c r="I88" s="253">
        <v>379.12</v>
      </c>
      <c r="J88" s="253">
        <v>15.58</v>
      </c>
      <c r="K88" s="253">
        <v>85.78</v>
      </c>
      <c r="L88" s="253">
        <v>192.26</v>
      </c>
      <c r="M88" s="253">
        <v>168.59</v>
      </c>
      <c r="N88" s="253">
        <v>87.69</v>
      </c>
      <c r="O88" s="253">
        <v>27.64</v>
      </c>
      <c r="P88" s="259">
        <v>15.89</v>
      </c>
      <c r="Q88" s="259">
        <v>16.12</v>
      </c>
      <c r="R88" s="259">
        <v>16.34</v>
      </c>
      <c r="S88" s="259">
        <v>16.12</v>
      </c>
      <c r="T88" s="253">
        <v>671.58</v>
      </c>
      <c r="U88" s="259">
        <v>11.43</v>
      </c>
      <c r="V88" s="252">
        <v>7</v>
      </c>
      <c r="W88" s="149"/>
    </row>
    <row r="89" customHeight="1" spans="1:23">
      <c r="A89" s="149"/>
      <c r="B89" s="150"/>
      <c r="C89" s="149"/>
      <c r="D89" s="252" t="s">
        <v>88</v>
      </c>
      <c r="E89" s="253">
        <v>123.8</v>
      </c>
      <c r="F89" s="253">
        <v>136</v>
      </c>
      <c r="G89" s="253">
        <v>4.3</v>
      </c>
      <c r="H89" s="253">
        <v>21</v>
      </c>
      <c r="I89" s="253">
        <v>384.6</v>
      </c>
      <c r="J89" s="253">
        <v>14.5</v>
      </c>
      <c r="K89" s="253">
        <v>69</v>
      </c>
      <c r="L89" s="253">
        <v>176.7</v>
      </c>
      <c r="M89" s="253">
        <v>139.9</v>
      </c>
      <c r="N89" s="253">
        <v>79.2</v>
      </c>
      <c r="O89" s="253">
        <v>25.6</v>
      </c>
      <c r="P89" s="259">
        <v>11.2</v>
      </c>
      <c r="Q89" s="259">
        <v>10.37</v>
      </c>
      <c r="R89" s="259">
        <v>11.38</v>
      </c>
      <c r="S89" s="259">
        <v>10.98</v>
      </c>
      <c r="T89" s="253">
        <v>549.22</v>
      </c>
      <c r="U89" s="259">
        <v>5.5</v>
      </c>
      <c r="V89" s="252">
        <v>7</v>
      </c>
      <c r="W89" s="149"/>
    </row>
    <row r="90" customHeight="1" spans="1:23">
      <c r="A90" s="149"/>
      <c r="B90" s="150"/>
      <c r="C90" s="149"/>
      <c r="D90" s="215" t="s">
        <v>89</v>
      </c>
      <c r="E90" s="216">
        <f t="shared" ref="E90:T90" si="4">AVERAGE(E80:E89)</f>
        <v>129.835</v>
      </c>
      <c r="F90" s="216">
        <f t="shared" si="4"/>
        <v>140.45</v>
      </c>
      <c r="G90" s="216">
        <f t="shared" si="4"/>
        <v>5.05</v>
      </c>
      <c r="H90" s="216">
        <f t="shared" si="4"/>
        <v>26.795</v>
      </c>
      <c r="I90" s="216">
        <f t="shared" si="4"/>
        <v>468.009</v>
      </c>
      <c r="J90" s="216">
        <f t="shared" si="4"/>
        <v>16.415</v>
      </c>
      <c r="K90" s="216">
        <f t="shared" si="4"/>
        <v>63.476</v>
      </c>
      <c r="L90" s="216">
        <f t="shared" si="4"/>
        <v>187.417</v>
      </c>
      <c r="M90" s="216">
        <f t="shared" si="4"/>
        <v>160.694</v>
      </c>
      <c r="N90" s="216">
        <f t="shared" si="4"/>
        <v>85.73</v>
      </c>
      <c r="O90" s="216">
        <f t="shared" si="4"/>
        <v>28.338</v>
      </c>
      <c r="P90" s="221">
        <f t="shared" si="4"/>
        <v>13.261</v>
      </c>
      <c r="Q90" s="221">
        <f t="shared" si="4"/>
        <v>13.237</v>
      </c>
      <c r="R90" s="221">
        <f t="shared" si="4"/>
        <v>13.339</v>
      </c>
      <c r="S90" s="221">
        <f t="shared" si="4"/>
        <v>13.278</v>
      </c>
      <c r="T90" s="216">
        <f t="shared" si="4"/>
        <v>626.77</v>
      </c>
      <c r="U90" s="221">
        <v>2.31609808972515</v>
      </c>
      <c r="V90" s="215">
        <v>8</v>
      </c>
      <c r="W90" s="149"/>
    </row>
    <row r="91" customHeight="1" spans="1:23">
      <c r="A91" s="149" t="s">
        <v>90</v>
      </c>
      <c r="B91" s="150"/>
      <c r="C91" s="149" t="s">
        <v>107</v>
      </c>
      <c r="D91" s="241" t="s">
        <v>92</v>
      </c>
      <c r="E91" s="254">
        <v>144.5</v>
      </c>
      <c r="F91" s="254">
        <v>134</v>
      </c>
      <c r="G91" s="254">
        <v>2.5</v>
      </c>
      <c r="H91" s="254">
        <v>33.8</v>
      </c>
      <c r="I91" s="254">
        <v>1252</v>
      </c>
      <c r="J91" s="254">
        <v>15.5</v>
      </c>
      <c r="K91" s="254">
        <v>45.8</v>
      </c>
      <c r="L91" s="254">
        <v>193.3</v>
      </c>
      <c r="M91" s="254">
        <v>174.2</v>
      </c>
      <c r="N91" s="254">
        <v>90.1</v>
      </c>
      <c r="O91" s="254">
        <v>26.5</v>
      </c>
      <c r="P91" s="260">
        <v>280.3</v>
      </c>
      <c r="Q91" s="260">
        <v>288.55</v>
      </c>
      <c r="R91" s="260"/>
      <c r="S91" s="260">
        <v>284.43</v>
      </c>
      <c r="T91" s="254">
        <v>693.7</v>
      </c>
      <c r="U91" s="265">
        <v>6.96993060909793</v>
      </c>
      <c r="V91" s="241">
        <v>3</v>
      </c>
      <c r="W91" s="149"/>
    </row>
    <row r="92" customHeight="1" spans="1:23">
      <c r="A92" s="149"/>
      <c r="B92" s="150"/>
      <c r="C92" s="149" t="s">
        <v>107</v>
      </c>
      <c r="D92" s="241" t="s">
        <v>93</v>
      </c>
      <c r="E92" s="254">
        <v>138.7</v>
      </c>
      <c r="F92" s="254">
        <v>139</v>
      </c>
      <c r="G92" s="254">
        <v>3.35</v>
      </c>
      <c r="H92" s="254">
        <v>23.4</v>
      </c>
      <c r="I92" s="254">
        <v>598.51</v>
      </c>
      <c r="J92" s="254">
        <v>18.15</v>
      </c>
      <c r="K92" s="254">
        <v>77.72</v>
      </c>
      <c r="L92" s="254">
        <v>156.25</v>
      </c>
      <c r="M92" s="254">
        <v>140.13</v>
      </c>
      <c r="N92" s="254">
        <v>89.68</v>
      </c>
      <c r="O92" s="254">
        <v>27.05</v>
      </c>
      <c r="P92" s="260">
        <v>160.51</v>
      </c>
      <c r="Q92" s="260">
        <v>146.7</v>
      </c>
      <c r="R92" s="260"/>
      <c r="S92" s="260">
        <v>153.6</v>
      </c>
      <c r="T92" s="254">
        <v>614.41</v>
      </c>
      <c r="U92" s="265">
        <v>7.63</v>
      </c>
      <c r="V92" s="241">
        <v>3</v>
      </c>
      <c r="W92" s="149"/>
    </row>
    <row r="93" customHeight="1" spans="1:23">
      <c r="A93" s="149"/>
      <c r="B93" s="150"/>
      <c r="C93" s="149" t="s">
        <v>107</v>
      </c>
      <c r="D93" s="241" t="s">
        <v>80</v>
      </c>
      <c r="E93" s="254">
        <v>138</v>
      </c>
      <c r="F93" s="254">
        <v>133</v>
      </c>
      <c r="G93" s="254">
        <v>8</v>
      </c>
      <c r="H93" s="254">
        <v>28.9</v>
      </c>
      <c r="I93" s="254">
        <v>261.3</v>
      </c>
      <c r="J93" s="254">
        <v>17.4</v>
      </c>
      <c r="K93" s="254">
        <v>60.2</v>
      </c>
      <c r="L93" s="254">
        <v>179.83</v>
      </c>
      <c r="M93" s="254">
        <v>161.36</v>
      </c>
      <c r="N93" s="254">
        <v>89.7</v>
      </c>
      <c r="O93" s="254">
        <v>25.79</v>
      </c>
      <c r="P93" s="260">
        <v>155.3</v>
      </c>
      <c r="Q93" s="260">
        <v>165.5</v>
      </c>
      <c r="R93" s="260"/>
      <c r="S93" s="260">
        <v>160.2</v>
      </c>
      <c r="T93" s="254">
        <v>640.7</v>
      </c>
      <c r="U93" s="265">
        <v>3.9</v>
      </c>
      <c r="V93" s="241">
        <v>3</v>
      </c>
      <c r="W93" s="149"/>
    </row>
    <row r="94" customHeight="1" spans="1:23">
      <c r="A94" s="149"/>
      <c r="B94" s="150"/>
      <c r="C94" s="149" t="s">
        <v>107</v>
      </c>
      <c r="D94" s="241" t="s">
        <v>94</v>
      </c>
      <c r="E94" s="254">
        <v>129</v>
      </c>
      <c r="F94" s="254">
        <v>134</v>
      </c>
      <c r="G94" s="254">
        <v>5.9</v>
      </c>
      <c r="H94" s="254">
        <v>26.4</v>
      </c>
      <c r="I94" s="254">
        <v>347.5</v>
      </c>
      <c r="J94" s="254">
        <v>18.6</v>
      </c>
      <c r="K94" s="254">
        <v>70.5</v>
      </c>
      <c r="L94" s="254">
        <v>171.6</v>
      </c>
      <c r="M94" s="254">
        <v>143.6</v>
      </c>
      <c r="N94" s="254">
        <v>83.7</v>
      </c>
      <c r="O94" s="254">
        <v>26.4</v>
      </c>
      <c r="P94" s="260">
        <v>178</v>
      </c>
      <c r="Q94" s="260">
        <v>180.2</v>
      </c>
      <c r="R94" s="260"/>
      <c r="S94" s="260">
        <v>179.1</v>
      </c>
      <c r="T94" s="254">
        <v>663.6</v>
      </c>
      <c r="U94" s="265">
        <v>3.60655737704918</v>
      </c>
      <c r="V94" s="241">
        <v>3</v>
      </c>
      <c r="W94" s="149"/>
    </row>
    <row r="95" customHeight="1" spans="1:23">
      <c r="A95" s="149"/>
      <c r="B95" s="150"/>
      <c r="C95" s="149" t="s">
        <v>107</v>
      </c>
      <c r="D95" s="241" t="s">
        <v>81</v>
      </c>
      <c r="E95" s="254">
        <v>129.6</v>
      </c>
      <c r="F95" s="254">
        <v>148</v>
      </c>
      <c r="G95" s="254">
        <v>3.9</v>
      </c>
      <c r="H95" s="254">
        <v>22.6</v>
      </c>
      <c r="I95" s="254">
        <v>479.5</v>
      </c>
      <c r="J95" s="254">
        <v>15.1</v>
      </c>
      <c r="K95" s="254">
        <v>66.8</v>
      </c>
      <c r="L95" s="254">
        <v>185.4</v>
      </c>
      <c r="M95" s="254">
        <v>156.5</v>
      </c>
      <c r="N95" s="254">
        <v>84.1</v>
      </c>
      <c r="O95" s="254">
        <v>29.3</v>
      </c>
      <c r="P95" s="260">
        <v>170.9</v>
      </c>
      <c r="Q95" s="260">
        <v>163.2</v>
      </c>
      <c r="R95" s="260"/>
      <c r="S95" s="260">
        <v>167.05</v>
      </c>
      <c r="T95" s="254">
        <v>668.2</v>
      </c>
      <c r="U95" s="265">
        <v>5.6</v>
      </c>
      <c r="V95" s="241">
        <v>2</v>
      </c>
      <c r="W95" s="149"/>
    </row>
    <row r="96" customHeight="1" spans="1:23">
      <c r="A96" s="149"/>
      <c r="B96" s="150"/>
      <c r="C96" s="149" t="s">
        <v>107</v>
      </c>
      <c r="D96" s="241" t="s">
        <v>95</v>
      </c>
      <c r="E96" s="254">
        <v>128.3</v>
      </c>
      <c r="F96" s="254">
        <v>158</v>
      </c>
      <c r="G96" s="254">
        <v>2.6</v>
      </c>
      <c r="H96" s="254">
        <v>32.6</v>
      </c>
      <c r="I96" s="254">
        <v>1254</v>
      </c>
      <c r="J96" s="254">
        <v>17.1</v>
      </c>
      <c r="K96" s="254">
        <v>52.5</v>
      </c>
      <c r="L96" s="254">
        <v>145.2</v>
      </c>
      <c r="M96" s="254">
        <v>125.5</v>
      </c>
      <c r="N96" s="254">
        <v>86.4</v>
      </c>
      <c r="O96" s="254">
        <v>30.8</v>
      </c>
      <c r="P96" s="260">
        <v>190.5</v>
      </c>
      <c r="Q96" s="260">
        <v>189.8</v>
      </c>
      <c r="R96" s="260"/>
      <c r="S96" s="260">
        <v>190.15</v>
      </c>
      <c r="T96" s="254">
        <v>633.8</v>
      </c>
      <c r="U96" s="265">
        <v>4.5</v>
      </c>
      <c r="V96" s="241">
        <v>3</v>
      </c>
      <c r="W96" s="149"/>
    </row>
    <row r="97" customHeight="1" spans="1:23">
      <c r="A97" s="149"/>
      <c r="B97" s="150"/>
      <c r="C97" s="149" t="s">
        <v>107</v>
      </c>
      <c r="D97" s="241" t="s">
        <v>96</v>
      </c>
      <c r="E97" s="254">
        <v>127.1</v>
      </c>
      <c r="F97" s="254">
        <v>137</v>
      </c>
      <c r="G97" s="254"/>
      <c r="H97" s="254"/>
      <c r="I97" s="254"/>
      <c r="J97" s="254"/>
      <c r="K97" s="254"/>
      <c r="L97" s="254"/>
      <c r="M97" s="254"/>
      <c r="N97" s="254"/>
      <c r="O97" s="254"/>
      <c r="P97" s="260">
        <v>154.7</v>
      </c>
      <c r="Q97" s="260">
        <v>152.3</v>
      </c>
      <c r="R97" s="260"/>
      <c r="S97" s="260">
        <v>153.5</v>
      </c>
      <c r="T97" s="254">
        <v>613.91</v>
      </c>
      <c r="U97" s="265">
        <v>4.10547736137017</v>
      </c>
      <c r="V97" s="241">
        <v>3</v>
      </c>
      <c r="W97" s="149"/>
    </row>
    <row r="98" customHeight="1" spans="1:23">
      <c r="A98" s="149"/>
      <c r="B98" s="150"/>
      <c r="C98" s="149" t="s">
        <v>107</v>
      </c>
      <c r="D98" s="241" t="s">
        <v>97</v>
      </c>
      <c r="E98" s="254">
        <v>130</v>
      </c>
      <c r="F98" s="254">
        <v>126</v>
      </c>
      <c r="G98" s="254">
        <v>4.5</v>
      </c>
      <c r="H98" s="254">
        <v>23.67</v>
      </c>
      <c r="I98" s="254">
        <v>425.8</v>
      </c>
      <c r="J98" s="254">
        <v>13.67</v>
      </c>
      <c r="K98" s="254">
        <v>58.9</v>
      </c>
      <c r="L98" s="254">
        <v>252</v>
      </c>
      <c r="M98" s="254">
        <v>184</v>
      </c>
      <c r="N98" s="254">
        <v>0.7698</v>
      </c>
      <c r="O98" s="254">
        <v>27.6</v>
      </c>
      <c r="P98" s="260">
        <v>141.99</v>
      </c>
      <c r="Q98" s="260">
        <v>164.18</v>
      </c>
      <c r="R98" s="260"/>
      <c r="S98" s="260">
        <v>153.08</v>
      </c>
      <c r="T98" s="254">
        <v>566.66</v>
      </c>
      <c r="U98" s="265">
        <v>5.86</v>
      </c>
      <c r="V98" s="241">
        <v>3</v>
      </c>
      <c r="W98" s="149"/>
    </row>
    <row r="99" customHeight="1" spans="1:23">
      <c r="A99" s="149"/>
      <c r="B99" s="150"/>
      <c r="C99" s="149" t="s">
        <v>107</v>
      </c>
      <c r="D99" s="241" t="s">
        <v>98</v>
      </c>
      <c r="E99" s="254">
        <v>138.6</v>
      </c>
      <c r="F99" s="254">
        <v>152</v>
      </c>
      <c r="G99" s="254">
        <v>5.5</v>
      </c>
      <c r="H99" s="254">
        <v>22.1</v>
      </c>
      <c r="I99" s="254">
        <v>302.7</v>
      </c>
      <c r="J99" s="254">
        <v>14.4</v>
      </c>
      <c r="K99" s="254">
        <v>65.1</v>
      </c>
      <c r="L99" s="254">
        <v>165.5</v>
      </c>
      <c r="M99" s="254">
        <v>157.9</v>
      </c>
      <c r="N99" s="254">
        <v>95.4</v>
      </c>
      <c r="O99" s="254">
        <v>24.7</v>
      </c>
      <c r="P99" s="260">
        <v>10.9</v>
      </c>
      <c r="Q99" s="260">
        <v>11.2</v>
      </c>
      <c r="R99" s="260"/>
      <c r="S99" s="260">
        <v>11</v>
      </c>
      <c r="T99" s="254">
        <v>550.9</v>
      </c>
      <c r="U99" s="265">
        <v>1.8</v>
      </c>
      <c r="V99" s="241">
        <v>3</v>
      </c>
      <c r="W99" s="149"/>
    </row>
    <row r="100" customHeight="1" spans="1:23">
      <c r="A100" s="149"/>
      <c r="B100" s="150"/>
      <c r="C100" s="149" t="s">
        <v>107</v>
      </c>
      <c r="D100" s="241" t="s">
        <v>99</v>
      </c>
      <c r="E100" s="254">
        <v>92</v>
      </c>
      <c r="F100" s="254">
        <v>144</v>
      </c>
      <c r="G100" s="254">
        <v>4.1</v>
      </c>
      <c r="H100" s="254">
        <v>21.9</v>
      </c>
      <c r="I100" s="254">
        <v>434.1</v>
      </c>
      <c r="J100" s="254">
        <v>16.7</v>
      </c>
      <c r="K100" s="254">
        <v>76.3</v>
      </c>
      <c r="L100" s="254">
        <v>167.7</v>
      </c>
      <c r="M100" s="254">
        <v>144.2</v>
      </c>
      <c r="N100" s="254">
        <v>86.6</v>
      </c>
      <c r="O100" s="254">
        <v>29.4</v>
      </c>
      <c r="P100" s="260">
        <v>172.3</v>
      </c>
      <c r="Q100" s="260">
        <v>179.5</v>
      </c>
      <c r="R100" s="260"/>
      <c r="S100" s="260">
        <v>175.9</v>
      </c>
      <c r="T100" s="254">
        <v>651.8</v>
      </c>
      <c r="U100" s="265">
        <v>3.66</v>
      </c>
      <c r="V100" s="241">
        <v>3</v>
      </c>
      <c r="W100" s="149"/>
    </row>
    <row r="101" customHeight="1" spans="1:23">
      <c r="A101" s="149"/>
      <c r="B101" s="150"/>
      <c r="C101" s="149" t="s">
        <v>107</v>
      </c>
      <c r="D101" s="242" t="s">
        <v>89</v>
      </c>
      <c r="E101" s="255">
        <f t="shared" ref="E101:Q101" si="5">AVERAGE(E91:E100)</f>
        <v>129.58</v>
      </c>
      <c r="F101" s="255">
        <f t="shared" si="5"/>
        <v>140.5</v>
      </c>
      <c r="G101" s="255">
        <f t="shared" si="5"/>
        <v>4.48333333333333</v>
      </c>
      <c r="H101" s="255">
        <f t="shared" si="5"/>
        <v>26.1522222222222</v>
      </c>
      <c r="I101" s="255">
        <f t="shared" si="5"/>
        <v>595.045555555556</v>
      </c>
      <c r="J101" s="255">
        <f t="shared" si="5"/>
        <v>16.2911111111111</v>
      </c>
      <c r="K101" s="255">
        <f t="shared" si="5"/>
        <v>63.7577777777778</v>
      </c>
      <c r="L101" s="255">
        <f t="shared" si="5"/>
        <v>179.642222222222</v>
      </c>
      <c r="M101" s="255">
        <f t="shared" si="5"/>
        <v>154.154444444444</v>
      </c>
      <c r="N101" s="255">
        <f t="shared" si="5"/>
        <v>78.4944222222222</v>
      </c>
      <c r="O101" s="255">
        <f t="shared" si="5"/>
        <v>27.5044444444444</v>
      </c>
      <c r="P101" s="261">
        <f t="shared" si="5"/>
        <v>161.54</v>
      </c>
      <c r="Q101" s="261">
        <f t="shared" si="5"/>
        <v>164.113</v>
      </c>
      <c r="R101" s="261"/>
      <c r="S101" s="261">
        <f>AVERAGE(S91:S100)</f>
        <v>162.801</v>
      </c>
      <c r="T101" s="255">
        <f>AVERAGE(T91:T100)</f>
        <v>629.768</v>
      </c>
      <c r="U101" s="266">
        <f>(T101-601.09)/601.09*100</f>
        <v>4.77099935117869</v>
      </c>
      <c r="V101" s="242">
        <v>3</v>
      </c>
      <c r="W101" s="149"/>
    </row>
  </sheetData>
  <mergeCells count="29">
    <mergeCell ref="P1:S1"/>
    <mergeCell ref="A1:A2"/>
    <mergeCell ref="A3:A13"/>
    <mergeCell ref="A14:A24"/>
    <mergeCell ref="A25:A35"/>
    <mergeCell ref="A36:A46"/>
    <mergeCell ref="A47:A57"/>
    <mergeCell ref="A58:A68"/>
    <mergeCell ref="A69:A79"/>
    <mergeCell ref="A80:A90"/>
    <mergeCell ref="A91:A101"/>
    <mergeCell ref="B1:B2"/>
    <mergeCell ref="B3:B35"/>
    <mergeCell ref="B36:B68"/>
    <mergeCell ref="B69:B101"/>
    <mergeCell ref="C3:C13"/>
    <mergeCell ref="C14:C24"/>
    <mergeCell ref="C25:C35"/>
    <mergeCell ref="C36:C46"/>
    <mergeCell ref="C47:C57"/>
    <mergeCell ref="C58:C68"/>
    <mergeCell ref="C69:C79"/>
    <mergeCell ref="C80:C90"/>
    <mergeCell ref="C91:C101"/>
    <mergeCell ref="D1:D2"/>
    <mergeCell ref="W1:W2"/>
    <mergeCell ref="W3:W35"/>
    <mergeCell ref="W36:W68"/>
    <mergeCell ref="W69:W10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0"/>
  <sheetViews>
    <sheetView workbookViewId="0">
      <pane xSplit="3" ySplit="2" topLeftCell="G3" activePane="bottomRight" state="frozen"/>
      <selection/>
      <selection pane="topRight"/>
      <selection pane="bottomLeft"/>
      <selection pane="bottomRight" activeCell="D60" sqref="D60:V70"/>
    </sheetView>
  </sheetViews>
  <sheetFormatPr defaultColWidth="9" defaultRowHeight="13.5" customHeight="1"/>
  <cols>
    <col min="1" max="1" width="7.375" style="205" customWidth="1"/>
    <col min="2" max="2" width="9" style="205"/>
    <col min="3" max="3" width="8.625" style="205" customWidth="1"/>
    <col min="4" max="4" width="7.75" style="205" customWidth="1"/>
    <col min="5" max="5" width="6.625" style="205" customWidth="1"/>
    <col min="6" max="6" width="9" style="205"/>
    <col min="7" max="7" width="6.875" style="205" customWidth="1"/>
    <col min="8" max="8" width="7.375" style="205" customWidth="1"/>
    <col min="9" max="9" width="7.125" style="205" customWidth="1"/>
    <col min="10" max="10" width="7.375" style="205" customWidth="1"/>
    <col min="11" max="11" width="6.875" style="205" customWidth="1"/>
    <col min="12" max="12" width="6" style="205" customWidth="1"/>
    <col min="13" max="13" width="6.625" style="205" customWidth="1"/>
    <col min="14" max="14" width="7.125" style="205" customWidth="1"/>
    <col min="15" max="15" width="6.375" style="205" customWidth="1"/>
    <col min="16" max="19" width="6" style="205" customWidth="1"/>
    <col min="20" max="20" width="9" style="205"/>
    <col min="21" max="21" width="8.625" style="205" customWidth="1"/>
    <col min="22" max="16384" width="9" style="205"/>
  </cols>
  <sheetData>
    <row r="1" customHeight="1" spans="1:24">
      <c r="A1" s="144" t="s">
        <v>31</v>
      </c>
      <c r="B1" s="144" t="s">
        <v>1</v>
      </c>
      <c r="C1" s="145" t="s">
        <v>32</v>
      </c>
      <c r="D1" s="145" t="s">
        <v>33</v>
      </c>
      <c r="E1" s="145" t="s">
        <v>34</v>
      </c>
      <c r="F1" s="145" t="s">
        <v>35</v>
      </c>
      <c r="G1" s="145" t="s">
        <v>36</v>
      </c>
      <c r="H1" s="145" t="s">
        <v>37</v>
      </c>
      <c r="I1" s="145" t="s">
        <v>38</v>
      </c>
      <c r="J1" s="145" t="s">
        <v>39</v>
      </c>
      <c r="K1" s="145" t="s">
        <v>40</v>
      </c>
      <c r="L1" s="145" t="s">
        <v>41</v>
      </c>
      <c r="M1" s="145" t="s">
        <v>41</v>
      </c>
      <c r="N1" s="145" t="s">
        <v>42</v>
      </c>
      <c r="O1" s="145" t="s">
        <v>43</v>
      </c>
      <c r="P1" s="173" t="s">
        <v>44</v>
      </c>
      <c r="Q1" s="173"/>
      <c r="R1" s="173"/>
      <c r="S1" s="173"/>
      <c r="T1" s="145" t="s">
        <v>45</v>
      </c>
      <c r="U1" s="187" t="s">
        <v>108</v>
      </c>
      <c r="V1" s="187" t="s">
        <v>109</v>
      </c>
      <c r="W1" s="145" t="s">
        <v>47</v>
      </c>
      <c r="X1" s="149" t="s">
        <v>2</v>
      </c>
    </row>
    <row r="2" customHeight="1" spans="1:24">
      <c r="A2" s="146"/>
      <c r="B2" s="146"/>
      <c r="C2" s="147" t="s">
        <v>48</v>
      </c>
      <c r="D2" s="147"/>
      <c r="E2" s="148" t="s">
        <v>49</v>
      </c>
      <c r="F2" s="148" t="s">
        <v>50</v>
      </c>
      <c r="G2" s="148" t="s">
        <v>51</v>
      </c>
      <c r="H2" s="148" t="s">
        <v>51</v>
      </c>
      <c r="I2" s="148" t="s">
        <v>52</v>
      </c>
      <c r="J2" s="148" t="s">
        <v>51</v>
      </c>
      <c r="K2" s="148" t="s">
        <v>52</v>
      </c>
      <c r="L2" s="148" t="s">
        <v>53</v>
      </c>
      <c r="M2" s="148" t="s">
        <v>54</v>
      </c>
      <c r="N2" s="148" t="s">
        <v>52</v>
      </c>
      <c r="O2" s="148" t="s">
        <v>55</v>
      </c>
      <c r="P2" s="173" t="s">
        <v>56</v>
      </c>
      <c r="Q2" s="173" t="s">
        <v>57</v>
      </c>
      <c r="R2" s="173" t="s">
        <v>58</v>
      </c>
      <c r="S2" s="173" t="s">
        <v>59</v>
      </c>
      <c r="T2" s="148" t="s">
        <v>60</v>
      </c>
      <c r="U2" s="188" t="s">
        <v>61</v>
      </c>
      <c r="V2" s="188" t="s">
        <v>61</v>
      </c>
      <c r="W2" s="147" t="s">
        <v>62</v>
      </c>
      <c r="X2" s="149"/>
    </row>
    <row r="3" customHeight="1" spans="1:24">
      <c r="A3" s="149" t="s">
        <v>63</v>
      </c>
      <c r="B3" s="206" t="s">
        <v>110</v>
      </c>
      <c r="C3" s="324" t="s">
        <v>111</v>
      </c>
      <c r="D3" s="212" t="s">
        <v>72</v>
      </c>
      <c r="E3" s="213">
        <v>107.3</v>
      </c>
      <c r="F3" s="325">
        <v>146</v>
      </c>
      <c r="G3" s="213">
        <v>7.4</v>
      </c>
      <c r="H3" s="213">
        <v>34.4</v>
      </c>
      <c r="I3" s="213">
        <v>364.864864864865</v>
      </c>
      <c r="J3" s="213">
        <v>24.5</v>
      </c>
      <c r="K3" s="213">
        <v>71.2209302325581</v>
      </c>
      <c r="L3" s="214">
        <v>123.8</v>
      </c>
      <c r="M3" s="214">
        <v>115.2</v>
      </c>
      <c r="N3" s="214">
        <v>93.0533117932149</v>
      </c>
      <c r="O3" s="214">
        <v>28.8</v>
      </c>
      <c r="P3" s="336">
        <v>14</v>
      </c>
      <c r="Q3" s="336">
        <v>14.32</v>
      </c>
      <c r="R3" s="336">
        <v>14.52</v>
      </c>
      <c r="S3" s="339">
        <v>14.28</v>
      </c>
      <c r="T3" s="339">
        <v>649.0974</v>
      </c>
      <c r="U3" s="327">
        <v>8.92448512585813</v>
      </c>
      <c r="V3" s="327">
        <v>2.29226361031519</v>
      </c>
      <c r="W3" s="212">
        <v>11</v>
      </c>
      <c r="X3" s="151" t="s">
        <v>10</v>
      </c>
    </row>
    <row r="4" customHeight="1" spans="1:24">
      <c r="A4" s="149"/>
      <c r="B4" s="150"/>
      <c r="C4" s="326"/>
      <c r="D4" s="212" t="s">
        <v>112</v>
      </c>
      <c r="E4" s="214">
        <v>95</v>
      </c>
      <c r="F4" s="325">
        <v>148</v>
      </c>
      <c r="G4" s="214">
        <v>8.14</v>
      </c>
      <c r="H4" s="327">
        <v>42.37</v>
      </c>
      <c r="I4" s="213">
        <v>420.51597051597</v>
      </c>
      <c r="J4" s="214">
        <v>20.91</v>
      </c>
      <c r="K4" s="213">
        <v>49.3509558649988</v>
      </c>
      <c r="L4" s="213">
        <v>133</v>
      </c>
      <c r="M4" s="213">
        <v>127.33</v>
      </c>
      <c r="N4" s="214">
        <v>95.7368421052632</v>
      </c>
      <c r="O4" s="214">
        <v>24.65</v>
      </c>
      <c r="P4" s="336">
        <v>14.67</v>
      </c>
      <c r="Q4" s="336">
        <v>14.25</v>
      </c>
      <c r="R4" s="336">
        <v>14.03</v>
      </c>
      <c r="S4" s="339">
        <v>14.3166666666667</v>
      </c>
      <c r="T4" s="339">
        <v>636.375833333333</v>
      </c>
      <c r="U4" s="327">
        <v>6.51287966166859</v>
      </c>
      <c r="V4" s="327">
        <v>5.53345388788427</v>
      </c>
      <c r="W4" s="212">
        <v>7</v>
      </c>
      <c r="X4" s="149"/>
    </row>
    <row r="5" customHeight="1" spans="1:24">
      <c r="A5" s="149"/>
      <c r="B5" s="150"/>
      <c r="C5" s="326"/>
      <c r="D5" s="212" t="s">
        <v>68</v>
      </c>
      <c r="E5" s="213">
        <v>93.5</v>
      </c>
      <c r="F5" s="328">
        <v>155</v>
      </c>
      <c r="G5" s="213">
        <v>8.6</v>
      </c>
      <c r="H5" s="213">
        <v>31.1</v>
      </c>
      <c r="I5" s="213">
        <v>261.627906976744</v>
      </c>
      <c r="J5" s="213">
        <v>24</v>
      </c>
      <c r="K5" s="213">
        <v>77.1704180064309</v>
      </c>
      <c r="L5" s="213">
        <v>121.5</v>
      </c>
      <c r="M5" s="213">
        <v>113.5</v>
      </c>
      <c r="N5" s="214">
        <v>93.4156378600823</v>
      </c>
      <c r="O5" s="213">
        <v>27.6</v>
      </c>
      <c r="P5" s="337">
        <v>15.49</v>
      </c>
      <c r="Q5" s="337">
        <v>15.52</v>
      </c>
      <c r="R5" s="337">
        <v>15.11</v>
      </c>
      <c r="S5" s="339">
        <v>15.3733333333333</v>
      </c>
      <c r="T5" s="339">
        <v>683.190933333333</v>
      </c>
      <c r="U5" s="327">
        <v>7.28076296813212</v>
      </c>
      <c r="V5" s="327">
        <v>7.58105901562866</v>
      </c>
      <c r="W5" s="212">
        <v>4</v>
      </c>
      <c r="X5" s="149"/>
    </row>
    <row r="6" customHeight="1" spans="1:24">
      <c r="A6" s="149"/>
      <c r="B6" s="150"/>
      <c r="C6" s="326"/>
      <c r="D6" s="212" t="s">
        <v>113</v>
      </c>
      <c r="E6" s="214">
        <v>99</v>
      </c>
      <c r="F6" s="325">
        <v>154</v>
      </c>
      <c r="G6" s="214">
        <v>9.43</v>
      </c>
      <c r="H6" s="327">
        <v>32.48</v>
      </c>
      <c r="I6" s="213">
        <v>244.432661717922</v>
      </c>
      <c r="J6" s="327">
        <v>19.47</v>
      </c>
      <c r="K6" s="213">
        <v>59.9445812807882</v>
      </c>
      <c r="L6" s="213">
        <v>133.56</v>
      </c>
      <c r="M6" s="213">
        <v>127.47</v>
      </c>
      <c r="N6" s="214">
        <v>95.440251572327</v>
      </c>
      <c r="O6" s="338">
        <v>25.9</v>
      </c>
      <c r="P6" s="337">
        <v>17.5</v>
      </c>
      <c r="Q6" s="337">
        <v>17.46</v>
      </c>
      <c r="R6" s="337">
        <v>16.72</v>
      </c>
      <c r="S6" s="339">
        <v>17.2266666666667</v>
      </c>
      <c r="T6" s="339">
        <v>782.865866666667</v>
      </c>
      <c r="U6" s="327">
        <v>-2.34315948601663</v>
      </c>
      <c r="V6" s="327">
        <v>-0.135265700483092</v>
      </c>
      <c r="W6" s="212">
        <v>10</v>
      </c>
      <c r="X6" s="149"/>
    </row>
    <row r="7" customHeight="1" spans="1:24">
      <c r="A7" s="149"/>
      <c r="B7" s="150"/>
      <c r="C7" s="326"/>
      <c r="D7" s="212" t="s">
        <v>114</v>
      </c>
      <c r="E7" s="213">
        <v>95.9</v>
      </c>
      <c r="F7" s="328">
        <v>147</v>
      </c>
      <c r="G7" s="213">
        <v>6.84</v>
      </c>
      <c r="H7" s="213">
        <v>28.22</v>
      </c>
      <c r="I7" s="213">
        <v>312.573099415205</v>
      </c>
      <c r="J7" s="213">
        <v>22.23</v>
      </c>
      <c r="K7" s="213">
        <v>78.7739192062367</v>
      </c>
      <c r="L7" s="213">
        <v>142.29</v>
      </c>
      <c r="M7" s="213">
        <v>124.62</v>
      </c>
      <c r="N7" s="214">
        <v>87.5816993464052</v>
      </c>
      <c r="O7" s="338">
        <v>27.37</v>
      </c>
      <c r="P7" s="337">
        <v>17.41</v>
      </c>
      <c r="Q7" s="337">
        <v>16.3</v>
      </c>
      <c r="R7" s="337">
        <v>17.08</v>
      </c>
      <c r="S7" s="339">
        <v>16.93</v>
      </c>
      <c r="T7" s="339">
        <v>705.38845</v>
      </c>
      <c r="U7" s="327">
        <v>7.49206349206348</v>
      </c>
      <c r="V7" s="327">
        <v>2.50252270433905</v>
      </c>
      <c r="W7" s="212">
        <v>3</v>
      </c>
      <c r="X7" s="149"/>
    </row>
    <row r="8" customHeight="1" spans="1:24">
      <c r="A8" s="149"/>
      <c r="B8" s="150"/>
      <c r="C8" s="326"/>
      <c r="D8" s="212" t="s">
        <v>115</v>
      </c>
      <c r="E8" s="214">
        <v>115</v>
      </c>
      <c r="F8" s="325">
        <v>154</v>
      </c>
      <c r="G8" s="214">
        <v>7.5</v>
      </c>
      <c r="H8" s="213">
        <v>35.6</v>
      </c>
      <c r="I8" s="213">
        <v>374.666666666667</v>
      </c>
      <c r="J8" s="214">
        <v>19.6</v>
      </c>
      <c r="K8" s="213">
        <v>55.0561797752809</v>
      </c>
      <c r="L8" s="214">
        <v>149.2</v>
      </c>
      <c r="M8" s="214">
        <v>133.94</v>
      </c>
      <c r="N8" s="214">
        <v>89.7721179624665</v>
      </c>
      <c r="O8" s="338">
        <v>27.9</v>
      </c>
      <c r="P8" s="336">
        <v>16.18</v>
      </c>
      <c r="Q8" s="336">
        <v>13.54</v>
      </c>
      <c r="R8" s="336">
        <v>15.26</v>
      </c>
      <c r="S8" s="339">
        <v>14.9933333333333</v>
      </c>
      <c r="T8" s="339">
        <v>749.666666666667</v>
      </c>
      <c r="U8" s="327">
        <v>23.6393622869709</v>
      </c>
      <c r="V8" s="327">
        <v>4.50743494423792</v>
      </c>
      <c r="W8" s="212">
        <v>3</v>
      </c>
      <c r="X8" s="149"/>
    </row>
    <row r="9" customHeight="1" spans="1:24">
      <c r="A9" s="149"/>
      <c r="B9" s="150"/>
      <c r="C9" s="326"/>
      <c r="D9" s="212" t="s">
        <v>116</v>
      </c>
      <c r="E9" s="213">
        <v>110</v>
      </c>
      <c r="F9" s="328">
        <v>150</v>
      </c>
      <c r="G9" s="213">
        <v>7.6</v>
      </c>
      <c r="H9" s="213">
        <v>38.8</v>
      </c>
      <c r="I9" s="213">
        <v>410.526315789474</v>
      </c>
      <c r="J9" s="213">
        <v>20.4</v>
      </c>
      <c r="K9" s="213">
        <v>52.5773195876289</v>
      </c>
      <c r="L9" s="213">
        <v>151.2</v>
      </c>
      <c r="M9" s="213">
        <v>133.9</v>
      </c>
      <c r="N9" s="214">
        <v>88.5582010582011</v>
      </c>
      <c r="O9" s="338">
        <v>28.6</v>
      </c>
      <c r="P9" s="337">
        <v>15.49</v>
      </c>
      <c r="Q9" s="337">
        <v>15.81</v>
      </c>
      <c r="R9" s="337">
        <v>15.35</v>
      </c>
      <c r="S9" s="339">
        <v>15.55</v>
      </c>
      <c r="T9" s="339">
        <v>777.5</v>
      </c>
      <c r="U9" s="327">
        <v>16.4794007490637</v>
      </c>
      <c r="V9" s="327">
        <v>14.450441609421</v>
      </c>
      <c r="W9" s="212">
        <v>2</v>
      </c>
      <c r="X9" s="149"/>
    </row>
    <row r="10" customHeight="1" spans="1:24">
      <c r="A10" s="149"/>
      <c r="B10" s="150"/>
      <c r="C10" s="326"/>
      <c r="D10" s="212" t="s">
        <v>117</v>
      </c>
      <c r="E10" s="214">
        <v>88.8</v>
      </c>
      <c r="F10" s="325">
        <v>160</v>
      </c>
      <c r="G10" s="214">
        <v>6.3</v>
      </c>
      <c r="H10" s="214">
        <v>29.63</v>
      </c>
      <c r="I10" s="213">
        <v>370.31746031746</v>
      </c>
      <c r="J10" s="214">
        <v>23.6</v>
      </c>
      <c r="K10" s="213">
        <v>79.6490043874452</v>
      </c>
      <c r="L10" s="213">
        <v>128.2</v>
      </c>
      <c r="M10" s="214">
        <v>116.1</v>
      </c>
      <c r="N10" s="214">
        <v>90.5616224648986</v>
      </c>
      <c r="O10" s="338">
        <v>25.6</v>
      </c>
      <c r="P10" s="336">
        <v>14.93</v>
      </c>
      <c r="Q10" s="336">
        <v>15.12</v>
      </c>
      <c r="R10" s="336">
        <v>14.99</v>
      </c>
      <c r="S10" s="339">
        <v>15.0133333333333</v>
      </c>
      <c r="T10" s="339">
        <v>667.342666666667</v>
      </c>
      <c r="U10" s="327">
        <v>5.85193889541716</v>
      </c>
      <c r="V10" s="327">
        <v>7.59675107501194</v>
      </c>
      <c r="W10" s="212">
        <v>8</v>
      </c>
      <c r="X10" s="149"/>
    </row>
    <row r="11" customHeight="1" spans="1:24">
      <c r="A11" s="149"/>
      <c r="B11" s="150"/>
      <c r="C11" s="326"/>
      <c r="D11" s="212" t="s">
        <v>118</v>
      </c>
      <c r="E11" s="214">
        <v>100</v>
      </c>
      <c r="F11" s="325">
        <v>145</v>
      </c>
      <c r="G11" s="214">
        <v>9.8</v>
      </c>
      <c r="H11" s="214">
        <v>33.8</v>
      </c>
      <c r="I11" s="213">
        <v>244.897959183673</v>
      </c>
      <c r="J11" s="214">
        <v>19.2</v>
      </c>
      <c r="K11" s="213">
        <v>56.8047337278106</v>
      </c>
      <c r="L11" s="214">
        <v>142.6</v>
      </c>
      <c r="M11" s="214">
        <v>133.15</v>
      </c>
      <c r="N11" s="214">
        <v>93.3730715287518</v>
      </c>
      <c r="O11" s="338">
        <v>23.24</v>
      </c>
      <c r="P11" s="336">
        <v>11.54</v>
      </c>
      <c r="Q11" s="336">
        <v>12.57</v>
      </c>
      <c r="R11" s="336">
        <v>12.33</v>
      </c>
      <c r="S11" s="339">
        <v>12.1466666666667</v>
      </c>
      <c r="T11" s="339">
        <v>607.333333333333</v>
      </c>
      <c r="U11" s="327">
        <v>6.58087159988301</v>
      </c>
      <c r="V11" s="327">
        <v>-1.46024878312601</v>
      </c>
      <c r="W11" s="212">
        <v>2</v>
      </c>
      <c r="X11" s="149"/>
    </row>
    <row r="12" customHeight="1" spans="1:24">
      <c r="A12" s="149"/>
      <c r="B12" s="150"/>
      <c r="C12" s="326"/>
      <c r="D12" s="212" t="s">
        <v>66</v>
      </c>
      <c r="E12" s="214">
        <v>86.4</v>
      </c>
      <c r="F12" s="328">
        <v>159</v>
      </c>
      <c r="G12" s="213">
        <v>9.4</v>
      </c>
      <c r="H12" s="213">
        <v>26.6</v>
      </c>
      <c r="I12" s="213">
        <v>182.978723404255</v>
      </c>
      <c r="J12" s="214">
        <v>19.4</v>
      </c>
      <c r="K12" s="213">
        <v>72.9323308270677</v>
      </c>
      <c r="L12" s="214">
        <v>121.1</v>
      </c>
      <c r="M12" s="214">
        <v>109.8</v>
      </c>
      <c r="N12" s="214">
        <v>90.6688687035508</v>
      </c>
      <c r="O12" s="338">
        <v>28.5</v>
      </c>
      <c r="P12" s="336">
        <v>12.8</v>
      </c>
      <c r="Q12" s="336">
        <v>12.9</v>
      </c>
      <c r="R12" s="336">
        <v>14.1</v>
      </c>
      <c r="S12" s="339">
        <v>13.2666666666667</v>
      </c>
      <c r="T12" s="339">
        <v>663.333333333333</v>
      </c>
      <c r="U12" s="327">
        <v>0.251889168765737</v>
      </c>
      <c r="V12" s="327">
        <v>-11.358574610245</v>
      </c>
      <c r="W12" s="212">
        <v>14</v>
      </c>
      <c r="X12" s="149"/>
    </row>
    <row r="13" customHeight="1" spans="1:24">
      <c r="A13" s="149"/>
      <c r="B13" s="150"/>
      <c r="C13" s="329"/>
      <c r="D13" s="330" t="s">
        <v>59</v>
      </c>
      <c r="E13" s="331">
        <v>99.09</v>
      </c>
      <c r="F13" s="332">
        <v>151.8</v>
      </c>
      <c r="G13" s="331">
        <v>8.101</v>
      </c>
      <c r="H13" s="331">
        <v>33.3</v>
      </c>
      <c r="I13" s="331">
        <v>318.740162885224</v>
      </c>
      <c r="J13" s="331">
        <v>21.331</v>
      </c>
      <c r="K13" s="331">
        <v>65.3480372896246</v>
      </c>
      <c r="L13" s="331">
        <v>134.645</v>
      </c>
      <c r="M13" s="331">
        <v>123.501</v>
      </c>
      <c r="N13" s="331">
        <v>91.8161624395161</v>
      </c>
      <c r="O13" s="331">
        <v>26.816</v>
      </c>
      <c r="P13" s="331">
        <v>15.001</v>
      </c>
      <c r="Q13" s="331">
        <v>14.779</v>
      </c>
      <c r="R13" s="331">
        <v>14.949</v>
      </c>
      <c r="S13" s="331">
        <v>14.9096666666667</v>
      </c>
      <c r="T13" s="331">
        <v>692.209448333333</v>
      </c>
      <c r="U13" s="340">
        <v>11.4349982598111</v>
      </c>
      <c r="V13" s="340">
        <v>5.956928060871</v>
      </c>
      <c r="W13" s="233">
        <v>5</v>
      </c>
      <c r="X13" s="149"/>
    </row>
    <row r="14" customHeight="1" spans="1:24">
      <c r="A14" s="149" t="s">
        <v>77</v>
      </c>
      <c r="B14" s="150"/>
      <c r="C14" s="151" t="s">
        <v>119</v>
      </c>
      <c r="D14" s="252" t="s">
        <v>120</v>
      </c>
      <c r="E14" s="253">
        <v>93</v>
      </c>
      <c r="F14" s="253">
        <v>144</v>
      </c>
      <c r="G14" s="253">
        <v>8.4</v>
      </c>
      <c r="H14" s="253">
        <v>35.3</v>
      </c>
      <c r="I14" s="253">
        <v>320.2</v>
      </c>
      <c r="J14" s="253">
        <v>24.1</v>
      </c>
      <c r="K14" s="253">
        <v>68.3</v>
      </c>
      <c r="L14" s="253">
        <v>124.9</v>
      </c>
      <c r="M14" s="253">
        <v>115.1</v>
      </c>
      <c r="N14" s="253">
        <v>92.2</v>
      </c>
      <c r="O14" s="253">
        <v>27.5</v>
      </c>
      <c r="P14" s="259">
        <v>12.98</v>
      </c>
      <c r="Q14" s="259">
        <v>12.48</v>
      </c>
      <c r="R14" s="259">
        <v>13.12</v>
      </c>
      <c r="S14" s="259">
        <v>12.86</v>
      </c>
      <c r="T14" s="253">
        <v>643</v>
      </c>
      <c r="U14" s="259">
        <f>(T14-624)/624*100</f>
        <v>3.04487179487179</v>
      </c>
      <c r="V14" s="341">
        <v>5</v>
      </c>
      <c r="W14" s="341">
        <v>5</v>
      </c>
      <c r="X14" s="149"/>
    </row>
    <row r="15" customHeight="1" spans="1:24">
      <c r="A15" s="149"/>
      <c r="B15" s="150"/>
      <c r="C15" s="149"/>
      <c r="D15" s="252" t="s">
        <v>121</v>
      </c>
      <c r="E15" s="253">
        <v>95.5</v>
      </c>
      <c r="F15" s="253">
        <v>154</v>
      </c>
      <c r="G15" s="253">
        <v>9.82</v>
      </c>
      <c r="H15" s="253">
        <v>48.52</v>
      </c>
      <c r="I15" s="253">
        <v>394.1</v>
      </c>
      <c r="J15" s="253">
        <v>20.01</v>
      </c>
      <c r="K15" s="253">
        <v>41.24</v>
      </c>
      <c r="L15" s="253">
        <v>144.8</v>
      </c>
      <c r="M15" s="253">
        <v>135.8</v>
      </c>
      <c r="N15" s="253">
        <v>93.78</v>
      </c>
      <c r="O15" s="253">
        <v>27.98</v>
      </c>
      <c r="P15" s="259">
        <v>13.33</v>
      </c>
      <c r="Q15" s="259">
        <v>13.09</v>
      </c>
      <c r="R15" s="259">
        <v>13.39</v>
      </c>
      <c r="S15" s="259">
        <v>13.27</v>
      </c>
      <c r="T15" s="253">
        <v>663.67</v>
      </c>
      <c r="U15" s="259">
        <v>8.06</v>
      </c>
      <c r="V15" s="341">
        <v>3</v>
      </c>
      <c r="W15" s="341">
        <v>3</v>
      </c>
      <c r="X15" s="149"/>
    </row>
    <row r="16" customHeight="1" spans="1:24">
      <c r="A16" s="149"/>
      <c r="B16" s="150"/>
      <c r="C16" s="149"/>
      <c r="D16" s="252" t="s">
        <v>122</v>
      </c>
      <c r="E16" s="253">
        <v>102</v>
      </c>
      <c r="F16" s="253">
        <v>147</v>
      </c>
      <c r="G16" s="253">
        <v>8.49</v>
      </c>
      <c r="H16" s="253">
        <v>35.91</v>
      </c>
      <c r="I16" s="253">
        <v>323</v>
      </c>
      <c r="J16" s="253">
        <v>22.41</v>
      </c>
      <c r="K16" s="253">
        <v>62.4</v>
      </c>
      <c r="L16" s="253">
        <v>125.1</v>
      </c>
      <c r="M16" s="253">
        <v>118</v>
      </c>
      <c r="N16" s="253">
        <v>94.32</v>
      </c>
      <c r="O16" s="253">
        <v>26.7</v>
      </c>
      <c r="P16" s="259">
        <v>15.13</v>
      </c>
      <c r="Q16" s="259">
        <v>16.02</v>
      </c>
      <c r="R16" s="259">
        <v>16.31</v>
      </c>
      <c r="S16" s="259">
        <v>15.82</v>
      </c>
      <c r="T16" s="253">
        <v>703</v>
      </c>
      <c r="U16" s="259">
        <f>(T16-697.1)/697.1*100</f>
        <v>0.846363505953232</v>
      </c>
      <c r="V16" s="341">
        <v>9</v>
      </c>
      <c r="W16" s="341">
        <v>9</v>
      </c>
      <c r="X16" s="149"/>
    </row>
    <row r="17" customHeight="1" spans="1:24">
      <c r="A17" s="149"/>
      <c r="B17" s="150"/>
      <c r="C17" s="149"/>
      <c r="D17" s="252" t="s">
        <v>123</v>
      </c>
      <c r="E17" s="253">
        <v>101.1</v>
      </c>
      <c r="F17" s="253">
        <v>156</v>
      </c>
      <c r="G17" s="253">
        <v>8.7</v>
      </c>
      <c r="H17" s="253">
        <v>33.5</v>
      </c>
      <c r="I17" s="253">
        <v>285.1</v>
      </c>
      <c r="J17" s="253">
        <v>25.9</v>
      </c>
      <c r="K17" s="253">
        <v>77.3</v>
      </c>
      <c r="L17" s="253">
        <v>133</v>
      </c>
      <c r="M17" s="253">
        <v>97.4</v>
      </c>
      <c r="N17" s="253">
        <v>73.2</v>
      </c>
      <c r="O17" s="253" t="s">
        <v>124</v>
      </c>
      <c r="P17" s="259">
        <v>16.92</v>
      </c>
      <c r="Q17" s="259">
        <v>16.54</v>
      </c>
      <c r="R17" s="259">
        <v>15.77</v>
      </c>
      <c r="S17" s="259">
        <v>16.41</v>
      </c>
      <c r="T17" s="253">
        <v>729.3</v>
      </c>
      <c r="U17" s="259">
        <v>7.9</v>
      </c>
      <c r="V17" s="341">
        <v>4</v>
      </c>
      <c r="W17" s="341">
        <v>4</v>
      </c>
      <c r="X17" s="149"/>
    </row>
    <row r="18" customHeight="1" spans="1:24">
      <c r="A18" s="149"/>
      <c r="B18" s="150"/>
      <c r="C18" s="149"/>
      <c r="D18" s="252" t="s">
        <v>125</v>
      </c>
      <c r="E18" s="253">
        <v>100.5</v>
      </c>
      <c r="F18" s="253">
        <v>153</v>
      </c>
      <c r="G18" s="253">
        <v>8.5</v>
      </c>
      <c r="H18" s="253">
        <v>32.3</v>
      </c>
      <c r="I18" s="253">
        <v>282</v>
      </c>
      <c r="J18" s="253">
        <v>21.9</v>
      </c>
      <c r="K18" s="253">
        <v>67.6</v>
      </c>
      <c r="L18" s="253">
        <v>128.2</v>
      </c>
      <c r="M18" s="253">
        <v>117.3</v>
      </c>
      <c r="N18" s="253">
        <v>91.5</v>
      </c>
      <c r="O18" s="253">
        <v>26.5</v>
      </c>
      <c r="P18" s="259">
        <v>14.77</v>
      </c>
      <c r="Q18" s="259">
        <v>13.93</v>
      </c>
      <c r="R18" s="259">
        <v>14.41</v>
      </c>
      <c r="S18" s="259">
        <v>14.37</v>
      </c>
      <c r="T18" s="253">
        <v>598.95</v>
      </c>
      <c r="U18" s="259">
        <v>0.84</v>
      </c>
      <c r="V18" s="341">
        <v>7</v>
      </c>
      <c r="W18" s="341">
        <v>7</v>
      </c>
      <c r="X18" s="149"/>
    </row>
    <row r="19" customHeight="1" spans="1:24">
      <c r="A19" s="149"/>
      <c r="B19" s="150"/>
      <c r="C19" s="149"/>
      <c r="D19" s="252" t="s">
        <v>126</v>
      </c>
      <c r="E19" s="253">
        <v>90</v>
      </c>
      <c r="F19" s="253">
        <v>144</v>
      </c>
      <c r="G19" s="253">
        <v>8.65</v>
      </c>
      <c r="H19" s="253">
        <v>32.67</v>
      </c>
      <c r="I19" s="253">
        <v>377.69</v>
      </c>
      <c r="J19" s="253">
        <v>21.87</v>
      </c>
      <c r="K19" s="253">
        <v>66.94</v>
      </c>
      <c r="L19" s="253">
        <v>133.56</v>
      </c>
      <c r="M19" s="253">
        <v>126.48</v>
      </c>
      <c r="N19" s="253">
        <v>94.7</v>
      </c>
      <c r="O19" s="253">
        <v>26.4</v>
      </c>
      <c r="P19" s="259">
        <v>14.1</v>
      </c>
      <c r="Q19" s="259">
        <v>14.32</v>
      </c>
      <c r="R19" s="259">
        <v>13.21</v>
      </c>
      <c r="S19" s="259">
        <v>13.38</v>
      </c>
      <c r="T19" s="253">
        <v>694</v>
      </c>
      <c r="U19" s="259">
        <f>(T19-703)/703*100</f>
        <v>-1.28022759601707</v>
      </c>
      <c r="V19" s="341">
        <v>8</v>
      </c>
      <c r="W19" s="341">
        <v>8</v>
      </c>
      <c r="X19" s="149"/>
    </row>
    <row r="20" customHeight="1" spans="1:24">
      <c r="A20" s="149"/>
      <c r="B20" s="150"/>
      <c r="C20" s="149"/>
      <c r="D20" s="252" t="s">
        <v>127</v>
      </c>
      <c r="E20" s="253">
        <v>100</v>
      </c>
      <c r="F20" s="253">
        <v>155</v>
      </c>
      <c r="G20" s="253">
        <v>7.2</v>
      </c>
      <c r="H20" s="253">
        <v>43.6</v>
      </c>
      <c r="I20" s="253">
        <v>505.6</v>
      </c>
      <c r="J20" s="253">
        <v>16.3</v>
      </c>
      <c r="K20" s="253">
        <v>58.9</v>
      </c>
      <c r="L20" s="253">
        <v>181</v>
      </c>
      <c r="M20" s="253">
        <v>151</v>
      </c>
      <c r="N20" s="253">
        <v>83.2</v>
      </c>
      <c r="O20" s="253">
        <v>28.3</v>
      </c>
      <c r="P20" s="259">
        <v>17.21</v>
      </c>
      <c r="Q20" s="259">
        <v>16.69</v>
      </c>
      <c r="R20" s="259">
        <v>16.3</v>
      </c>
      <c r="S20" s="259">
        <v>16.73</v>
      </c>
      <c r="T20" s="253">
        <v>697.23</v>
      </c>
      <c r="U20" s="259">
        <v>-12.13</v>
      </c>
      <c r="V20" s="341">
        <v>12</v>
      </c>
      <c r="W20" s="341">
        <v>12</v>
      </c>
      <c r="X20" s="149"/>
    </row>
    <row r="21" customHeight="1" spans="1:24">
      <c r="A21" s="149"/>
      <c r="B21" s="150"/>
      <c r="C21" s="149"/>
      <c r="D21" s="252" t="s">
        <v>84</v>
      </c>
      <c r="E21" s="253">
        <v>90</v>
      </c>
      <c r="F21" s="253">
        <v>146</v>
      </c>
      <c r="G21" s="253">
        <v>7</v>
      </c>
      <c r="H21" s="253">
        <v>38.2</v>
      </c>
      <c r="I21" s="253">
        <v>443.2</v>
      </c>
      <c r="J21" s="253">
        <v>22.2</v>
      </c>
      <c r="K21" s="253">
        <v>58.2</v>
      </c>
      <c r="L21" s="253">
        <v>122.6</v>
      </c>
      <c r="M21" s="253">
        <v>117.2</v>
      </c>
      <c r="N21" s="253">
        <v>95.6</v>
      </c>
      <c r="O21" s="253">
        <v>28.6</v>
      </c>
      <c r="P21" s="259">
        <v>13.49</v>
      </c>
      <c r="Q21" s="259">
        <v>13.68</v>
      </c>
      <c r="R21" s="259">
        <v>13.86</v>
      </c>
      <c r="S21" s="259">
        <v>13.68</v>
      </c>
      <c r="T21" s="253">
        <v>683.8</v>
      </c>
      <c r="U21" s="259">
        <f>(T21-641.2)/641.2*100</f>
        <v>6.64379288833436</v>
      </c>
      <c r="V21" s="341">
        <v>2</v>
      </c>
      <c r="W21" s="341">
        <v>2</v>
      </c>
      <c r="X21" s="149"/>
    </row>
    <row r="22" customHeight="1" spans="1:24">
      <c r="A22" s="149"/>
      <c r="B22" s="150"/>
      <c r="C22" s="149"/>
      <c r="D22" s="252" t="s">
        <v>128</v>
      </c>
      <c r="E22" s="253">
        <v>96.8</v>
      </c>
      <c r="F22" s="253">
        <v>144</v>
      </c>
      <c r="G22" s="253">
        <v>8</v>
      </c>
      <c r="H22" s="253">
        <v>33.5</v>
      </c>
      <c r="I22" s="253">
        <v>320.6</v>
      </c>
      <c r="J22" s="253">
        <v>20.8</v>
      </c>
      <c r="K22" s="253">
        <v>62.2</v>
      </c>
      <c r="L22" s="253">
        <v>148.1</v>
      </c>
      <c r="M22" s="253">
        <v>137.9</v>
      </c>
      <c r="N22" s="253">
        <v>93.1</v>
      </c>
      <c r="O22" s="253">
        <v>29</v>
      </c>
      <c r="P22" s="259">
        <v>14.49</v>
      </c>
      <c r="Q22" s="259">
        <v>14.62</v>
      </c>
      <c r="R22" s="259">
        <v>14.92</v>
      </c>
      <c r="S22" s="259">
        <v>14.68</v>
      </c>
      <c r="T22" s="253">
        <v>733.8</v>
      </c>
      <c r="U22" s="259">
        <v>9.81</v>
      </c>
      <c r="V22" s="341">
        <v>2</v>
      </c>
      <c r="W22" s="341">
        <v>2</v>
      </c>
      <c r="X22" s="149"/>
    </row>
    <row r="23" customHeight="1" spans="1:24">
      <c r="A23" s="149"/>
      <c r="B23" s="150"/>
      <c r="C23" s="149"/>
      <c r="D23" s="252" t="s">
        <v>129</v>
      </c>
      <c r="E23" s="253">
        <v>99.8</v>
      </c>
      <c r="F23" s="253">
        <v>150</v>
      </c>
      <c r="G23" s="253">
        <v>6.24</v>
      </c>
      <c r="H23" s="253">
        <v>26.16</v>
      </c>
      <c r="I23" s="253">
        <v>319.2</v>
      </c>
      <c r="J23" s="253">
        <v>22.12</v>
      </c>
      <c r="K23" s="253">
        <v>84.6</v>
      </c>
      <c r="L23" s="253">
        <v>131</v>
      </c>
      <c r="M23" s="253">
        <v>126.7</v>
      </c>
      <c r="N23" s="253">
        <v>96.7</v>
      </c>
      <c r="O23" s="253">
        <v>27.2</v>
      </c>
      <c r="P23" s="259">
        <v>17.66</v>
      </c>
      <c r="Q23" s="259">
        <v>17.14</v>
      </c>
      <c r="R23" s="259">
        <v>18.04</v>
      </c>
      <c r="S23" s="259">
        <v>17.61</v>
      </c>
      <c r="T23" s="253">
        <v>745.43</v>
      </c>
      <c r="U23" s="259">
        <f>(T23-725.54)/725.54*100</f>
        <v>2.74140640074978</v>
      </c>
      <c r="V23" s="341">
        <v>6</v>
      </c>
      <c r="W23" s="341">
        <v>6</v>
      </c>
      <c r="X23" s="149"/>
    </row>
    <row r="24" customHeight="1" spans="1:24">
      <c r="A24" s="149"/>
      <c r="B24" s="150"/>
      <c r="C24" s="149"/>
      <c r="D24" s="252" t="s">
        <v>130</v>
      </c>
      <c r="E24" s="253">
        <v>103</v>
      </c>
      <c r="F24" s="253">
        <v>139</v>
      </c>
      <c r="G24" s="253">
        <v>7.13</v>
      </c>
      <c r="H24" s="253">
        <v>36.41</v>
      </c>
      <c r="I24" s="253">
        <v>410.7</v>
      </c>
      <c r="J24" s="253">
        <v>23.1</v>
      </c>
      <c r="K24" s="253">
        <v>63.4</v>
      </c>
      <c r="L24" s="253">
        <v>131</v>
      </c>
      <c r="M24" s="253">
        <v>122.4</v>
      </c>
      <c r="N24" s="253">
        <v>93.43</v>
      </c>
      <c r="O24" s="253">
        <v>27.7</v>
      </c>
      <c r="P24" s="259">
        <v>14.28</v>
      </c>
      <c r="Q24" s="259">
        <v>14.07</v>
      </c>
      <c r="R24" s="259">
        <v>14.03</v>
      </c>
      <c r="S24" s="259">
        <v>14.13</v>
      </c>
      <c r="T24" s="253">
        <v>571.25</v>
      </c>
      <c r="U24" s="259">
        <v>1.65</v>
      </c>
      <c r="V24" s="341">
        <v>8</v>
      </c>
      <c r="W24" s="341">
        <v>8</v>
      </c>
      <c r="X24" s="149"/>
    </row>
    <row r="25" customHeight="1" spans="1:24">
      <c r="A25" s="149"/>
      <c r="B25" s="150"/>
      <c r="C25" s="149"/>
      <c r="D25" s="215" t="s">
        <v>89</v>
      </c>
      <c r="E25" s="216">
        <f t="shared" ref="E25:T25" si="0">AVERAGE(E14:E24)</f>
        <v>97.4272727272727</v>
      </c>
      <c r="F25" s="216">
        <f t="shared" si="0"/>
        <v>148.363636363636</v>
      </c>
      <c r="G25" s="216">
        <f t="shared" si="0"/>
        <v>8.01181818181818</v>
      </c>
      <c r="H25" s="216">
        <f t="shared" si="0"/>
        <v>36.0063636363636</v>
      </c>
      <c r="I25" s="216">
        <f t="shared" si="0"/>
        <v>361.944545454545</v>
      </c>
      <c r="J25" s="216">
        <f t="shared" si="0"/>
        <v>21.8827272727273</v>
      </c>
      <c r="K25" s="216">
        <f t="shared" si="0"/>
        <v>64.6436363636364</v>
      </c>
      <c r="L25" s="216">
        <f t="shared" si="0"/>
        <v>136.66</v>
      </c>
      <c r="M25" s="216">
        <f t="shared" si="0"/>
        <v>124.116363636364</v>
      </c>
      <c r="N25" s="216">
        <f t="shared" si="0"/>
        <v>91.0663636363637</v>
      </c>
      <c r="O25" s="216">
        <f t="shared" si="0"/>
        <v>27.588</v>
      </c>
      <c r="P25" s="221">
        <f t="shared" si="0"/>
        <v>14.9418181818182</v>
      </c>
      <c r="Q25" s="221">
        <f t="shared" si="0"/>
        <v>14.78</v>
      </c>
      <c r="R25" s="221">
        <f t="shared" si="0"/>
        <v>14.8509090909091</v>
      </c>
      <c r="S25" s="221">
        <f t="shared" si="0"/>
        <v>14.8127272727273</v>
      </c>
      <c r="T25" s="216">
        <f t="shared" si="0"/>
        <v>678.493636363636</v>
      </c>
      <c r="U25" s="221">
        <f>(T25-663.5)/663.5*100</f>
        <v>2.25977940672741</v>
      </c>
      <c r="V25" s="232">
        <v>4</v>
      </c>
      <c r="W25" s="232">
        <v>4</v>
      </c>
      <c r="X25" s="149"/>
    </row>
    <row r="26" customHeight="1" spans="1:24">
      <c r="A26" s="149" t="s">
        <v>90</v>
      </c>
      <c r="B26" s="150"/>
      <c r="C26" s="151" t="s">
        <v>131</v>
      </c>
      <c r="D26" s="241" t="s">
        <v>120</v>
      </c>
      <c r="E26" s="254">
        <v>98.1</v>
      </c>
      <c r="F26" s="254">
        <v>158</v>
      </c>
      <c r="G26" s="254">
        <v>5.55</v>
      </c>
      <c r="H26" s="254">
        <v>30.9</v>
      </c>
      <c r="I26" s="254">
        <v>366</v>
      </c>
      <c r="J26" s="254">
        <v>18.2</v>
      </c>
      <c r="K26" s="254">
        <v>58.9</v>
      </c>
      <c r="L26" s="254">
        <v>119.8</v>
      </c>
      <c r="M26" s="254">
        <v>107.7</v>
      </c>
      <c r="N26" s="254">
        <v>89.8998330550918</v>
      </c>
      <c r="O26" s="254">
        <v>26.6</v>
      </c>
      <c r="P26" s="260">
        <v>198.5</v>
      </c>
      <c r="Q26" s="260">
        <v>210</v>
      </c>
      <c r="R26" s="260"/>
      <c r="S26" s="260">
        <v>204.25</v>
      </c>
      <c r="T26" s="254">
        <v>680.83</v>
      </c>
      <c r="U26" s="265">
        <v>6.8</v>
      </c>
      <c r="V26" s="241">
        <v>2</v>
      </c>
      <c r="W26" s="149"/>
      <c r="X26" s="149"/>
    </row>
    <row r="27" customHeight="1" spans="1:24">
      <c r="A27" s="149"/>
      <c r="B27" s="150"/>
      <c r="C27" s="149"/>
      <c r="D27" s="241" t="s">
        <v>122</v>
      </c>
      <c r="E27" s="254">
        <v>105.6</v>
      </c>
      <c r="F27" s="254">
        <v>154</v>
      </c>
      <c r="G27" s="254">
        <v>7.3</v>
      </c>
      <c r="H27" s="254">
        <v>31.8</v>
      </c>
      <c r="I27" s="254">
        <v>335.62</v>
      </c>
      <c r="J27" s="254">
        <v>19.5</v>
      </c>
      <c r="K27" s="254">
        <v>61.32</v>
      </c>
      <c r="L27" s="254">
        <v>134</v>
      </c>
      <c r="M27" s="254">
        <v>116.5</v>
      </c>
      <c r="N27" s="254">
        <v>86.9</v>
      </c>
      <c r="O27" s="254">
        <v>28.7</v>
      </c>
      <c r="P27" s="260">
        <v>292</v>
      </c>
      <c r="Q27" s="260">
        <v>286</v>
      </c>
      <c r="R27" s="260"/>
      <c r="S27" s="260">
        <v>289</v>
      </c>
      <c r="T27" s="254">
        <v>642.2</v>
      </c>
      <c r="U27" s="265">
        <v>0.863829118894299</v>
      </c>
      <c r="V27" s="241">
        <v>1</v>
      </c>
      <c r="W27" s="149"/>
      <c r="X27" s="149"/>
    </row>
    <row r="28" customHeight="1" spans="1:24">
      <c r="A28" s="149"/>
      <c r="B28" s="150"/>
      <c r="C28" s="149"/>
      <c r="D28" s="241" t="s">
        <v>125</v>
      </c>
      <c r="E28" s="254">
        <v>97</v>
      </c>
      <c r="F28" s="254">
        <v>144</v>
      </c>
      <c r="G28" s="254">
        <v>7.8</v>
      </c>
      <c r="H28" s="254">
        <v>33.3</v>
      </c>
      <c r="I28" s="254">
        <v>326.9</v>
      </c>
      <c r="J28" s="254">
        <v>21.8</v>
      </c>
      <c r="K28" s="254">
        <v>65.5</v>
      </c>
      <c r="L28" s="254">
        <v>147.8</v>
      </c>
      <c r="M28" s="254">
        <v>137.5</v>
      </c>
      <c r="N28" s="254">
        <v>93</v>
      </c>
      <c r="O28" s="254">
        <v>26.7</v>
      </c>
      <c r="P28" s="260">
        <v>316.1</v>
      </c>
      <c r="Q28" s="260">
        <v>322.81</v>
      </c>
      <c r="R28" s="260"/>
      <c r="S28" s="260">
        <v>319.46</v>
      </c>
      <c r="T28" s="254">
        <v>638.9</v>
      </c>
      <c r="U28" s="265">
        <v>5.1</v>
      </c>
      <c r="V28" s="241">
        <v>1</v>
      </c>
      <c r="W28" s="149"/>
      <c r="X28" s="149"/>
    </row>
    <row r="29" customHeight="1" spans="1:24">
      <c r="A29" s="149"/>
      <c r="B29" s="150"/>
      <c r="C29" s="149"/>
      <c r="D29" s="241" t="s">
        <v>132</v>
      </c>
      <c r="E29" s="254">
        <v>98</v>
      </c>
      <c r="F29" s="254">
        <v>153</v>
      </c>
      <c r="G29" s="254">
        <v>7.2</v>
      </c>
      <c r="H29" s="254">
        <v>29.2</v>
      </c>
      <c r="I29" s="254">
        <v>305.56</v>
      </c>
      <c r="J29" s="254">
        <v>20.5</v>
      </c>
      <c r="K29" s="254">
        <v>70.3</v>
      </c>
      <c r="L29" s="254">
        <v>158</v>
      </c>
      <c r="M29" s="254">
        <v>138</v>
      </c>
      <c r="N29" s="254">
        <v>87.6</v>
      </c>
      <c r="O29" s="254">
        <v>26.89</v>
      </c>
      <c r="P29" s="260">
        <v>328.2</v>
      </c>
      <c r="Q29" s="260">
        <v>325.6</v>
      </c>
      <c r="R29" s="260"/>
      <c r="S29" s="260">
        <v>326.9</v>
      </c>
      <c r="T29" s="254">
        <v>723.2</v>
      </c>
      <c r="U29" s="265">
        <v>4.46</v>
      </c>
      <c r="V29" s="241">
        <v>2</v>
      </c>
      <c r="W29" s="149"/>
      <c r="X29" s="149"/>
    </row>
    <row r="30" customHeight="1" spans="1:24">
      <c r="A30" s="149"/>
      <c r="B30" s="150"/>
      <c r="C30" s="149"/>
      <c r="D30" s="241" t="s">
        <v>133</v>
      </c>
      <c r="E30" s="254">
        <v>94.6</v>
      </c>
      <c r="F30" s="254">
        <v>145</v>
      </c>
      <c r="G30" s="254">
        <v>5.8</v>
      </c>
      <c r="H30" s="254">
        <v>31.6</v>
      </c>
      <c r="I30" s="254">
        <v>444.8</v>
      </c>
      <c r="J30" s="254">
        <v>23.6</v>
      </c>
      <c r="K30" s="254">
        <v>74.7</v>
      </c>
      <c r="L30" s="254">
        <v>130.5</v>
      </c>
      <c r="M30" s="254">
        <v>118.5</v>
      </c>
      <c r="N30" s="254">
        <v>90.8</v>
      </c>
      <c r="O30" s="254">
        <v>28.4</v>
      </c>
      <c r="P30" s="260">
        <v>326.1</v>
      </c>
      <c r="Q30" s="260">
        <v>323.7</v>
      </c>
      <c r="R30" s="260"/>
      <c r="S30" s="260">
        <v>324.9</v>
      </c>
      <c r="T30" s="254">
        <v>649.8</v>
      </c>
      <c r="U30" s="265">
        <v>4.3</v>
      </c>
      <c r="V30" s="241">
        <v>2</v>
      </c>
      <c r="W30" s="149"/>
      <c r="X30" s="149"/>
    </row>
    <row r="31" customHeight="1" spans="1:24">
      <c r="A31" s="149"/>
      <c r="B31" s="150"/>
      <c r="C31" s="149"/>
      <c r="D31" s="241" t="s">
        <v>126</v>
      </c>
      <c r="E31" s="254">
        <v>97</v>
      </c>
      <c r="F31" s="254">
        <v>147</v>
      </c>
      <c r="G31" s="254">
        <v>8.46</v>
      </c>
      <c r="H31" s="254">
        <v>31.86</v>
      </c>
      <c r="I31" s="254">
        <v>376.6</v>
      </c>
      <c r="J31" s="254">
        <v>22.52</v>
      </c>
      <c r="K31" s="254">
        <v>70.68</v>
      </c>
      <c r="L31" s="254">
        <v>152.19</v>
      </c>
      <c r="M31" s="254">
        <v>132.62</v>
      </c>
      <c r="N31" s="254">
        <v>87.14</v>
      </c>
      <c r="O31" s="254">
        <v>26.2</v>
      </c>
      <c r="P31" s="260">
        <v>163.6</v>
      </c>
      <c r="Q31" s="260">
        <v>165.3</v>
      </c>
      <c r="R31" s="260"/>
      <c r="S31" s="260">
        <v>164.25</v>
      </c>
      <c r="T31" s="254">
        <v>657.8</v>
      </c>
      <c r="U31" s="265">
        <v>2.4770213428883</v>
      </c>
      <c r="V31" s="241">
        <v>2</v>
      </c>
      <c r="W31" s="149"/>
      <c r="X31" s="149"/>
    </row>
    <row r="32" customHeight="1" spans="1:24">
      <c r="A32" s="149"/>
      <c r="B32" s="150"/>
      <c r="C32" s="149"/>
      <c r="D32" s="241" t="s">
        <v>134</v>
      </c>
      <c r="E32" s="254">
        <v>95</v>
      </c>
      <c r="F32" s="254">
        <v>154</v>
      </c>
      <c r="G32" s="254">
        <v>5.76</v>
      </c>
      <c r="H32" s="254">
        <v>17.4</v>
      </c>
      <c r="I32" s="254">
        <v>100</v>
      </c>
      <c r="J32" s="254">
        <v>26.7</v>
      </c>
      <c r="K32" s="254">
        <v>83.6</v>
      </c>
      <c r="L32" s="254">
        <v>118.5</v>
      </c>
      <c r="M32" s="254">
        <v>109.07</v>
      </c>
      <c r="N32" s="254">
        <v>92.04</v>
      </c>
      <c r="O32" s="254">
        <v>25.4</v>
      </c>
      <c r="P32" s="260">
        <v>338</v>
      </c>
      <c r="Q32" s="260">
        <v>352</v>
      </c>
      <c r="R32" s="260"/>
      <c r="S32" s="260">
        <v>345</v>
      </c>
      <c r="T32" s="254">
        <v>690.25</v>
      </c>
      <c r="U32" s="265">
        <v>17.25</v>
      </c>
      <c r="V32" s="241">
        <v>1</v>
      </c>
      <c r="W32" s="149"/>
      <c r="X32" s="149"/>
    </row>
    <row r="33" customHeight="1" spans="1:24">
      <c r="A33" s="149"/>
      <c r="B33" s="150"/>
      <c r="C33" s="149"/>
      <c r="D33" s="241" t="s">
        <v>84</v>
      </c>
      <c r="E33" s="254">
        <v>101</v>
      </c>
      <c r="F33" s="254">
        <v>149</v>
      </c>
      <c r="G33" s="254">
        <v>7.8</v>
      </c>
      <c r="H33" s="254">
        <v>37.8</v>
      </c>
      <c r="I33" s="254">
        <v>385.7</v>
      </c>
      <c r="J33" s="254">
        <v>23.7</v>
      </c>
      <c r="K33" s="254">
        <v>62.7</v>
      </c>
      <c r="L33" s="254">
        <v>117.1</v>
      </c>
      <c r="M33" s="254">
        <v>108.4</v>
      </c>
      <c r="N33" s="254">
        <v>92.57</v>
      </c>
      <c r="O33" s="254">
        <v>28.1</v>
      </c>
      <c r="P33" s="260">
        <v>343.5</v>
      </c>
      <c r="Q33" s="260">
        <v>338.3</v>
      </c>
      <c r="R33" s="260"/>
      <c r="S33" s="260">
        <v>340.9</v>
      </c>
      <c r="T33" s="254">
        <v>681.8</v>
      </c>
      <c r="U33" s="265">
        <v>6.99937225360953</v>
      </c>
      <c r="V33" s="241">
        <v>1</v>
      </c>
      <c r="W33" s="149"/>
      <c r="X33" s="149"/>
    </row>
    <row r="34" customHeight="1" spans="1:24">
      <c r="A34" s="149"/>
      <c r="B34" s="150"/>
      <c r="C34" s="149"/>
      <c r="D34" s="241" t="s">
        <v>129</v>
      </c>
      <c r="E34" s="254">
        <v>100.7</v>
      </c>
      <c r="F34" s="254">
        <v>141</v>
      </c>
      <c r="G34" s="254">
        <v>5.97</v>
      </c>
      <c r="H34" s="254">
        <v>26.52</v>
      </c>
      <c r="I34" s="254">
        <v>344.2</v>
      </c>
      <c r="J34" s="254">
        <v>20.89</v>
      </c>
      <c r="K34" s="254">
        <v>78.77</v>
      </c>
      <c r="L34" s="254"/>
      <c r="M34" s="254"/>
      <c r="N34" s="254"/>
      <c r="O34" s="254"/>
      <c r="P34" s="260"/>
      <c r="Q34" s="260"/>
      <c r="R34" s="260"/>
      <c r="S34" s="260">
        <v>342.825</v>
      </c>
      <c r="T34" s="254">
        <v>685.65</v>
      </c>
      <c r="U34" s="265">
        <v>7.95087774541447</v>
      </c>
      <c r="V34" s="241">
        <v>1</v>
      </c>
      <c r="W34" s="149"/>
      <c r="X34" s="149"/>
    </row>
    <row r="35" customHeight="1" spans="1:24">
      <c r="A35" s="149"/>
      <c r="B35" s="150"/>
      <c r="C35" s="149"/>
      <c r="D35" s="241" t="s">
        <v>130</v>
      </c>
      <c r="E35" s="254">
        <v>102</v>
      </c>
      <c r="F35" s="254">
        <v>158</v>
      </c>
      <c r="G35" s="254">
        <v>8.07</v>
      </c>
      <c r="H35" s="254">
        <v>34.67</v>
      </c>
      <c r="I35" s="254">
        <v>329</v>
      </c>
      <c r="J35" s="254">
        <v>23.85</v>
      </c>
      <c r="K35" s="254">
        <v>68.8</v>
      </c>
      <c r="L35" s="254">
        <v>131.8</v>
      </c>
      <c r="M35" s="254">
        <v>119.1</v>
      </c>
      <c r="N35" s="254">
        <v>90.3</v>
      </c>
      <c r="O35" s="254">
        <v>28.5</v>
      </c>
      <c r="P35" s="260">
        <v>304.8</v>
      </c>
      <c r="Q35" s="260">
        <v>284.5</v>
      </c>
      <c r="R35" s="260"/>
      <c r="S35" s="260">
        <v>294.65</v>
      </c>
      <c r="T35" s="254">
        <v>701.47</v>
      </c>
      <c r="U35" s="265">
        <v>2.96</v>
      </c>
      <c r="V35" s="241">
        <v>2</v>
      </c>
      <c r="W35" s="149"/>
      <c r="X35" s="149"/>
    </row>
    <row r="36" customHeight="1" spans="1:24">
      <c r="A36" s="149"/>
      <c r="B36" s="150"/>
      <c r="C36" s="149"/>
      <c r="D36" s="242" t="s">
        <v>89</v>
      </c>
      <c r="E36" s="255">
        <f t="shared" ref="E36:Q36" si="1">AVERAGE(E26:E35)</f>
        <v>98.9</v>
      </c>
      <c r="F36" s="255">
        <f t="shared" si="1"/>
        <v>150.3</v>
      </c>
      <c r="G36" s="255">
        <f t="shared" si="1"/>
        <v>6.971</v>
      </c>
      <c r="H36" s="255">
        <f t="shared" si="1"/>
        <v>30.505</v>
      </c>
      <c r="I36" s="255">
        <f t="shared" si="1"/>
        <v>331.438</v>
      </c>
      <c r="J36" s="255">
        <f t="shared" si="1"/>
        <v>22.126</v>
      </c>
      <c r="K36" s="255">
        <f t="shared" si="1"/>
        <v>69.527</v>
      </c>
      <c r="L36" s="255">
        <f t="shared" si="1"/>
        <v>134.41</v>
      </c>
      <c r="M36" s="255">
        <f t="shared" si="1"/>
        <v>120.821111111111</v>
      </c>
      <c r="N36" s="255">
        <f t="shared" si="1"/>
        <v>90.0277592283435</v>
      </c>
      <c r="O36" s="255">
        <f t="shared" si="1"/>
        <v>27.2766666666667</v>
      </c>
      <c r="P36" s="261">
        <f t="shared" si="1"/>
        <v>290.088888888889</v>
      </c>
      <c r="Q36" s="261">
        <f t="shared" si="1"/>
        <v>289.801111111111</v>
      </c>
      <c r="R36" s="261"/>
      <c r="S36" s="261">
        <f>AVERAGE(S26:S35)</f>
        <v>295.2135</v>
      </c>
      <c r="T36" s="255">
        <f>AVERAGE(T26:T35)</f>
        <v>675.19</v>
      </c>
      <c r="U36" s="266">
        <f>(T36-646.56)/646.56*100</f>
        <v>4.42804998762684</v>
      </c>
      <c r="V36" s="242">
        <v>2</v>
      </c>
      <c r="W36" s="150"/>
      <c r="X36" s="149"/>
    </row>
    <row r="37" customHeight="1" spans="1:24">
      <c r="A37" s="149" t="s">
        <v>63</v>
      </c>
      <c r="B37" s="150"/>
      <c r="C37" s="151" t="s">
        <v>135</v>
      </c>
      <c r="D37" s="212" t="s">
        <v>136</v>
      </c>
      <c r="E37" s="327">
        <v>114.7</v>
      </c>
      <c r="F37" s="328">
        <v>147</v>
      </c>
      <c r="G37" s="213">
        <v>6.8</v>
      </c>
      <c r="H37" s="213">
        <v>36</v>
      </c>
      <c r="I37" s="213">
        <f t="shared" ref="I37:I46" si="2">(H37-G37)/G37*100</f>
        <v>429.411764705882</v>
      </c>
      <c r="J37" s="213">
        <v>24.9</v>
      </c>
      <c r="K37" s="213">
        <f t="shared" ref="K37:K46" si="3">J37/H37*100</f>
        <v>69.1666666666667</v>
      </c>
      <c r="L37" s="214">
        <v>121.4</v>
      </c>
      <c r="M37" s="214">
        <v>119.8</v>
      </c>
      <c r="N37" s="214">
        <f t="shared" ref="N37:N46" si="4">M37/L37*100</f>
        <v>98.6820428336079</v>
      </c>
      <c r="O37" s="214">
        <v>27.4</v>
      </c>
      <c r="P37" s="336">
        <v>14.22</v>
      </c>
      <c r="Q37" s="336">
        <v>13.92</v>
      </c>
      <c r="R37" s="336">
        <v>14.34</v>
      </c>
      <c r="S37" s="339">
        <f t="shared" ref="S37:S46" si="5">AVERAGE(P37:R37)</f>
        <v>14.16</v>
      </c>
      <c r="T37" s="339">
        <f>S37*45.455</f>
        <v>643.6428</v>
      </c>
      <c r="U37" s="327">
        <v>8.00915331807783</v>
      </c>
      <c r="V37" s="327">
        <v>1.43266475644701</v>
      </c>
      <c r="W37" s="212">
        <v>13</v>
      </c>
      <c r="X37" s="151" t="s">
        <v>10</v>
      </c>
    </row>
    <row r="38" customHeight="1" spans="1:24">
      <c r="A38" s="149"/>
      <c r="B38" s="150"/>
      <c r="C38" s="149"/>
      <c r="D38" s="212" t="s">
        <v>137</v>
      </c>
      <c r="E38" s="327">
        <v>104</v>
      </c>
      <c r="F38" s="325">
        <v>148</v>
      </c>
      <c r="G38" s="214">
        <v>7.94</v>
      </c>
      <c r="H38" s="214">
        <v>35.15</v>
      </c>
      <c r="I38" s="213">
        <f t="shared" si="2"/>
        <v>342.695214105793</v>
      </c>
      <c r="J38" s="214">
        <v>23.68</v>
      </c>
      <c r="K38" s="213">
        <f t="shared" si="3"/>
        <v>67.3684210526316</v>
      </c>
      <c r="L38" s="213">
        <v>118.33</v>
      </c>
      <c r="M38" s="213">
        <v>112</v>
      </c>
      <c r="N38" s="214">
        <f t="shared" si="4"/>
        <v>94.6505535367194</v>
      </c>
      <c r="O38" s="214">
        <v>25.4</v>
      </c>
      <c r="P38" s="336">
        <v>15.33</v>
      </c>
      <c r="Q38" s="336">
        <v>14.9</v>
      </c>
      <c r="R38" s="336">
        <v>15.36</v>
      </c>
      <c r="S38" s="339">
        <f t="shared" si="5"/>
        <v>15.1966666666667</v>
      </c>
      <c r="T38" s="339">
        <f>S38*44.45</f>
        <v>675.491833333333</v>
      </c>
      <c r="U38" s="327">
        <v>7.5278738946559</v>
      </c>
      <c r="V38" s="327">
        <v>6.4882459312839</v>
      </c>
      <c r="W38" s="212">
        <v>4</v>
      </c>
      <c r="X38" s="149"/>
    </row>
    <row r="39" customHeight="1" spans="1:24">
      <c r="A39" s="149"/>
      <c r="B39" s="150"/>
      <c r="C39" s="149"/>
      <c r="D39" s="212" t="s">
        <v>138</v>
      </c>
      <c r="E39" s="213">
        <v>95.2</v>
      </c>
      <c r="F39" s="328">
        <v>157</v>
      </c>
      <c r="G39" s="213">
        <v>8.7</v>
      </c>
      <c r="H39" s="213">
        <v>30.3</v>
      </c>
      <c r="I39" s="213">
        <f t="shared" si="2"/>
        <v>248.275862068966</v>
      </c>
      <c r="J39" s="213">
        <v>23.5</v>
      </c>
      <c r="K39" s="213">
        <f t="shared" si="3"/>
        <v>77.5577557755775</v>
      </c>
      <c r="L39" s="213">
        <v>114.5</v>
      </c>
      <c r="M39" s="213">
        <v>105.9</v>
      </c>
      <c r="N39" s="214">
        <f t="shared" si="4"/>
        <v>92.4890829694323</v>
      </c>
      <c r="O39" s="213">
        <v>28.2</v>
      </c>
      <c r="P39" s="337">
        <v>14.87</v>
      </c>
      <c r="Q39" s="337">
        <v>14.63</v>
      </c>
      <c r="R39" s="337">
        <v>14.99</v>
      </c>
      <c r="S39" s="339">
        <f t="shared" si="5"/>
        <v>14.83</v>
      </c>
      <c r="T39" s="339">
        <f>S39*44.44</f>
        <v>659.0452</v>
      </c>
      <c r="U39" s="327">
        <v>3.48918353105374</v>
      </c>
      <c r="V39" s="327">
        <v>3.77886634009799</v>
      </c>
      <c r="W39" s="212">
        <v>6</v>
      </c>
      <c r="X39" s="149"/>
    </row>
    <row r="40" customHeight="1" spans="1:24">
      <c r="A40" s="149"/>
      <c r="B40" s="150"/>
      <c r="C40" s="149"/>
      <c r="D40" s="212" t="s">
        <v>139</v>
      </c>
      <c r="E40" s="327">
        <v>103</v>
      </c>
      <c r="F40" s="325">
        <v>154</v>
      </c>
      <c r="G40" s="214">
        <v>9.15</v>
      </c>
      <c r="H40" s="214">
        <v>31.38</v>
      </c>
      <c r="I40" s="213">
        <f t="shared" si="2"/>
        <v>242.950819672131</v>
      </c>
      <c r="J40" s="327">
        <v>21.69</v>
      </c>
      <c r="K40" s="213">
        <f t="shared" si="3"/>
        <v>69.1204588910134</v>
      </c>
      <c r="L40" s="213">
        <v>149.39</v>
      </c>
      <c r="M40" s="213">
        <v>137.62</v>
      </c>
      <c r="N40" s="214">
        <f t="shared" si="4"/>
        <v>92.1212932592543</v>
      </c>
      <c r="O40" s="338">
        <v>24.4</v>
      </c>
      <c r="P40" s="337">
        <v>16.94</v>
      </c>
      <c r="Q40" s="337">
        <v>15.6</v>
      </c>
      <c r="R40" s="337">
        <v>17.3</v>
      </c>
      <c r="S40" s="339">
        <f t="shared" si="5"/>
        <v>16.6133333333333</v>
      </c>
      <c r="T40" s="339">
        <f>S40*45.445</f>
        <v>754.992933333333</v>
      </c>
      <c r="U40" s="327">
        <v>-5.82010582010582</v>
      </c>
      <c r="V40" s="327">
        <v>-3.69082125603865</v>
      </c>
      <c r="W40" s="212">
        <v>14</v>
      </c>
      <c r="X40" s="149"/>
    </row>
    <row r="41" customHeight="1" spans="1:24">
      <c r="A41" s="149"/>
      <c r="B41" s="150"/>
      <c r="C41" s="149"/>
      <c r="D41" s="212" t="s">
        <v>140</v>
      </c>
      <c r="E41" s="213">
        <v>95.6</v>
      </c>
      <c r="F41" s="328">
        <v>146</v>
      </c>
      <c r="G41" s="213">
        <v>6.84</v>
      </c>
      <c r="H41" s="213">
        <v>30.1</v>
      </c>
      <c r="I41" s="213">
        <f t="shared" si="2"/>
        <v>340.058479532164</v>
      </c>
      <c r="J41" s="213">
        <v>24.2</v>
      </c>
      <c r="K41" s="213">
        <f t="shared" si="3"/>
        <v>80.3986710963455</v>
      </c>
      <c r="L41" s="213">
        <v>116.86</v>
      </c>
      <c r="M41" s="213">
        <v>107.5</v>
      </c>
      <c r="N41" s="214">
        <f t="shared" si="4"/>
        <v>91.9904158822523</v>
      </c>
      <c r="O41" s="338">
        <v>27.07</v>
      </c>
      <c r="P41" s="337">
        <v>17.24</v>
      </c>
      <c r="Q41" s="337">
        <v>17.26</v>
      </c>
      <c r="R41" s="337">
        <v>16.29</v>
      </c>
      <c r="S41" s="339">
        <f t="shared" si="5"/>
        <v>16.93</v>
      </c>
      <c r="T41" s="339">
        <f>S41*41.665</f>
        <v>705.38845</v>
      </c>
      <c r="U41" s="327">
        <v>7.49206349206348</v>
      </c>
      <c r="V41" s="327">
        <v>2.50252270433905</v>
      </c>
      <c r="W41" s="212">
        <v>4</v>
      </c>
      <c r="X41" s="149"/>
    </row>
    <row r="42" customHeight="1" spans="1:24">
      <c r="A42" s="149"/>
      <c r="B42" s="150"/>
      <c r="C42" s="149"/>
      <c r="D42" s="212" t="s">
        <v>141</v>
      </c>
      <c r="E42" s="214">
        <v>111</v>
      </c>
      <c r="F42" s="325">
        <v>153</v>
      </c>
      <c r="G42" s="214">
        <v>7.7</v>
      </c>
      <c r="H42" s="214">
        <v>37.8</v>
      </c>
      <c r="I42" s="213">
        <f t="shared" si="2"/>
        <v>390.909090909091</v>
      </c>
      <c r="J42" s="214">
        <v>24.1</v>
      </c>
      <c r="K42" s="213">
        <f t="shared" si="3"/>
        <v>63.7566137566138</v>
      </c>
      <c r="L42" s="214">
        <v>130.5</v>
      </c>
      <c r="M42" s="214">
        <v>92.08</v>
      </c>
      <c r="N42" s="214">
        <f t="shared" si="4"/>
        <v>70.5593869731801</v>
      </c>
      <c r="O42" s="338">
        <v>28.3</v>
      </c>
      <c r="P42" s="336">
        <v>12.96</v>
      </c>
      <c r="Q42" s="336">
        <v>12.32</v>
      </c>
      <c r="R42" s="336">
        <v>12.39</v>
      </c>
      <c r="S42" s="339">
        <f t="shared" si="5"/>
        <v>12.5566666666667</v>
      </c>
      <c r="T42" s="339">
        <f t="shared" ref="T42:T46" si="6">S42*50</f>
        <v>627.833333333333</v>
      </c>
      <c r="U42" s="327">
        <v>3.54590434304565</v>
      </c>
      <c r="V42" s="327">
        <v>-12.4767657992565</v>
      </c>
      <c r="W42" s="212">
        <v>12</v>
      </c>
      <c r="X42" s="149"/>
    </row>
    <row r="43" customHeight="1" spans="1:24">
      <c r="A43" s="149"/>
      <c r="B43" s="150"/>
      <c r="C43" s="149"/>
      <c r="D43" s="212" t="s">
        <v>142</v>
      </c>
      <c r="E43" s="213">
        <v>106</v>
      </c>
      <c r="F43" s="328">
        <v>149</v>
      </c>
      <c r="G43" s="213">
        <v>7.6</v>
      </c>
      <c r="H43" s="213">
        <v>41.7</v>
      </c>
      <c r="I43" s="213">
        <f t="shared" si="2"/>
        <v>448.684210526316</v>
      </c>
      <c r="J43" s="213">
        <v>23</v>
      </c>
      <c r="K43" s="213">
        <f t="shared" si="3"/>
        <v>55.1558752997602</v>
      </c>
      <c r="L43" s="213">
        <v>129.5</v>
      </c>
      <c r="M43" s="213">
        <v>126.2</v>
      </c>
      <c r="N43" s="214">
        <f t="shared" si="4"/>
        <v>97.4517374517375</v>
      </c>
      <c r="O43" s="338">
        <v>28</v>
      </c>
      <c r="P43" s="337">
        <v>15.04</v>
      </c>
      <c r="Q43" s="337">
        <v>14.32</v>
      </c>
      <c r="R43" s="337">
        <v>15.03</v>
      </c>
      <c r="S43" s="339">
        <f t="shared" si="5"/>
        <v>14.7966666666667</v>
      </c>
      <c r="T43" s="339">
        <f t="shared" si="6"/>
        <v>739.833333333333</v>
      </c>
      <c r="U43" s="327">
        <v>10.8364544319601</v>
      </c>
      <c r="V43" s="327">
        <v>8.90578999018647</v>
      </c>
      <c r="W43" s="212">
        <v>5</v>
      </c>
      <c r="X43" s="149"/>
    </row>
    <row r="44" customHeight="1" spans="1:24">
      <c r="A44" s="149"/>
      <c r="B44" s="150"/>
      <c r="C44" s="149"/>
      <c r="D44" s="212" t="s">
        <v>143</v>
      </c>
      <c r="E44" s="214">
        <v>94.6</v>
      </c>
      <c r="F44" s="325">
        <v>160</v>
      </c>
      <c r="G44" s="214">
        <v>6.67</v>
      </c>
      <c r="H44" s="214">
        <v>37.56</v>
      </c>
      <c r="I44" s="213">
        <f t="shared" si="2"/>
        <v>463.11844077961</v>
      </c>
      <c r="J44" s="214">
        <v>26.68</v>
      </c>
      <c r="K44" s="213">
        <f t="shared" si="3"/>
        <v>71.0330138445154</v>
      </c>
      <c r="L44" s="214">
        <v>119.2</v>
      </c>
      <c r="M44" s="214">
        <v>98.5</v>
      </c>
      <c r="N44" s="214">
        <f t="shared" si="4"/>
        <v>82.6342281879195</v>
      </c>
      <c r="O44" s="338">
        <v>27.17</v>
      </c>
      <c r="P44" s="336">
        <v>15.21</v>
      </c>
      <c r="Q44" s="336">
        <v>15.32</v>
      </c>
      <c r="R44" s="336">
        <v>15.37</v>
      </c>
      <c r="S44" s="339">
        <f t="shared" si="5"/>
        <v>15.3</v>
      </c>
      <c r="T44" s="339">
        <f>S44*44.45</f>
        <v>680.085</v>
      </c>
      <c r="U44" s="327">
        <v>7.87309048178614</v>
      </c>
      <c r="V44" s="327">
        <v>9.65121834687052</v>
      </c>
      <c r="W44" s="212">
        <v>6</v>
      </c>
      <c r="X44" s="149"/>
    </row>
    <row r="45" customHeight="1" spans="1:24">
      <c r="A45" s="149"/>
      <c r="B45" s="150"/>
      <c r="C45" s="149"/>
      <c r="D45" s="212" t="s">
        <v>144</v>
      </c>
      <c r="E45" s="214">
        <v>98</v>
      </c>
      <c r="F45" s="325">
        <v>146</v>
      </c>
      <c r="G45" s="214">
        <v>11.4</v>
      </c>
      <c r="H45" s="214">
        <v>34</v>
      </c>
      <c r="I45" s="213">
        <f t="shared" si="2"/>
        <v>198.245614035088</v>
      </c>
      <c r="J45" s="214">
        <v>19.8</v>
      </c>
      <c r="K45" s="213">
        <f t="shared" si="3"/>
        <v>58.2352941176471</v>
      </c>
      <c r="L45" s="214">
        <v>88.85</v>
      </c>
      <c r="M45" s="214">
        <v>85.3</v>
      </c>
      <c r="N45" s="214">
        <f t="shared" si="4"/>
        <v>96.0045019696117</v>
      </c>
      <c r="O45" s="338">
        <v>25.3</v>
      </c>
      <c r="P45" s="336">
        <v>11.83</v>
      </c>
      <c r="Q45" s="336">
        <v>10.94</v>
      </c>
      <c r="R45" s="336">
        <v>12.37</v>
      </c>
      <c r="S45" s="339">
        <f t="shared" si="5"/>
        <v>11.7133333333333</v>
      </c>
      <c r="T45" s="339">
        <f t="shared" si="6"/>
        <v>585.666666666667</v>
      </c>
      <c r="U45" s="327">
        <v>2.7785902310617</v>
      </c>
      <c r="V45" s="327">
        <v>-4.97566252028125</v>
      </c>
      <c r="W45" s="212">
        <v>10</v>
      </c>
      <c r="X45" s="149"/>
    </row>
    <row r="46" customHeight="1" spans="1:24">
      <c r="A46" s="149"/>
      <c r="B46" s="150"/>
      <c r="C46" s="149"/>
      <c r="D46" s="212" t="s">
        <v>145</v>
      </c>
      <c r="E46" s="214">
        <v>106.4</v>
      </c>
      <c r="F46" s="328">
        <v>156</v>
      </c>
      <c r="G46" s="213">
        <v>9.5</v>
      </c>
      <c r="H46" s="213">
        <v>29.7</v>
      </c>
      <c r="I46" s="213">
        <f t="shared" si="2"/>
        <v>212.631578947368</v>
      </c>
      <c r="J46" s="214">
        <v>23.2</v>
      </c>
      <c r="K46" s="213">
        <f t="shared" si="3"/>
        <v>78.1144781144781</v>
      </c>
      <c r="L46" s="214">
        <v>99.2</v>
      </c>
      <c r="M46" s="214">
        <v>97.3</v>
      </c>
      <c r="N46" s="214">
        <f t="shared" si="4"/>
        <v>98.0846774193548</v>
      </c>
      <c r="O46" s="338">
        <v>30.7</v>
      </c>
      <c r="P46" s="336">
        <v>15.3</v>
      </c>
      <c r="Q46" s="336">
        <v>14.6</v>
      </c>
      <c r="R46" s="336">
        <v>15.3</v>
      </c>
      <c r="S46" s="339">
        <f t="shared" si="5"/>
        <v>15.0666666666667</v>
      </c>
      <c r="T46" s="339">
        <f t="shared" si="6"/>
        <v>753.333333333333</v>
      </c>
      <c r="U46" s="327">
        <v>13.8539042821159</v>
      </c>
      <c r="V46" s="327">
        <v>0.668151447661455</v>
      </c>
      <c r="W46" s="212">
        <v>9</v>
      </c>
      <c r="X46" s="149"/>
    </row>
    <row r="47" customHeight="1" spans="1:24">
      <c r="A47" s="149"/>
      <c r="B47" s="150"/>
      <c r="C47" s="149"/>
      <c r="D47" s="330" t="s">
        <v>59</v>
      </c>
      <c r="E47" s="331">
        <f t="shared" ref="E47:T47" si="7">AVERAGE(E37:E46)</f>
        <v>102.85</v>
      </c>
      <c r="F47" s="332">
        <f t="shared" si="7"/>
        <v>151.6</v>
      </c>
      <c r="G47" s="331">
        <f t="shared" si="7"/>
        <v>8.23</v>
      </c>
      <c r="H47" s="331">
        <f t="shared" si="7"/>
        <v>34.369</v>
      </c>
      <c r="I47" s="331">
        <f t="shared" si="7"/>
        <v>331.698107528241</v>
      </c>
      <c r="J47" s="331">
        <f t="shared" si="7"/>
        <v>23.475</v>
      </c>
      <c r="K47" s="331">
        <f t="shared" si="7"/>
        <v>68.9907248615249</v>
      </c>
      <c r="L47" s="331">
        <f t="shared" si="7"/>
        <v>118.773</v>
      </c>
      <c r="M47" s="331">
        <f t="shared" si="7"/>
        <v>108.22</v>
      </c>
      <c r="N47" s="331">
        <f t="shared" si="7"/>
        <v>91.466792048307</v>
      </c>
      <c r="O47" s="331">
        <f t="shared" si="7"/>
        <v>27.194</v>
      </c>
      <c r="P47" s="331">
        <f t="shared" si="7"/>
        <v>14.894</v>
      </c>
      <c r="Q47" s="331">
        <f t="shared" si="7"/>
        <v>14.381</v>
      </c>
      <c r="R47" s="331">
        <f t="shared" si="7"/>
        <v>14.874</v>
      </c>
      <c r="S47" s="331">
        <f t="shared" si="7"/>
        <v>14.7163333333333</v>
      </c>
      <c r="T47" s="331">
        <f t="shared" si="7"/>
        <v>682.531288333333</v>
      </c>
      <c r="U47" s="340" t="e">
        <f>(T47-T80)/T80*100</f>
        <v>#DIV/0!</v>
      </c>
      <c r="V47" s="340" t="e">
        <f>(T47-T91)/T91*100</f>
        <v>#DIV/0!</v>
      </c>
      <c r="W47" s="233">
        <v>7</v>
      </c>
      <c r="X47" s="149"/>
    </row>
    <row r="48" customHeight="1" spans="1:24">
      <c r="A48" s="149" t="s">
        <v>77</v>
      </c>
      <c r="B48" s="150"/>
      <c r="C48" s="333" t="s">
        <v>146</v>
      </c>
      <c r="D48" s="252" t="s">
        <v>120</v>
      </c>
      <c r="E48" s="253">
        <v>98</v>
      </c>
      <c r="F48" s="253">
        <v>145</v>
      </c>
      <c r="G48" s="253">
        <v>8.5</v>
      </c>
      <c r="H48" s="253">
        <v>35.9</v>
      </c>
      <c r="I48" s="253">
        <v>322.4</v>
      </c>
      <c r="J48" s="253">
        <v>24.9</v>
      </c>
      <c r="K48" s="253">
        <v>69.4</v>
      </c>
      <c r="L48" s="253">
        <v>136.7</v>
      </c>
      <c r="M48" s="253">
        <v>118.7</v>
      </c>
      <c r="N48" s="253">
        <v>86.8</v>
      </c>
      <c r="O48" s="253">
        <v>26.2</v>
      </c>
      <c r="P48" s="259">
        <v>12.96</v>
      </c>
      <c r="Q48" s="259">
        <v>12.58</v>
      </c>
      <c r="R48" s="259">
        <v>13.1</v>
      </c>
      <c r="S48" s="259">
        <v>12.88</v>
      </c>
      <c r="T48" s="253">
        <v>644</v>
      </c>
      <c r="U48" s="259">
        <f>(T48-624)/624*100</f>
        <v>3.2051282051282</v>
      </c>
      <c r="W48" s="341">
        <v>4</v>
      </c>
      <c r="X48" s="149"/>
    </row>
    <row r="49" customHeight="1" spans="1:24">
      <c r="A49" s="149"/>
      <c r="B49" s="150"/>
      <c r="C49" s="334"/>
      <c r="D49" s="252" t="s">
        <v>121</v>
      </c>
      <c r="E49" s="253">
        <v>102.8</v>
      </c>
      <c r="F49" s="253">
        <v>156</v>
      </c>
      <c r="G49" s="253">
        <v>8.96</v>
      </c>
      <c r="H49" s="253">
        <v>44.45</v>
      </c>
      <c r="I49" s="253">
        <v>396.1</v>
      </c>
      <c r="J49" s="253">
        <v>22.23</v>
      </c>
      <c r="K49" s="253">
        <v>50.01</v>
      </c>
      <c r="L49" s="253">
        <v>116.2</v>
      </c>
      <c r="M49" s="253">
        <v>113.1</v>
      </c>
      <c r="N49" s="253">
        <v>97.33</v>
      </c>
      <c r="O49" s="253">
        <v>27.56</v>
      </c>
      <c r="P49" s="259">
        <v>12.25</v>
      </c>
      <c r="Q49" s="259">
        <v>12.03</v>
      </c>
      <c r="R49" s="259">
        <v>12.25</v>
      </c>
      <c r="S49" s="259">
        <v>12.18</v>
      </c>
      <c r="T49" s="253">
        <v>608.99</v>
      </c>
      <c r="U49" s="259">
        <v>-0.84</v>
      </c>
      <c r="W49" s="341">
        <v>13</v>
      </c>
      <c r="X49" s="149"/>
    </row>
    <row r="50" customHeight="1" spans="1:24">
      <c r="A50" s="149"/>
      <c r="B50" s="150"/>
      <c r="C50" s="334"/>
      <c r="D50" s="252" t="s">
        <v>122</v>
      </c>
      <c r="E50" s="253">
        <v>98.6</v>
      </c>
      <c r="F50" s="253">
        <v>145</v>
      </c>
      <c r="G50" s="253">
        <v>8.76</v>
      </c>
      <c r="H50" s="253">
        <v>30.21</v>
      </c>
      <c r="I50" s="253" t="s">
        <v>147</v>
      </c>
      <c r="J50" s="253">
        <v>23.53</v>
      </c>
      <c r="K50" s="253">
        <v>77.9</v>
      </c>
      <c r="L50" s="253">
        <v>120.05</v>
      </c>
      <c r="M50" s="253">
        <v>116.3</v>
      </c>
      <c r="N50" s="253">
        <v>96.88</v>
      </c>
      <c r="O50" s="253">
        <v>25.8</v>
      </c>
      <c r="P50" s="259">
        <v>15.82</v>
      </c>
      <c r="Q50" s="259">
        <v>16.03</v>
      </c>
      <c r="R50" s="259">
        <v>15.94</v>
      </c>
      <c r="S50" s="259">
        <v>15.93</v>
      </c>
      <c r="T50" s="253">
        <v>708.2</v>
      </c>
      <c r="U50" s="259">
        <f>(T50-697.1)/697.1*100</f>
        <v>1.59231100272558</v>
      </c>
      <c r="W50" s="341">
        <v>7</v>
      </c>
      <c r="X50" s="149"/>
    </row>
    <row r="51" customHeight="1" spans="1:24">
      <c r="A51" s="149"/>
      <c r="B51" s="150"/>
      <c r="C51" s="334"/>
      <c r="D51" s="252" t="s">
        <v>123</v>
      </c>
      <c r="E51" s="253">
        <v>104.6</v>
      </c>
      <c r="F51" s="253">
        <v>158</v>
      </c>
      <c r="G51" s="253">
        <v>8.6</v>
      </c>
      <c r="H51" s="253">
        <v>33.3</v>
      </c>
      <c r="I51" s="253">
        <v>287.2</v>
      </c>
      <c r="J51" s="253">
        <v>29</v>
      </c>
      <c r="K51" s="253">
        <v>87.1</v>
      </c>
      <c r="L51" s="253">
        <v>98.1</v>
      </c>
      <c r="M51" s="253">
        <v>94.5</v>
      </c>
      <c r="N51" s="253">
        <v>96.3</v>
      </c>
      <c r="O51" s="253">
        <v>28.4</v>
      </c>
      <c r="P51" s="259">
        <v>16.02</v>
      </c>
      <c r="Q51" s="259">
        <v>16.2</v>
      </c>
      <c r="R51" s="259">
        <v>15.8</v>
      </c>
      <c r="S51" s="259">
        <v>16.01</v>
      </c>
      <c r="T51" s="253">
        <v>711.6</v>
      </c>
      <c r="U51" s="259">
        <v>5.3</v>
      </c>
      <c r="W51" s="341">
        <v>6</v>
      </c>
      <c r="X51" s="149"/>
    </row>
    <row r="52" customHeight="1" spans="1:24">
      <c r="A52" s="149"/>
      <c r="B52" s="150"/>
      <c r="C52" s="334"/>
      <c r="D52" s="252" t="s">
        <v>125</v>
      </c>
      <c r="E52" s="253">
        <v>101.7</v>
      </c>
      <c r="F52" s="253">
        <v>149</v>
      </c>
      <c r="G52" s="253">
        <v>8.5</v>
      </c>
      <c r="H52" s="253">
        <v>32.3</v>
      </c>
      <c r="I52" s="253">
        <v>279.5</v>
      </c>
      <c r="J52" s="253">
        <v>23.1</v>
      </c>
      <c r="K52" s="253">
        <v>71.5</v>
      </c>
      <c r="L52" s="253">
        <v>125</v>
      </c>
      <c r="M52" s="253">
        <v>114.8</v>
      </c>
      <c r="N52" s="253">
        <v>91.8</v>
      </c>
      <c r="O52" s="253">
        <v>27</v>
      </c>
      <c r="P52" s="259">
        <v>14.72</v>
      </c>
      <c r="Q52" s="259">
        <v>14.66</v>
      </c>
      <c r="R52" s="259">
        <v>13.79</v>
      </c>
      <c r="S52" s="259">
        <v>14.39</v>
      </c>
      <c r="T52" s="253">
        <v>599.58</v>
      </c>
      <c r="U52" s="259">
        <v>0.95</v>
      </c>
      <c r="W52" s="341">
        <v>6</v>
      </c>
      <c r="X52" s="149"/>
    </row>
    <row r="53" customHeight="1" spans="1:24">
      <c r="A53" s="149"/>
      <c r="B53" s="150"/>
      <c r="C53" s="334"/>
      <c r="D53" s="252" t="s">
        <v>126</v>
      </c>
      <c r="E53" s="253">
        <v>80</v>
      </c>
      <c r="F53" s="253">
        <v>144</v>
      </c>
      <c r="G53" s="253">
        <v>9.83</v>
      </c>
      <c r="H53" s="253">
        <v>31.93</v>
      </c>
      <c r="I53" s="253">
        <v>324.82</v>
      </c>
      <c r="J53" s="253">
        <v>22.24</v>
      </c>
      <c r="K53" s="253">
        <v>69.65</v>
      </c>
      <c r="L53" s="253">
        <v>149.37</v>
      </c>
      <c r="M53" s="253">
        <v>144.43</v>
      </c>
      <c r="N53" s="253">
        <v>96.69</v>
      </c>
      <c r="O53" s="253">
        <v>25.3</v>
      </c>
      <c r="P53" s="259">
        <v>14.75</v>
      </c>
      <c r="Q53" s="259">
        <v>14.38</v>
      </c>
      <c r="R53" s="259">
        <v>15.34</v>
      </c>
      <c r="S53" s="259">
        <v>14.82</v>
      </c>
      <c r="T53" s="253">
        <v>741</v>
      </c>
      <c r="U53" s="259">
        <f>(T53-703)/703*100</f>
        <v>5.40540540540541</v>
      </c>
      <c r="W53" s="341">
        <v>1</v>
      </c>
      <c r="X53" s="149"/>
    </row>
    <row r="54" customHeight="1" spans="1:24">
      <c r="A54" s="149"/>
      <c r="B54" s="150"/>
      <c r="C54" s="334"/>
      <c r="D54" s="252" t="s">
        <v>127</v>
      </c>
      <c r="E54" s="253">
        <v>106</v>
      </c>
      <c r="F54" s="253">
        <v>154</v>
      </c>
      <c r="G54" s="253">
        <v>7.2</v>
      </c>
      <c r="H54" s="253">
        <v>36.5</v>
      </c>
      <c r="I54" s="253">
        <v>406.9</v>
      </c>
      <c r="J54" s="253">
        <v>24.3</v>
      </c>
      <c r="K54" s="253">
        <v>70.5</v>
      </c>
      <c r="L54" s="253">
        <v>111</v>
      </c>
      <c r="M54" s="253">
        <v>107</v>
      </c>
      <c r="N54" s="253">
        <v>97</v>
      </c>
      <c r="O54" s="253">
        <v>27.4</v>
      </c>
      <c r="P54" s="259">
        <v>17.83</v>
      </c>
      <c r="Q54" s="259">
        <v>17.25</v>
      </c>
      <c r="R54" s="259">
        <v>16.36</v>
      </c>
      <c r="S54" s="259">
        <v>17.15</v>
      </c>
      <c r="T54" s="253">
        <v>714.45</v>
      </c>
      <c r="U54" s="259">
        <v>-9.96</v>
      </c>
      <c r="W54" s="341">
        <v>11</v>
      </c>
      <c r="X54" s="149"/>
    </row>
    <row r="55" customHeight="1" spans="1:24">
      <c r="A55" s="149"/>
      <c r="B55" s="150"/>
      <c r="C55" s="334"/>
      <c r="D55" s="252" t="s">
        <v>84</v>
      </c>
      <c r="E55" s="253">
        <v>96</v>
      </c>
      <c r="F55" s="253">
        <v>146</v>
      </c>
      <c r="G55" s="253">
        <v>5.7</v>
      </c>
      <c r="H55" s="253">
        <v>31</v>
      </c>
      <c r="I55" s="253">
        <v>447.2</v>
      </c>
      <c r="J55" s="253">
        <v>24.3</v>
      </c>
      <c r="K55" s="253">
        <v>78.5</v>
      </c>
      <c r="L55" s="253">
        <v>122.9</v>
      </c>
      <c r="M55" s="253">
        <v>111.4</v>
      </c>
      <c r="N55" s="253">
        <v>90.7</v>
      </c>
      <c r="O55" s="253">
        <v>27.8</v>
      </c>
      <c r="P55" s="259">
        <v>13.35</v>
      </c>
      <c r="Q55" s="259">
        <v>13.15</v>
      </c>
      <c r="R55" s="259">
        <v>13.58</v>
      </c>
      <c r="S55" s="259">
        <v>13.36</v>
      </c>
      <c r="T55" s="253">
        <v>668</v>
      </c>
      <c r="U55" s="259">
        <f>(T55-641.2)/641.2*100</f>
        <v>4.17966313162819</v>
      </c>
      <c r="W55" s="341">
        <v>6</v>
      </c>
      <c r="X55" s="149"/>
    </row>
    <row r="56" customHeight="1" spans="1:24">
      <c r="A56" s="149"/>
      <c r="B56" s="150"/>
      <c r="C56" s="334"/>
      <c r="D56" s="252" t="s">
        <v>128</v>
      </c>
      <c r="E56" s="253">
        <v>99.2</v>
      </c>
      <c r="F56" s="253">
        <v>144</v>
      </c>
      <c r="G56" s="253">
        <v>6.9</v>
      </c>
      <c r="H56" s="253">
        <v>34.5</v>
      </c>
      <c r="I56" s="253">
        <v>397.1</v>
      </c>
      <c r="J56" s="253">
        <v>21.2</v>
      </c>
      <c r="K56" s="253">
        <v>61.5</v>
      </c>
      <c r="L56" s="253">
        <v>129</v>
      </c>
      <c r="M56" s="253">
        <v>116.6</v>
      </c>
      <c r="N56" s="253">
        <v>90.3</v>
      </c>
      <c r="O56" s="253">
        <v>29.1</v>
      </c>
      <c r="P56" s="259">
        <v>14.14</v>
      </c>
      <c r="Q56" s="259">
        <v>14.11</v>
      </c>
      <c r="R56" s="259">
        <v>13.8</v>
      </c>
      <c r="S56" s="259">
        <v>14.02</v>
      </c>
      <c r="T56" s="253">
        <v>700.8</v>
      </c>
      <c r="U56" s="259">
        <v>4.87</v>
      </c>
      <c r="W56" s="341">
        <v>8</v>
      </c>
      <c r="X56" s="149"/>
    </row>
    <row r="57" customHeight="1" spans="1:24">
      <c r="A57" s="149"/>
      <c r="B57" s="150"/>
      <c r="C57" s="334"/>
      <c r="D57" s="252" t="s">
        <v>129</v>
      </c>
      <c r="E57" s="253">
        <v>106.8</v>
      </c>
      <c r="F57" s="253">
        <v>149</v>
      </c>
      <c r="G57" s="253">
        <v>7.1</v>
      </c>
      <c r="H57" s="253">
        <v>37.18</v>
      </c>
      <c r="I57" s="253">
        <v>423.7</v>
      </c>
      <c r="J57" s="253">
        <v>25.3</v>
      </c>
      <c r="K57" s="253">
        <v>68</v>
      </c>
      <c r="L57" s="253">
        <v>119.9</v>
      </c>
      <c r="M57" s="253">
        <v>115.7</v>
      </c>
      <c r="N57" s="253">
        <v>96.5</v>
      </c>
      <c r="O57" s="253">
        <v>26.9</v>
      </c>
      <c r="P57" s="259">
        <v>18.87</v>
      </c>
      <c r="Q57" s="259">
        <v>18.12</v>
      </c>
      <c r="R57" s="259">
        <v>18.41</v>
      </c>
      <c r="S57" s="259">
        <v>18.47</v>
      </c>
      <c r="T57" s="253">
        <v>781.84</v>
      </c>
      <c r="U57" s="259">
        <f>(T57-725.54)/725.54*100</f>
        <v>7.7597375747719</v>
      </c>
      <c r="W57" s="341">
        <v>2</v>
      </c>
      <c r="X57" s="149"/>
    </row>
    <row r="58" customHeight="1" spans="1:24">
      <c r="A58" s="149"/>
      <c r="B58" s="150"/>
      <c r="C58" s="334"/>
      <c r="D58" s="252" t="s">
        <v>130</v>
      </c>
      <c r="E58" s="253">
        <v>105</v>
      </c>
      <c r="F58" s="253">
        <v>141</v>
      </c>
      <c r="G58" s="253">
        <v>7.4</v>
      </c>
      <c r="H58" s="253">
        <v>36.96</v>
      </c>
      <c r="I58" s="253">
        <v>399.5</v>
      </c>
      <c r="J58" s="253">
        <v>24.32</v>
      </c>
      <c r="K58" s="253">
        <v>65.8</v>
      </c>
      <c r="L58" s="253">
        <v>118.15</v>
      </c>
      <c r="M58" s="253">
        <v>115.35</v>
      </c>
      <c r="N58" s="253">
        <v>97.63</v>
      </c>
      <c r="O58" s="253">
        <v>27.3</v>
      </c>
      <c r="P58" s="259">
        <v>13.98</v>
      </c>
      <c r="Q58" s="259">
        <v>14.29</v>
      </c>
      <c r="R58" s="259">
        <v>14.92</v>
      </c>
      <c r="S58" s="259">
        <v>14.4</v>
      </c>
      <c r="T58" s="253">
        <v>582.17</v>
      </c>
      <c r="U58" s="259">
        <v>3.6</v>
      </c>
      <c r="W58" s="341">
        <v>5</v>
      </c>
      <c r="X58" s="149"/>
    </row>
    <row r="59" customHeight="1" spans="1:24">
      <c r="A59" s="149"/>
      <c r="B59" s="150"/>
      <c r="C59" s="335"/>
      <c r="D59" s="215" t="s">
        <v>89</v>
      </c>
      <c r="E59" s="216">
        <f t="shared" ref="E59:T59" si="8">AVERAGE(E48:E58)</f>
        <v>99.8818181818182</v>
      </c>
      <c r="F59" s="216">
        <f t="shared" si="8"/>
        <v>148.272727272727</v>
      </c>
      <c r="G59" s="216">
        <f t="shared" si="8"/>
        <v>7.95</v>
      </c>
      <c r="H59" s="216">
        <f t="shared" si="8"/>
        <v>34.93</v>
      </c>
      <c r="I59" s="216">
        <f t="shared" si="8"/>
        <v>368.442</v>
      </c>
      <c r="J59" s="216">
        <f t="shared" si="8"/>
        <v>24.0381818181818</v>
      </c>
      <c r="K59" s="216">
        <f t="shared" si="8"/>
        <v>69.9872727272727</v>
      </c>
      <c r="L59" s="216">
        <f t="shared" si="8"/>
        <v>122.397272727273</v>
      </c>
      <c r="M59" s="216">
        <f t="shared" si="8"/>
        <v>115.261818181818</v>
      </c>
      <c r="N59" s="216">
        <f t="shared" si="8"/>
        <v>94.3572727272727</v>
      </c>
      <c r="O59" s="216">
        <f t="shared" si="8"/>
        <v>27.16</v>
      </c>
      <c r="P59" s="221">
        <f t="shared" si="8"/>
        <v>14.9718181818182</v>
      </c>
      <c r="Q59" s="221">
        <f t="shared" si="8"/>
        <v>14.8</v>
      </c>
      <c r="R59" s="221">
        <f t="shared" si="8"/>
        <v>14.8445454545455</v>
      </c>
      <c r="S59" s="221">
        <f t="shared" si="8"/>
        <v>14.8736363636364</v>
      </c>
      <c r="T59" s="216">
        <f t="shared" si="8"/>
        <v>678.239090909091</v>
      </c>
      <c r="U59" s="221">
        <f>(T59-663.5)/663.5*100</f>
        <v>2.22141535932041</v>
      </c>
      <c r="W59" s="232">
        <v>5</v>
      </c>
      <c r="X59" s="149"/>
    </row>
    <row r="60" customHeight="1" spans="1:24">
      <c r="A60" s="149" t="s">
        <v>90</v>
      </c>
      <c r="B60" s="150"/>
      <c r="C60" s="151" t="s">
        <v>148</v>
      </c>
      <c r="D60" s="241" t="s">
        <v>120</v>
      </c>
      <c r="E60" s="254">
        <v>103.8</v>
      </c>
      <c r="F60" s="254">
        <v>155</v>
      </c>
      <c r="G60" s="254">
        <v>5.45</v>
      </c>
      <c r="H60" s="254">
        <v>31.2</v>
      </c>
      <c r="I60" s="254">
        <v>436</v>
      </c>
      <c r="J60" s="254">
        <v>18.5</v>
      </c>
      <c r="K60" s="254">
        <v>59.29</v>
      </c>
      <c r="L60" s="254">
        <v>102.7</v>
      </c>
      <c r="M60" s="254">
        <v>94</v>
      </c>
      <c r="N60" s="254">
        <v>91.5287244401168</v>
      </c>
      <c r="O60" s="254">
        <v>26.8</v>
      </c>
      <c r="P60" s="260">
        <v>192.6</v>
      </c>
      <c r="Q60" s="260">
        <v>219.04</v>
      </c>
      <c r="R60" s="260"/>
      <c r="S60" s="260">
        <v>205.82</v>
      </c>
      <c r="T60" s="254">
        <v>686.07</v>
      </c>
      <c r="U60" s="265">
        <v>7.62</v>
      </c>
      <c r="V60" s="241">
        <v>1</v>
      </c>
      <c r="W60" s="149"/>
      <c r="X60" s="149"/>
    </row>
    <row r="61" customHeight="1" spans="1:24">
      <c r="A61" s="149"/>
      <c r="B61" s="150"/>
      <c r="C61" s="149"/>
      <c r="D61" s="241" t="s">
        <v>122</v>
      </c>
      <c r="E61" s="254">
        <v>104.4</v>
      </c>
      <c r="F61" s="254">
        <v>154</v>
      </c>
      <c r="G61" s="254">
        <v>7.6</v>
      </c>
      <c r="H61" s="254">
        <v>31</v>
      </c>
      <c r="I61" s="254">
        <v>307.89</v>
      </c>
      <c r="J61" s="254">
        <v>23.6</v>
      </c>
      <c r="K61" s="254">
        <v>76.13</v>
      </c>
      <c r="L61" s="254">
        <v>104.7</v>
      </c>
      <c r="M61" s="254">
        <v>97.6</v>
      </c>
      <c r="N61" s="254">
        <v>93.2</v>
      </c>
      <c r="O61" s="254">
        <v>28</v>
      </c>
      <c r="P61" s="260">
        <v>293.1</v>
      </c>
      <c r="Q61" s="260">
        <v>284.2</v>
      </c>
      <c r="R61" s="260"/>
      <c r="S61" s="260">
        <v>288.6</v>
      </c>
      <c r="T61" s="254">
        <v>641.5</v>
      </c>
      <c r="U61" s="265">
        <v>0.753887231035017</v>
      </c>
      <c r="V61" s="241">
        <v>2</v>
      </c>
      <c r="W61" s="149"/>
      <c r="X61" s="149"/>
    </row>
    <row r="62" customHeight="1" spans="1:24">
      <c r="A62" s="149"/>
      <c r="B62" s="150"/>
      <c r="C62" s="149"/>
      <c r="D62" s="241" t="s">
        <v>125</v>
      </c>
      <c r="E62" s="254">
        <v>103.5</v>
      </c>
      <c r="F62" s="254">
        <v>141</v>
      </c>
      <c r="G62" s="254">
        <v>7.9</v>
      </c>
      <c r="H62" s="254">
        <v>34.2</v>
      </c>
      <c r="I62" s="254">
        <v>332.9</v>
      </c>
      <c r="J62" s="254">
        <v>23.8</v>
      </c>
      <c r="K62" s="254">
        <v>69.6</v>
      </c>
      <c r="L62" s="254">
        <v>136</v>
      </c>
      <c r="M62" s="254">
        <v>127.8</v>
      </c>
      <c r="N62" s="254">
        <v>94</v>
      </c>
      <c r="O62" s="254">
        <v>27.5</v>
      </c>
      <c r="P62" s="260">
        <v>326.81</v>
      </c>
      <c r="Q62" s="260">
        <v>308.16</v>
      </c>
      <c r="R62" s="260"/>
      <c r="S62" s="260">
        <v>317.49</v>
      </c>
      <c r="T62" s="254">
        <v>635</v>
      </c>
      <c r="U62" s="265">
        <v>4.5</v>
      </c>
      <c r="V62" s="241">
        <v>2</v>
      </c>
      <c r="W62" s="149"/>
      <c r="X62" s="149"/>
    </row>
    <row r="63" customHeight="1" spans="1:24">
      <c r="A63" s="149"/>
      <c r="B63" s="150"/>
      <c r="C63" s="149"/>
      <c r="D63" s="241" t="s">
        <v>132</v>
      </c>
      <c r="E63" s="254">
        <v>100</v>
      </c>
      <c r="F63" s="254">
        <v>153</v>
      </c>
      <c r="G63" s="254">
        <v>7.2</v>
      </c>
      <c r="H63" s="254">
        <v>25.9</v>
      </c>
      <c r="I63" s="254">
        <v>259.72</v>
      </c>
      <c r="J63" s="254">
        <v>18.5</v>
      </c>
      <c r="K63" s="254">
        <v>71.5</v>
      </c>
      <c r="L63" s="254">
        <v>168</v>
      </c>
      <c r="M63" s="254">
        <v>155</v>
      </c>
      <c r="N63" s="254">
        <v>92.2</v>
      </c>
      <c r="O63" s="254">
        <v>27.21</v>
      </c>
      <c r="P63" s="260">
        <v>336.9</v>
      </c>
      <c r="Q63" s="260">
        <v>333.7</v>
      </c>
      <c r="R63" s="260"/>
      <c r="S63" s="260">
        <v>335.3</v>
      </c>
      <c r="T63" s="254">
        <v>741.8</v>
      </c>
      <c r="U63" s="265">
        <v>7.15</v>
      </c>
      <c r="V63" s="241">
        <v>1</v>
      </c>
      <c r="W63" s="149"/>
      <c r="X63" s="149"/>
    </row>
    <row r="64" customHeight="1" spans="1:24">
      <c r="A64" s="149"/>
      <c r="B64" s="150"/>
      <c r="C64" s="149"/>
      <c r="D64" s="241" t="s">
        <v>133</v>
      </c>
      <c r="E64" s="254">
        <v>96</v>
      </c>
      <c r="F64" s="254">
        <v>143</v>
      </c>
      <c r="G64" s="254">
        <v>5.8</v>
      </c>
      <c r="H64" s="254">
        <v>31.1</v>
      </c>
      <c r="I64" s="254">
        <v>436.2</v>
      </c>
      <c r="J64" s="254">
        <v>25.2</v>
      </c>
      <c r="K64" s="254">
        <v>81</v>
      </c>
      <c r="L64" s="254">
        <v>131.5</v>
      </c>
      <c r="M64" s="254">
        <v>120.1</v>
      </c>
      <c r="N64" s="254">
        <v>91.3</v>
      </c>
      <c r="O64" s="254">
        <v>27.3</v>
      </c>
      <c r="P64" s="260">
        <v>328.5</v>
      </c>
      <c r="Q64" s="260">
        <v>332.9</v>
      </c>
      <c r="R64" s="260"/>
      <c r="S64" s="260">
        <v>330.7</v>
      </c>
      <c r="T64" s="254">
        <v>661.4</v>
      </c>
      <c r="U64" s="265">
        <v>6.2</v>
      </c>
      <c r="V64" s="241">
        <v>1</v>
      </c>
      <c r="W64" s="149"/>
      <c r="X64" s="149"/>
    </row>
    <row r="65" customHeight="1" spans="1:24">
      <c r="A65" s="149"/>
      <c r="B65" s="150"/>
      <c r="C65" s="149"/>
      <c r="D65" s="241" t="s">
        <v>126</v>
      </c>
      <c r="E65" s="254">
        <v>100</v>
      </c>
      <c r="F65" s="254">
        <v>147</v>
      </c>
      <c r="G65" s="254">
        <v>8.48</v>
      </c>
      <c r="H65" s="254">
        <v>32.63</v>
      </c>
      <c r="I65" s="254">
        <v>384.79</v>
      </c>
      <c r="J65" s="254">
        <v>22.49</v>
      </c>
      <c r="K65" s="254">
        <v>68.92</v>
      </c>
      <c r="L65" s="254">
        <v>139.67</v>
      </c>
      <c r="M65" s="254">
        <v>134.21</v>
      </c>
      <c r="N65" s="254">
        <v>96.09</v>
      </c>
      <c r="O65" s="254">
        <v>26.4</v>
      </c>
      <c r="P65" s="260">
        <v>170.56</v>
      </c>
      <c r="Q65" s="260">
        <v>172.14</v>
      </c>
      <c r="R65" s="260"/>
      <c r="S65" s="260">
        <v>171.35</v>
      </c>
      <c r="T65" s="254">
        <v>685.4</v>
      </c>
      <c r="U65" s="265">
        <v>6.77675650412837</v>
      </c>
      <c r="V65" s="241">
        <v>1</v>
      </c>
      <c r="W65" s="149"/>
      <c r="X65" s="149"/>
    </row>
    <row r="66" customHeight="1" spans="1:24">
      <c r="A66" s="149"/>
      <c r="B66" s="150"/>
      <c r="C66" s="149"/>
      <c r="D66" s="241" t="s">
        <v>134</v>
      </c>
      <c r="E66" s="254">
        <v>101</v>
      </c>
      <c r="F66" s="254">
        <v>153</v>
      </c>
      <c r="G66" s="254">
        <v>5.76</v>
      </c>
      <c r="H66" s="254">
        <v>17.2</v>
      </c>
      <c r="I66" s="254">
        <v>100</v>
      </c>
      <c r="J66" s="254">
        <v>26.33</v>
      </c>
      <c r="K66" s="254">
        <v>85</v>
      </c>
      <c r="L66" s="254">
        <v>114.6</v>
      </c>
      <c r="M66" s="254">
        <v>106.64</v>
      </c>
      <c r="N66" s="254">
        <v>93.05</v>
      </c>
      <c r="O66" s="254">
        <v>25.8</v>
      </c>
      <c r="P66" s="260">
        <v>328</v>
      </c>
      <c r="Q66" s="260">
        <v>348</v>
      </c>
      <c r="R66" s="260"/>
      <c r="S66" s="260">
        <v>338</v>
      </c>
      <c r="T66" s="254">
        <v>676.9</v>
      </c>
      <c r="U66" s="265">
        <v>3.9</v>
      </c>
      <c r="V66" s="241">
        <v>2</v>
      </c>
      <c r="W66" s="149"/>
      <c r="X66" s="149"/>
    </row>
    <row r="67" customHeight="1" spans="1:24">
      <c r="A67" s="149"/>
      <c r="B67" s="150"/>
      <c r="C67" s="149"/>
      <c r="D67" s="241" t="s">
        <v>84</v>
      </c>
      <c r="E67" s="254">
        <v>97</v>
      </c>
      <c r="F67" s="254">
        <v>149</v>
      </c>
      <c r="G67" s="254">
        <v>7.6</v>
      </c>
      <c r="H67" s="254">
        <v>37.5</v>
      </c>
      <c r="I67" s="254">
        <v>392.5</v>
      </c>
      <c r="J67" s="254">
        <v>25.4</v>
      </c>
      <c r="K67" s="254">
        <v>67.6</v>
      </c>
      <c r="L67" s="254">
        <v>105.2</v>
      </c>
      <c r="M67" s="254">
        <v>93.9</v>
      </c>
      <c r="N67" s="254">
        <v>89.26</v>
      </c>
      <c r="O67" s="254">
        <v>29.1</v>
      </c>
      <c r="P67" s="260">
        <v>333.3</v>
      </c>
      <c r="Q67" s="260">
        <v>326.7</v>
      </c>
      <c r="R67" s="260"/>
      <c r="S67" s="260">
        <v>330</v>
      </c>
      <c r="T67" s="254">
        <v>660</v>
      </c>
      <c r="U67" s="265">
        <v>3.57815442561205</v>
      </c>
      <c r="V67" s="241">
        <v>2</v>
      </c>
      <c r="W67" s="149"/>
      <c r="X67" s="149"/>
    </row>
    <row r="68" customHeight="1" spans="1:24">
      <c r="A68" s="149"/>
      <c r="B68" s="150"/>
      <c r="C68" s="149"/>
      <c r="D68" s="241" t="s">
        <v>129</v>
      </c>
      <c r="E68" s="254">
        <v>103.6</v>
      </c>
      <c r="F68" s="254">
        <v>138</v>
      </c>
      <c r="G68" s="254">
        <v>6.44</v>
      </c>
      <c r="H68" s="254">
        <v>28.12</v>
      </c>
      <c r="I68" s="254">
        <v>336.6</v>
      </c>
      <c r="J68" s="254">
        <v>21.98</v>
      </c>
      <c r="K68" s="254">
        <v>78.17</v>
      </c>
      <c r="L68" s="254"/>
      <c r="M68" s="254"/>
      <c r="N68" s="254"/>
      <c r="O68" s="254"/>
      <c r="P68" s="260"/>
      <c r="Q68" s="260"/>
      <c r="R68" s="260"/>
      <c r="S68" s="260">
        <v>337.13</v>
      </c>
      <c r="T68" s="254">
        <v>674.26</v>
      </c>
      <c r="U68" s="265">
        <v>6.15760056679525</v>
      </c>
      <c r="V68" s="241">
        <v>2</v>
      </c>
      <c r="W68" s="149"/>
      <c r="X68" s="149"/>
    </row>
    <row r="69" customHeight="1" spans="1:24">
      <c r="A69" s="149"/>
      <c r="B69" s="150"/>
      <c r="C69" s="149"/>
      <c r="D69" s="241" t="s">
        <v>130</v>
      </c>
      <c r="E69" s="254">
        <v>103</v>
      </c>
      <c r="F69" s="254">
        <v>156</v>
      </c>
      <c r="G69" s="254">
        <v>8.52</v>
      </c>
      <c r="H69" s="254">
        <v>30</v>
      </c>
      <c r="I69" s="254">
        <v>252.1</v>
      </c>
      <c r="J69" s="254">
        <v>21.23</v>
      </c>
      <c r="K69" s="254">
        <v>70.7</v>
      </c>
      <c r="L69" s="254">
        <v>110.95</v>
      </c>
      <c r="M69" s="254">
        <v>104</v>
      </c>
      <c r="N69" s="254">
        <v>93.7</v>
      </c>
      <c r="O69" s="254">
        <v>27.8</v>
      </c>
      <c r="P69" s="260">
        <v>291.7</v>
      </c>
      <c r="Q69" s="260">
        <v>302.4</v>
      </c>
      <c r="R69" s="260"/>
      <c r="S69" s="260">
        <v>297.05</v>
      </c>
      <c r="T69" s="254">
        <v>707.19</v>
      </c>
      <c r="U69" s="265">
        <v>3.81</v>
      </c>
      <c r="V69" s="241">
        <v>1</v>
      </c>
      <c r="W69" s="149"/>
      <c r="X69" s="149"/>
    </row>
    <row r="70" customHeight="1" spans="1:24">
      <c r="A70" s="149"/>
      <c r="B70" s="150"/>
      <c r="C70" s="149"/>
      <c r="D70" s="242" t="s">
        <v>89</v>
      </c>
      <c r="E70" s="255">
        <f t="shared" ref="E70:Q70" si="9">AVERAGE(E60:E69)</f>
        <v>101.23</v>
      </c>
      <c r="F70" s="255">
        <f t="shared" si="9"/>
        <v>148.9</v>
      </c>
      <c r="G70" s="255">
        <f t="shared" si="9"/>
        <v>7.075</v>
      </c>
      <c r="H70" s="255">
        <f t="shared" si="9"/>
        <v>29.885</v>
      </c>
      <c r="I70" s="255">
        <f t="shared" si="9"/>
        <v>323.87</v>
      </c>
      <c r="J70" s="255">
        <f t="shared" si="9"/>
        <v>22.703</v>
      </c>
      <c r="K70" s="255">
        <f t="shared" si="9"/>
        <v>72.791</v>
      </c>
      <c r="L70" s="255">
        <f t="shared" si="9"/>
        <v>123.702222222222</v>
      </c>
      <c r="M70" s="255">
        <f t="shared" si="9"/>
        <v>114.805555555556</v>
      </c>
      <c r="N70" s="255">
        <f t="shared" si="9"/>
        <v>92.7031916044574</v>
      </c>
      <c r="O70" s="255">
        <f t="shared" si="9"/>
        <v>27.3233333333333</v>
      </c>
      <c r="P70" s="261">
        <f t="shared" si="9"/>
        <v>289.052222222222</v>
      </c>
      <c r="Q70" s="261">
        <f t="shared" si="9"/>
        <v>291.915555555556</v>
      </c>
      <c r="R70" s="261"/>
      <c r="S70" s="261">
        <f>AVERAGE(S60:S69)</f>
        <v>295.144</v>
      </c>
      <c r="T70" s="255">
        <f>AVERAGE(T60:T69)</f>
        <v>676.952</v>
      </c>
      <c r="U70" s="266">
        <f>(T70-646.56)/646.56*100</f>
        <v>4.70056916604802</v>
      </c>
      <c r="V70" s="242">
        <v>1</v>
      </c>
      <c r="W70" s="150"/>
      <c r="X70" s="149"/>
    </row>
  </sheetData>
  <mergeCells count="21">
    <mergeCell ref="P1:S1"/>
    <mergeCell ref="A1:A2"/>
    <mergeCell ref="A3:A13"/>
    <mergeCell ref="A14:A25"/>
    <mergeCell ref="A26:A36"/>
    <mergeCell ref="A37:A47"/>
    <mergeCell ref="A48:A59"/>
    <mergeCell ref="A60:A70"/>
    <mergeCell ref="B1:B2"/>
    <mergeCell ref="B3:B36"/>
    <mergeCell ref="B37:B70"/>
    <mergeCell ref="C3:C13"/>
    <mergeCell ref="C14:C25"/>
    <mergeCell ref="C26:C36"/>
    <mergeCell ref="C37:C47"/>
    <mergeCell ref="C48:C59"/>
    <mergeCell ref="C60:C70"/>
    <mergeCell ref="D1:D2"/>
    <mergeCell ref="X1:X2"/>
    <mergeCell ref="X3:X36"/>
    <mergeCell ref="X37:X70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4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S56" sqref="S56:U64"/>
    </sheetView>
  </sheetViews>
  <sheetFormatPr defaultColWidth="9" defaultRowHeight="13.5" customHeight="1"/>
  <cols>
    <col min="1" max="1" width="7.5" style="268" customWidth="1"/>
    <col min="2" max="2" width="8.125" style="268" customWidth="1"/>
    <col min="3" max="3" width="7.75" style="268" customWidth="1"/>
    <col min="4" max="4" width="8.125" style="268" customWidth="1"/>
    <col min="5" max="5" width="6.875" style="268" customWidth="1"/>
    <col min="6" max="6" width="9" style="268"/>
    <col min="7" max="8" width="6.625" style="268" customWidth="1"/>
    <col min="9" max="9" width="6.375" style="268" customWidth="1"/>
    <col min="10" max="10" width="6.75" style="268" customWidth="1"/>
    <col min="11" max="11" width="6.625" style="268" customWidth="1"/>
    <col min="12" max="12" width="5.75" style="268" customWidth="1"/>
    <col min="13" max="13" width="5.875" style="268" customWidth="1"/>
    <col min="14" max="14" width="6" style="268" customWidth="1"/>
    <col min="15" max="15" width="6.5" style="268" customWidth="1"/>
    <col min="16" max="19" width="5.875" style="268" customWidth="1"/>
    <col min="20" max="20" width="8.125" style="268" customWidth="1"/>
    <col min="21" max="21" width="6.75" style="268" customWidth="1"/>
    <col min="22" max="22" width="5.875" style="268" customWidth="1"/>
    <col min="23" max="16384" width="9" style="268"/>
  </cols>
  <sheetData>
    <row r="1" s="267" customFormat="1" customHeight="1" spans="1:23">
      <c r="A1" s="144" t="s">
        <v>31</v>
      </c>
      <c r="B1" s="144" t="s">
        <v>1</v>
      </c>
      <c r="C1" s="145" t="s">
        <v>32</v>
      </c>
      <c r="D1" s="145" t="s">
        <v>33</v>
      </c>
      <c r="E1" s="145" t="s">
        <v>34</v>
      </c>
      <c r="F1" s="145" t="s">
        <v>35</v>
      </c>
      <c r="G1" s="145" t="s">
        <v>36</v>
      </c>
      <c r="H1" s="145" t="s">
        <v>37</v>
      </c>
      <c r="I1" s="145" t="s">
        <v>38</v>
      </c>
      <c r="J1" s="145" t="s">
        <v>39</v>
      </c>
      <c r="K1" s="145" t="s">
        <v>40</v>
      </c>
      <c r="L1" s="145" t="s">
        <v>41</v>
      </c>
      <c r="M1" s="145" t="s">
        <v>41</v>
      </c>
      <c r="N1" s="145" t="s">
        <v>42</v>
      </c>
      <c r="O1" s="145" t="s">
        <v>43</v>
      </c>
      <c r="P1" s="173" t="s">
        <v>44</v>
      </c>
      <c r="Q1" s="173"/>
      <c r="R1" s="173"/>
      <c r="S1" s="173"/>
      <c r="T1" s="145" t="s">
        <v>45</v>
      </c>
      <c r="U1" s="187" t="s">
        <v>46</v>
      </c>
      <c r="V1" s="145" t="s">
        <v>47</v>
      </c>
      <c r="W1" s="144" t="s">
        <v>2</v>
      </c>
    </row>
    <row r="2" s="267" customFormat="1" customHeight="1" spans="1:23">
      <c r="A2" s="146"/>
      <c r="B2" s="146"/>
      <c r="C2" s="147" t="s">
        <v>48</v>
      </c>
      <c r="D2" s="147"/>
      <c r="E2" s="148" t="s">
        <v>49</v>
      </c>
      <c r="F2" s="148" t="s">
        <v>50</v>
      </c>
      <c r="G2" s="148" t="s">
        <v>51</v>
      </c>
      <c r="H2" s="148" t="s">
        <v>51</v>
      </c>
      <c r="I2" s="148" t="s">
        <v>52</v>
      </c>
      <c r="J2" s="148" t="s">
        <v>51</v>
      </c>
      <c r="K2" s="148" t="s">
        <v>52</v>
      </c>
      <c r="L2" s="148" t="s">
        <v>53</v>
      </c>
      <c r="M2" s="148" t="s">
        <v>54</v>
      </c>
      <c r="N2" s="148" t="s">
        <v>52</v>
      </c>
      <c r="O2" s="148" t="s">
        <v>55</v>
      </c>
      <c r="P2" s="173" t="s">
        <v>56</v>
      </c>
      <c r="Q2" s="173" t="s">
        <v>57</v>
      </c>
      <c r="R2" s="173" t="s">
        <v>58</v>
      </c>
      <c r="S2" s="173" t="s">
        <v>59</v>
      </c>
      <c r="T2" s="148" t="s">
        <v>60</v>
      </c>
      <c r="U2" s="188" t="s">
        <v>61</v>
      </c>
      <c r="V2" s="147" t="s">
        <v>62</v>
      </c>
      <c r="W2" s="146"/>
    </row>
    <row r="3" customHeight="1" spans="1:23">
      <c r="A3" s="149" t="s">
        <v>63</v>
      </c>
      <c r="B3" s="150"/>
      <c r="C3" s="151" t="s">
        <v>149</v>
      </c>
      <c r="D3" s="286" t="s">
        <v>72</v>
      </c>
      <c r="E3" s="287">
        <v>101.3</v>
      </c>
      <c r="F3" s="287">
        <v>150</v>
      </c>
      <c r="G3" s="287">
        <v>6.9</v>
      </c>
      <c r="H3" s="287">
        <v>30.5</v>
      </c>
      <c r="I3" s="287">
        <v>342.03</v>
      </c>
      <c r="J3" s="287">
        <v>22.3</v>
      </c>
      <c r="K3" s="287">
        <v>73.11</v>
      </c>
      <c r="L3" s="287">
        <v>141.9</v>
      </c>
      <c r="M3" s="287">
        <v>138.2</v>
      </c>
      <c r="N3" s="287">
        <v>97.39</v>
      </c>
      <c r="O3" s="287">
        <v>27</v>
      </c>
      <c r="P3" s="301">
        <v>15.38</v>
      </c>
      <c r="Q3" s="301">
        <v>15.25</v>
      </c>
      <c r="R3" s="301">
        <v>15.03</v>
      </c>
      <c r="S3" s="301">
        <v>15.22</v>
      </c>
      <c r="T3" s="306">
        <v>691.82</v>
      </c>
      <c r="U3" s="161">
        <f>100*(T3-626.36)/626.36</f>
        <v>10.4508589309662</v>
      </c>
      <c r="V3" s="307">
        <v>2</v>
      </c>
      <c r="W3" s="151" t="s">
        <v>150</v>
      </c>
    </row>
    <row r="4" customHeight="1" spans="1:23">
      <c r="A4" s="149"/>
      <c r="B4" s="150"/>
      <c r="C4" s="149"/>
      <c r="D4" s="286" t="s">
        <v>151</v>
      </c>
      <c r="E4" s="287">
        <v>86</v>
      </c>
      <c r="F4" s="287">
        <v>151</v>
      </c>
      <c r="G4" s="287">
        <v>7.7</v>
      </c>
      <c r="H4" s="287">
        <v>23.5</v>
      </c>
      <c r="I4" s="287">
        <v>205</v>
      </c>
      <c r="J4" s="287">
        <v>18.5</v>
      </c>
      <c r="K4" s="287">
        <v>78.7</v>
      </c>
      <c r="L4" s="287">
        <v>146</v>
      </c>
      <c r="M4" s="287">
        <v>137</v>
      </c>
      <c r="N4" s="287">
        <v>93.8</v>
      </c>
      <c r="O4" s="287">
        <v>26.9</v>
      </c>
      <c r="P4" s="302">
        <v>13.75</v>
      </c>
      <c r="Q4" s="302">
        <v>13.64</v>
      </c>
      <c r="R4" s="302">
        <v>13.01</v>
      </c>
      <c r="S4" s="302">
        <v>13.53</v>
      </c>
      <c r="T4" s="287">
        <v>676.7</v>
      </c>
      <c r="U4" s="161">
        <f>100*(T4-674)/674</f>
        <v>0.400593471810096</v>
      </c>
      <c r="V4" s="308">
        <v>8</v>
      </c>
      <c r="W4" s="149"/>
    </row>
    <row r="5" customHeight="1" spans="1:23">
      <c r="A5" s="149"/>
      <c r="B5" s="150"/>
      <c r="C5" s="149"/>
      <c r="D5" s="286" t="s">
        <v>152</v>
      </c>
      <c r="E5" s="288">
        <v>87.75</v>
      </c>
      <c r="F5" s="288">
        <v>156</v>
      </c>
      <c r="G5" s="288">
        <v>9.4</v>
      </c>
      <c r="H5" s="288">
        <v>40.26</v>
      </c>
      <c r="I5" s="288">
        <v>428.3</v>
      </c>
      <c r="J5" s="288">
        <v>19.64</v>
      </c>
      <c r="K5" s="288">
        <v>48.78</v>
      </c>
      <c r="L5" s="288">
        <v>156.2</v>
      </c>
      <c r="M5" s="288">
        <v>136.9</v>
      </c>
      <c r="N5" s="288">
        <v>87.64</v>
      </c>
      <c r="O5" s="288">
        <v>29.9</v>
      </c>
      <c r="P5" s="303">
        <v>13.36</v>
      </c>
      <c r="Q5" s="303">
        <v>13.12</v>
      </c>
      <c r="R5" s="303">
        <v>13.42</v>
      </c>
      <c r="S5" s="303">
        <v>13.3</v>
      </c>
      <c r="T5" s="288">
        <v>665.5</v>
      </c>
      <c r="U5" s="161">
        <f>100*(T5-619.96)/619.96</f>
        <v>7.34563520227111</v>
      </c>
      <c r="V5" s="309">
        <v>3</v>
      </c>
      <c r="W5" s="149"/>
    </row>
    <row r="6" customHeight="1" spans="1:23">
      <c r="A6" s="149"/>
      <c r="B6" s="150"/>
      <c r="C6" s="149"/>
      <c r="D6" s="286" t="s">
        <v>153</v>
      </c>
      <c r="E6" s="288">
        <v>85.3</v>
      </c>
      <c r="F6" s="288">
        <v>157</v>
      </c>
      <c r="G6" s="288">
        <v>10.44</v>
      </c>
      <c r="H6" s="288">
        <v>33.2</v>
      </c>
      <c r="I6" s="288">
        <v>218</v>
      </c>
      <c r="J6" s="288">
        <v>25.4</v>
      </c>
      <c r="K6" s="288">
        <v>76.5</v>
      </c>
      <c r="L6" s="288">
        <v>125.6</v>
      </c>
      <c r="M6" s="288">
        <v>121.8</v>
      </c>
      <c r="N6" s="288">
        <v>97</v>
      </c>
      <c r="O6" s="288">
        <v>26.5</v>
      </c>
      <c r="P6" s="303">
        <v>15.9</v>
      </c>
      <c r="Q6" s="303">
        <v>16.5</v>
      </c>
      <c r="R6" s="303">
        <v>15.5</v>
      </c>
      <c r="S6" s="303">
        <v>16</v>
      </c>
      <c r="T6" s="288">
        <v>798.3</v>
      </c>
      <c r="U6" s="161">
        <f>100*(T6-733.4)/733.4</f>
        <v>8.8491955276793</v>
      </c>
      <c r="V6" s="309">
        <v>3</v>
      </c>
      <c r="W6" s="149"/>
    </row>
    <row r="7" customHeight="1" spans="1:23">
      <c r="A7" s="149"/>
      <c r="B7" s="150"/>
      <c r="C7" s="149"/>
      <c r="D7" s="286" t="s">
        <v>71</v>
      </c>
      <c r="E7" s="288">
        <v>87</v>
      </c>
      <c r="F7" s="288">
        <v>157</v>
      </c>
      <c r="G7" s="288">
        <v>5</v>
      </c>
      <c r="H7" s="288">
        <v>34.5</v>
      </c>
      <c r="I7" s="288">
        <v>590</v>
      </c>
      <c r="J7" s="288">
        <v>20.6</v>
      </c>
      <c r="K7" s="288">
        <v>59.71</v>
      </c>
      <c r="L7" s="288">
        <v>164.8</v>
      </c>
      <c r="M7" s="288">
        <v>163.2</v>
      </c>
      <c r="N7" s="288">
        <v>99</v>
      </c>
      <c r="O7" s="288">
        <v>23.32</v>
      </c>
      <c r="P7" s="303">
        <v>18.62</v>
      </c>
      <c r="Q7" s="303">
        <v>18.81</v>
      </c>
      <c r="R7" s="303">
        <v>18.37</v>
      </c>
      <c r="S7" s="303">
        <v>18.6</v>
      </c>
      <c r="T7" s="288">
        <v>783.2</v>
      </c>
      <c r="U7" s="161">
        <f>100*(T7-684.8)/684.8</f>
        <v>14.3691588785047</v>
      </c>
      <c r="V7" s="309">
        <v>2</v>
      </c>
      <c r="W7" s="149"/>
    </row>
    <row r="8" customHeight="1" spans="1:23">
      <c r="A8" s="149"/>
      <c r="B8" s="150"/>
      <c r="C8" s="149"/>
      <c r="D8" s="286" t="s">
        <v>154</v>
      </c>
      <c r="E8" s="288">
        <v>83.9</v>
      </c>
      <c r="F8" s="288">
        <v>147</v>
      </c>
      <c r="G8" s="288">
        <v>5.18</v>
      </c>
      <c r="H8" s="288">
        <v>28.86</v>
      </c>
      <c r="I8" s="288">
        <v>457.14</v>
      </c>
      <c r="J8" s="288">
        <v>20.6</v>
      </c>
      <c r="K8" s="288">
        <v>71.38</v>
      </c>
      <c r="L8" s="288">
        <v>134.8</v>
      </c>
      <c r="M8" s="288">
        <v>122.4</v>
      </c>
      <c r="N8" s="288">
        <v>90.8</v>
      </c>
      <c r="O8" s="288">
        <v>27.2</v>
      </c>
      <c r="P8" s="303">
        <v>14.43</v>
      </c>
      <c r="Q8" s="303">
        <v>14.36</v>
      </c>
      <c r="R8" s="303">
        <v>14.5</v>
      </c>
      <c r="S8" s="303">
        <v>14.43</v>
      </c>
      <c r="T8" s="288">
        <v>636.51</v>
      </c>
      <c r="U8" s="161">
        <f>100*(T8-528)/528</f>
        <v>20.5511363636364</v>
      </c>
      <c r="V8" s="309">
        <v>9</v>
      </c>
      <c r="W8" s="149"/>
    </row>
    <row r="9" customHeight="1" spans="1:23">
      <c r="A9" s="149"/>
      <c r="B9" s="150"/>
      <c r="C9" s="149"/>
      <c r="D9" s="286" t="s">
        <v>155</v>
      </c>
      <c r="E9" s="287">
        <v>86.7</v>
      </c>
      <c r="F9" s="287">
        <v>149</v>
      </c>
      <c r="G9" s="288">
        <v>5.3</v>
      </c>
      <c r="H9" s="288">
        <v>27.4</v>
      </c>
      <c r="I9" s="288">
        <v>417</v>
      </c>
      <c r="J9" s="288">
        <v>23</v>
      </c>
      <c r="K9" s="288">
        <v>83.9</v>
      </c>
      <c r="L9" s="288">
        <v>164.8</v>
      </c>
      <c r="M9" s="288">
        <v>158.3</v>
      </c>
      <c r="N9" s="288">
        <v>96.1</v>
      </c>
      <c r="O9" s="288">
        <v>27.2</v>
      </c>
      <c r="P9" s="303">
        <v>15.3</v>
      </c>
      <c r="Q9" s="303">
        <v>14.9</v>
      </c>
      <c r="R9" s="303">
        <v>14.2</v>
      </c>
      <c r="S9" s="303">
        <v>14.8</v>
      </c>
      <c r="T9" s="288">
        <v>739.8</v>
      </c>
      <c r="U9" s="161">
        <f>100*(T9-656)/656</f>
        <v>12.7743902439024</v>
      </c>
      <c r="V9" s="309">
        <v>5</v>
      </c>
      <c r="W9" s="149"/>
    </row>
    <row r="10" customHeight="1" spans="1:23">
      <c r="A10" s="149"/>
      <c r="B10" s="150"/>
      <c r="C10" s="149"/>
      <c r="D10" s="286" t="s">
        <v>156</v>
      </c>
      <c r="E10" s="287">
        <v>84</v>
      </c>
      <c r="F10" s="287">
        <v>160</v>
      </c>
      <c r="G10" s="287">
        <v>8.93</v>
      </c>
      <c r="H10" s="287">
        <v>31.6</v>
      </c>
      <c r="I10" s="287">
        <v>253.9</v>
      </c>
      <c r="J10" s="287">
        <v>22.9</v>
      </c>
      <c r="K10" s="287">
        <v>72.47</v>
      </c>
      <c r="L10" s="287">
        <v>141.39</v>
      </c>
      <c r="M10" s="287">
        <v>138.75</v>
      </c>
      <c r="N10" s="287">
        <v>98.13</v>
      </c>
      <c r="O10" s="287">
        <v>25.2</v>
      </c>
      <c r="P10" s="302">
        <v>16.1</v>
      </c>
      <c r="Q10" s="302">
        <v>15.83</v>
      </c>
      <c r="R10" s="302">
        <v>16.15</v>
      </c>
      <c r="S10" s="302">
        <v>16.027</v>
      </c>
      <c r="T10" s="287">
        <v>801.35</v>
      </c>
      <c r="U10" s="161">
        <f>100*(T10-776.65)/776.65</f>
        <v>3.18032575806348</v>
      </c>
      <c r="V10" s="308">
        <v>5</v>
      </c>
      <c r="W10" s="149"/>
    </row>
    <row r="11" customHeight="1" spans="1:23">
      <c r="A11" s="149"/>
      <c r="B11" s="150"/>
      <c r="C11" s="149"/>
      <c r="D11" s="286" t="s">
        <v>118</v>
      </c>
      <c r="E11" s="288">
        <v>92</v>
      </c>
      <c r="F11" s="288">
        <v>150</v>
      </c>
      <c r="G11" s="288">
        <v>9.27</v>
      </c>
      <c r="H11" s="288">
        <v>36.33</v>
      </c>
      <c r="I11" s="288">
        <v>291.9</v>
      </c>
      <c r="J11" s="288">
        <v>23.47</v>
      </c>
      <c r="K11" s="288">
        <v>64.6</v>
      </c>
      <c r="L11" s="287">
        <v>144.7</v>
      </c>
      <c r="M11" s="287">
        <v>130.65</v>
      </c>
      <c r="N11" s="287">
        <v>90.3</v>
      </c>
      <c r="O11" s="287">
        <v>23.5</v>
      </c>
      <c r="P11" s="302">
        <v>11.69</v>
      </c>
      <c r="Q11" s="302">
        <v>10.55</v>
      </c>
      <c r="R11" s="302">
        <v>10.46</v>
      </c>
      <c r="S11" s="302">
        <v>10.9</v>
      </c>
      <c r="T11" s="287">
        <v>545</v>
      </c>
      <c r="U11" s="161">
        <f>100*(T11-125.3)/125.3</f>
        <v>334.956105347167</v>
      </c>
      <c r="V11" s="309">
        <v>12</v>
      </c>
      <c r="W11" s="149"/>
    </row>
    <row r="12" customHeight="1" spans="1:23">
      <c r="A12" s="149"/>
      <c r="B12" s="150"/>
      <c r="C12" s="149"/>
      <c r="D12" s="289" t="s">
        <v>59</v>
      </c>
      <c r="E12" s="290">
        <f t="shared" ref="E12:T12" si="0">AVERAGE(E3:E11)</f>
        <v>88.2166666666667</v>
      </c>
      <c r="F12" s="290">
        <f t="shared" si="0"/>
        <v>153</v>
      </c>
      <c r="G12" s="290">
        <f t="shared" si="0"/>
        <v>7.56888888888889</v>
      </c>
      <c r="H12" s="290">
        <f t="shared" si="0"/>
        <v>31.7944444444444</v>
      </c>
      <c r="I12" s="290">
        <f t="shared" si="0"/>
        <v>355.918888888889</v>
      </c>
      <c r="J12" s="290">
        <f t="shared" si="0"/>
        <v>21.8233333333333</v>
      </c>
      <c r="K12" s="290">
        <f t="shared" si="0"/>
        <v>69.9055555555556</v>
      </c>
      <c r="L12" s="290">
        <f t="shared" si="0"/>
        <v>146.687777777778</v>
      </c>
      <c r="M12" s="290">
        <f t="shared" si="0"/>
        <v>138.577777777778</v>
      </c>
      <c r="N12" s="290">
        <f t="shared" si="0"/>
        <v>94.4622222222222</v>
      </c>
      <c r="O12" s="290">
        <f t="shared" si="0"/>
        <v>26.3022222222222</v>
      </c>
      <c r="P12" s="290">
        <f t="shared" si="0"/>
        <v>14.9477777777778</v>
      </c>
      <c r="Q12" s="290">
        <f t="shared" si="0"/>
        <v>14.7733333333333</v>
      </c>
      <c r="R12" s="290">
        <f t="shared" si="0"/>
        <v>14.5155555555556</v>
      </c>
      <c r="S12" s="290">
        <f t="shared" si="0"/>
        <v>14.7563333333333</v>
      </c>
      <c r="T12" s="290">
        <f t="shared" si="0"/>
        <v>704.242222222222</v>
      </c>
      <c r="U12" s="310">
        <f>100*(T12-607.72)/602.72</f>
        <v>16.0144382503023</v>
      </c>
      <c r="V12" s="311">
        <v>4</v>
      </c>
      <c r="W12" s="149"/>
    </row>
    <row r="13" customHeight="1" spans="1:23">
      <c r="A13" s="149" t="s">
        <v>77</v>
      </c>
      <c r="B13" s="150"/>
      <c r="C13" s="151" t="s">
        <v>157</v>
      </c>
      <c r="D13" s="291" t="s">
        <v>158</v>
      </c>
      <c r="E13" s="292">
        <v>86.1</v>
      </c>
      <c r="F13" s="292">
        <v>152</v>
      </c>
      <c r="G13" s="292">
        <v>5.73</v>
      </c>
      <c r="H13" s="292">
        <v>30.82</v>
      </c>
      <c r="I13" s="292">
        <v>437.87</v>
      </c>
      <c r="J13" s="292">
        <v>21.19</v>
      </c>
      <c r="K13" s="292">
        <v>68.75</v>
      </c>
      <c r="L13" s="292">
        <v>128.1</v>
      </c>
      <c r="M13" s="292">
        <v>117.4</v>
      </c>
      <c r="N13" s="292">
        <v>91.6</v>
      </c>
      <c r="O13" s="292">
        <v>27.41</v>
      </c>
      <c r="P13" s="292">
        <v>14.32</v>
      </c>
      <c r="Q13" s="292">
        <v>14.85</v>
      </c>
      <c r="R13" s="292">
        <v>14.81</v>
      </c>
      <c r="S13" s="292">
        <v>14.66</v>
      </c>
      <c r="T13" s="292">
        <v>646.65</v>
      </c>
      <c r="U13" s="292">
        <v>4.94</v>
      </c>
      <c r="V13" s="312">
        <v>6</v>
      </c>
      <c r="W13" s="149"/>
    </row>
    <row r="14" customHeight="1" spans="1:23">
      <c r="A14" s="149"/>
      <c r="B14" s="150"/>
      <c r="C14" s="149"/>
      <c r="D14" s="291" t="s">
        <v>159</v>
      </c>
      <c r="E14" s="292">
        <v>92</v>
      </c>
      <c r="F14" s="292">
        <v>141</v>
      </c>
      <c r="G14" s="292">
        <v>7.7</v>
      </c>
      <c r="H14" s="292">
        <v>29.8</v>
      </c>
      <c r="I14" s="292">
        <v>287</v>
      </c>
      <c r="J14" s="292">
        <v>19.2</v>
      </c>
      <c r="K14" s="292">
        <v>64.4</v>
      </c>
      <c r="L14" s="292">
        <v>153</v>
      </c>
      <c r="M14" s="292">
        <v>137</v>
      </c>
      <c r="N14" s="292">
        <v>89.5</v>
      </c>
      <c r="O14" s="292">
        <v>27.2</v>
      </c>
      <c r="P14" s="292">
        <v>16.65</v>
      </c>
      <c r="Q14" s="292">
        <v>16.87</v>
      </c>
      <c r="R14" s="292">
        <v>16.1</v>
      </c>
      <c r="S14" s="292">
        <v>16.54</v>
      </c>
      <c r="T14" s="292">
        <v>696.5</v>
      </c>
      <c r="U14" s="292">
        <v>3.77</v>
      </c>
      <c r="V14" s="312">
        <v>6</v>
      </c>
      <c r="W14" s="149"/>
    </row>
    <row r="15" customHeight="1" spans="1:23">
      <c r="A15" s="149"/>
      <c r="B15" s="150"/>
      <c r="C15" s="149"/>
      <c r="D15" s="291" t="s">
        <v>160</v>
      </c>
      <c r="E15" s="292">
        <v>94</v>
      </c>
      <c r="F15" s="292">
        <v>153</v>
      </c>
      <c r="G15" s="292">
        <v>9.3</v>
      </c>
      <c r="H15" s="292">
        <v>28.84</v>
      </c>
      <c r="I15" s="292">
        <v>210.11</v>
      </c>
      <c r="J15" s="292">
        <v>18.75</v>
      </c>
      <c r="K15" s="292">
        <v>65.01</v>
      </c>
      <c r="L15" s="292">
        <v>143.7</v>
      </c>
      <c r="M15" s="292">
        <v>132.9</v>
      </c>
      <c r="N15" s="292">
        <v>92.5</v>
      </c>
      <c r="O15" s="292">
        <v>23.7</v>
      </c>
      <c r="P15" s="292">
        <v>15.15</v>
      </c>
      <c r="Q15" s="292">
        <v>15.79</v>
      </c>
      <c r="R15" s="292">
        <v>15.03</v>
      </c>
      <c r="S15" s="292">
        <v>15.32</v>
      </c>
      <c r="T15" s="292">
        <v>619.37</v>
      </c>
      <c r="U15" s="313">
        <v>-1.98</v>
      </c>
      <c r="V15" s="312">
        <v>10</v>
      </c>
      <c r="W15" s="149"/>
    </row>
    <row r="16" customHeight="1" spans="1:23">
      <c r="A16" s="149"/>
      <c r="B16" s="150"/>
      <c r="C16" s="149"/>
      <c r="D16" s="291" t="s">
        <v>161</v>
      </c>
      <c r="E16" s="292">
        <v>87.1</v>
      </c>
      <c r="F16" s="292">
        <v>156</v>
      </c>
      <c r="G16" s="292">
        <v>7.4</v>
      </c>
      <c r="H16" s="292">
        <v>32.9</v>
      </c>
      <c r="I16" s="292">
        <v>344.6</v>
      </c>
      <c r="J16" s="292">
        <v>21.2</v>
      </c>
      <c r="K16" s="292">
        <v>64.4</v>
      </c>
      <c r="L16" s="292">
        <v>164</v>
      </c>
      <c r="M16" s="292">
        <v>157.5</v>
      </c>
      <c r="N16" s="292">
        <v>96</v>
      </c>
      <c r="O16" s="292">
        <v>23.24</v>
      </c>
      <c r="P16" s="292">
        <v>18.1</v>
      </c>
      <c r="Q16" s="292">
        <v>18.26</v>
      </c>
      <c r="R16" s="292">
        <v>18.15</v>
      </c>
      <c r="S16" s="292">
        <v>18.17</v>
      </c>
      <c r="T16" s="292">
        <v>764.8</v>
      </c>
      <c r="U16" s="292">
        <v>11.38</v>
      </c>
      <c r="V16" s="312">
        <v>3</v>
      </c>
      <c r="W16" s="149"/>
    </row>
    <row r="17" customHeight="1" spans="1:23">
      <c r="A17" s="149"/>
      <c r="B17" s="150"/>
      <c r="C17" s="149"/>
      <c r="D17" s="291" t="s">
        <v>162</v>
      </c>
      <c r="E17" s="292">
        <v>80</v>
      </c>
      <c r="F17" s="292">
        <v>153</v>
      </c>
      <c r="G17" s="292">
        <v>9.6</v>
      </c>
      <c r="H17" s="292">
        <v>32.7</v>
      </c>
      <c r="I17" s="292">
        <v>340.63</v>
      </c>
      <c r="J17" s="292">
        <v>22.3</v>
      </c>
      <c r="K17" s="292">
        <v>68.2</v>
      </c>
      <c r="L17" s="292">
        <v>142.1</v>
      </c>
      <c r="M17" s="292">
        <v>130.7</v>
      </c>
      <c r="N17" s="292">
        <v>92</v>
      </c>
      <c r="O17" s="292">
        <v>28.2</v>
      </c>
      <c r="P17" s="292">
        <v>14</v>
      </c>
      <c r="Q17" s="292">
        <v>12.9</v>
      </c>
      <c r="R17" s="292">
        <v>13.3</v>
      </c>
      <c r="S17" s="292">
        <v>13.4</v>
      </c>
      <c r="T17" s="292">
        <v>670</v>
      </c>
      <c r="U17" s="292">
        <v>1.26</v>
      </c>
      <c r="V17" s="312">
        <v>10</v>
      </c>
      <c r="W17" s="149"/>
    </row>
    <row r="18" customHeight="1" spans="1:23">
      <c r="A18" s="149"/>
      <c r="B18" s="150"/>
      <c r="C18" s="149"/>
      <c r="D18" s="291" t="s">
        <v>163</v>
      </c>
      <c r="E18" s="293">
        <v>90.1</v>
      </c>
      <c r="F18" s="293">
        <v>158</v>
      </c>
      <c r="G18" s="293">
        <v>1.99</v>
      </c>
      <c r="H18" s="293">
        <v>28.5</v>
      </c>
      <c r="I18" s="293">
        <v>1332.1608040201</v>
      </c>
      <c r="J18" s="293">
        <v>24.1</v>
      </c>
      <c r="K18" s="293">
        <v>84.6</v>
      </c>
      <c r="L18" s="293">
        <v>132.7</v>
      </c>
      <c r="M18" s="293">
        <v>121.7</v>
      </c>
      <c r="N18" s="293">
        <v>91.7</v>
      </c>
      <c r="O18" s="293">
        <v>26.3</v>
      </c>
      <c r="P18" s="293">
        <v>16.55</v>
      </c>
      <c r="Q18" s="293">
        <v>16.66</v>
      </c>
      <c r="R18" s="293">
        <v>16.78</v>
      </c>
      <c r="S18" s="293">
        <v>16.66</v>
      </c>
      <c r="T18" s="293">
        <v>741</v>
      </c>
      <c r="U18" s="293">
        <v>3.33</v>
      </c>
      <c r="V18" s="314">
        <v>5</v>
      </c>
      <c r="W18" s="149"/>
    </row>
    <row r="19" customHeight="1" spans="1:23">
      <c r="A19" s="149"/>
      <c r="B19" s="150"/>
      <c r="C19" s="149"/>
      <c r="D19" s="291" t="s">
        <v>164</v>
      </c>
      <c r="E19" s="292">
        <v>92</v>
      </c>
      <c r="F19" s="292">
        <v>152</v>
      </c>
      <c r="G19" s="292">
        <v>8.3</v>
      </c>
      <c r="H19" s="292">
        <v>29.9</v>
      </c>
      <c r="I19" s="292">
        <v>260.24</v>
      </c>
      <c r="J19" s="292">
        <v>21.3</v>
      </c>
      <c r="K19" s="292">
        <v>71.24</v>
      </c>
      <c r="L19" s="292">
        <v>138.1</v>
      </c>
      <c r="M19" s="292">
        <v>134.5</v>
      </c>
      <c r="N19" s="292">
        <v>97.39</v>
      </c>
      <c r="O19" s="292">
        <v>27.3</v>
      </c>
      <c r="P19" s="292">
        <v>16.85</v>
      </c>
      <c r="Q19" s="292">
        <v>17.12</v>
      </c>
      <c r="R19" s="292">
        <v>16.95</v>
      </c>
      <c r="S19" s="292">
        <v>16.97</v>
      </c>
      <c r="T19" s="292">
        <v>703.71</v>
      </c>
      <c r="U19" s="292">
        <v>8</v>
      </c>
      <c r="V19" s="312">
        <v>3</v>
      </c>
      <c r="W19" s="149"/>
    </row>
    <row r="20" customHeight="1" spans="1:23">
      <c r="A20" s="149"/>
      <c r="B20" s="150"/>
      <c r="C20" s="149"/>
      <c r="D20" s="291" t="s">
        <v>165</v>
      </c>
      <c r="E20" s="292">
        <v>90</v>
      </c>
      <c r="F20" s="292">
        <v>146</v>
      </c>
      <c r="G20" s="292">
        <v>8.7</v>
      </c>
      <c r="H20" s="292">
        <v>25.6</v>
      </c>
      <c r="I20" s="292">
        <v>194.3</v>
      </c>
      <c r="J20" s="292">
        <v>21.9</v>
      </c>
      <c r="K20" s="292">
        <v>85.5</v>
      </c>
      <c r="L20" s="292">
        <v>127</v>
      </c>
      <c r="M20" s="292">
        <v>106.5</v>
      </c>
      <c r="N20" s="292">
        <v>83.8</v>
      </c>
      <c r="O20" s="292">
        <v>26.4</v>
      </c>
      <c r="P20" s="304">
        <v>14.74</v>
      </c>
      <c r="Q20" s="304">
        <v>13.25</v>
      </c>
      <c r="R20" s="304">
        <v>14.5</v>
      </c>
      <c r="S20" s="304">
        <v>14.16</v>
      </c>
      <c r="T20" s="304">
        <v>708.2</v>
      </c>
      <c r="U20" s="304">
        <v>3.46</v>
      </c>
      <c r="V20" s="312">
        <v>8</v>
      </c>
      <c r="W20" s="149"/>
    </row>
    <row r="21" customHeight="1" spans="1:23">
      <c r="A21" s="149"/>
      <c r="B21" s="150"/>
      <c r="C21" s="149"/>
      <c r="D21" s="291" t="s">
        <v>166</v>
      </c>
      <c r="E21" s="292">
        <v>85.5</v>
      </c>
      <c r="F21" s="292">
        <v>147</v>
      </c>
      <c r="G21" s="292">
        <v>6.4</v>
      </c>
      <c r="H21" s="292">
        <v>29.6</v>
      </c>
      <c r="I21" s="292">
        <v>362.5</v>
      </c>
      <c r="J21" s="292">
        <v>22.8</v>
      </c>
      <c r="K21" s="292">
        <v>77</v>
      </c>
      <c r="L21" s="292">
        <v>196.7</v>
      </c>
      <c r="M21" s="292">
        <v>169.9</v>
      </c>
      <c r="N21" s="292">
        <v>86.4</v>
      </c>
      <c r="O21" s="292">
        <v>25.6</v>
      </c>
      <c r="P21" s="292">
        <v>11.92</v>
      </c>
      <c r="Q21" s="292">
        <v>12.12</v>
      </c>
      <c r="R21" s="292">
        <v>12.27</v>
      </c>
      <c r="S21" s="292">
        <v>12.1</v>
      </c>
      <c r="T21" s="292">
        <v>605.18</v>
      </c>
      <c r="U21" s="304">
        <v>0.195364238410588</v>
      </c>
      <c r="V21" s="312">
        <v>12</v>
      </c>
      <c r="W21" s="149"/>
    </row>
    <row r="22" customHeight="1" spans="1:23">
      <c r="A22" s="149"/>
      <c r="B22" s="150"/>
      <c r="C22" s="149"/>
      <c r="D22" s="291" t="s">
        <v>167</v>
      </c>
      <c r="E22" s="292">
        <v>91.3</v>
      </c>
      <c r="F22" s="292">
        <v>154</v>
      </c>
      <c r="G22" s="292">
        <v>8.27</v>
      </c>
      <c r="H22" s="292">
        <v>37.32</v>
      </c>
      <c r="I22" s="292">
        <v>351.3</v>
      </c>
      <c r="J22" s="292">
        <v>20.09</v>
      </c>
      <c r="K22" s="292">
        <v>53.83</v>
      </c>
      <c r="L22" s="292">
        <v>144.5</v>
      </c>
      <c r="M22" s="292">
        <v>138.6</v>
      </c>
      <c r="N22" s="292">
        <v>95.92</v>
      </c>
      <c r="O22" s="292">
        <v>28.43</v>
      </c>
      <c r="P22" s="292">
        <v>12.83</v>
      </c>
      <c r="Q22" s="292">
        <v>12.97</v>
      </c>
      <c r="R22" s="292">
        <v>12.96</v>
      </c>
      <c r="S22" s="292">
        <v>12.92</v>
      </c>
      <c r="T22" s="292">
        <v>646.16</v>
      </c>
      <c r="U22" s="292">
        <v>2.59</v>
      </c>
      <c r="V22" s="312">
        <v>6</v>
      </c>
      <c r="W22" s="149"/>
    </row>
    <row r="23" customHeight="1" spans="1:23">
      <c r="A23" s="149"/>
      <c r="B23" s="150"/>
      <c r="C23" s="149"/>
      <c r="D23" s="291" t="s">
        <v>168</v>
      </c>
      <c r="E23" s="292">
        <v>89</v>
      </c>
      <c r="F23" s="292">
        <v>152</v>
      </c>
      <c r="G23" s="292">
        <v>8.95</v>
      </c>
      <c r="H23" s="292">
        <v>30.8</v>
      </c>
      <c r="I23" s="292">
        <v>244</v>
      </c>
      <c r="J23" s="292">
        <v>21.84</v>
      </c>
      <c r="K23" s="292">
        <v>70.91</v>
      </c>
      <c r="L23" s="292">
        <v>145.5</v>
      </c>
      <c r="M23" s="292">
        <v>138.2</v>
      </c>
      <c r="N23" s="292">
        <v>94.98</v>
      </c>
      <c r="O23" s="292">
        <v>24.4</v>
      </c>
      <c r="P23" s="292">
        <v>14.7</v>
      </c>
      <c r="Q23" s="292">
        <v>14.5</v>
      </c>
      <c r="R23" s="292">
        <v>15</v>
      </c>
      <c r="S23" s="292">
        <v>14.733</v>
      </c>
      <c r="T23" s="292">
        <v>736.65</v>
      </c>
      <c r="U23" s="292">
        <v>3.03</v>
      </c>
      <c r="V23" s="312">
        <v>8</v>
      </c>
      <c r="W23" s="149"/>
    </row>
    <row r="24" customHeight="1" spans="1:23">
      <c r="A24" s="149"/>
      <c r="B24" s="150"/>
      <c r="C24" s="149"/>
      <c r="D24" s="294" t="s">
        <v>169</v>
      </c>
      <c r="E24" s="295">
        <v>88.8272727272727</v>
      </c>
      <c r="F24" s="295">
        <v>151.272727272727</v>
      </c>
      <c r="G24" s="295">
        <v>7.48545454545455</v>
      </c>
      <c r="H24" s="295">
        <v>30.6163636363636</v>
      </c>
      <c r="I24" s="295">
        <v>396.791891274555</v>
      </c>
      <c r="J24" s="295">
        <v>21.3336363636364</v>
      </c>
      <c r="K24" s="295">
        <v>70.3490909090909</v>
      </c>
      <c r="L24" s="295">
        <v>146.854545454545</v>
      </c>
      <c r="M24" s="295">
        <v>134.990909090909</v>
      </c>
      <c r="N24" s="295">
        <v>91.9809090909091</v>
      </c>
      <c r="O24" s="295">
        <v>26.1981818181818</v>
      </c>
      <c r="P24" s="305">
        <v>15.0736363636364</v>
      </c>
      <c r="Q24" s="305">
        <v>15.0263636363636</v>
      </c>
      <c r="R24" s="305">
        <v>15.0772727272727</v>
      </c>
      <c r="S24" s="305">
        <v>15.0575454545455</v>
      </c>
      <c r="T24" s="295">
        <v>685.292727272727</v>
      </c>
      <c r="U24" s="295">
        <v>3.68612822427901</v>
      </c>
      <c r="V24" s="315">
        <v>7</v>
      </c>
      <c r="W24" s="149"/>
    </row>
    <row r="25" customHeight="1" spans="1:23">
      <c r="A25" s="149" t="s">
        <v>90</v>
      </c>
      <c r="B25" s="150"/>
      <c r="C25" s="151" t="s">
        <v>170</v>
      </c>
      <c r="D25" s="296" t="s">
        <v>151</v>
      </c>
      <c r="E25" s="297">
        <v>87</v>
      </c>
      <c r="F25" s="297">
        <v>145</v>
      </c>
      <c r="G25" s="297">
        <v>7.7</v>
      </c>
      <c r="H25" s="297">
        <v>32.3</v>
      </c>
      <c r="I25" s="297">
        <v>319</v>
      </c>
      <c r="J25" s="297">
        <v>20.7</v>
      </c>
      <c r="K25" s="297">
        <v>64.1</v>
      </c>
      <c r="L25" s="297">
        <v>135</v>
      </c>
      <c r="M25" s="297">
        <v>123</v>
      </c>
      <c r="N25" s="297">
        <v>91.1</v>
      </c>
      <c r="O25" s="297">
        <v>26.9</v>
      </c>
      <c r="P25" s="297">
        <v>175.7</v>
      </c>
      <c r="Q25" s="297">
        <v>169.2</v>
      </c>
      <c r="S25" s="297">
        <v>172.5</v>
      </c>
      <c r="T25" s="297">
        <v>689.8</v>
      </c>
      <c r="U25" s="316">
        <v>3.36</v>
      </c>
      <c r="V25" s="317">
        <v>1</v>
      </c>
      <c r="W25" s="149"/>
    </row>
    <row r="26" customHeight="1" spans="1:23">
      <c r="A26" s="149"/>
      <c r="B26" s="150"/>
      <c r="C26" s="149"/>
      <c r="D26" s="296" t="s">
        <v>171</v>
      </c>
      <c r="E26" s="297">
        <v>92.6</v>
      </c>
      <c r="F26" s="297">
        <v>148</v>
      </c>
      <c r="G26" s="297">
        <v>8.2</v>
      </c>
      <c r="H26" s="297">
        <v>35.7</v>
      </c>
      <c r="I26" s="297">
        <v>335.4</v>
      </c>
      <c r="J26" s="297">
        <v>24.6</v>
      </c>
      <c r="K26" s="297">
        <v>68.9</v>
      </c>
      <c r="L26" s="297">
        <v>131.6</v>
      </c>
      <c r="M26" s="297">
        <v>121.6</v>
      </c>
      <c r="N26" s="297">
        <v>92.4</v>
      </c>
      <c r="O26" s="297">
        <v>27.1</v>
      </c>
      <c r="P26" s="297">
        <v>185.2</v>
      </c>
      <c r="Q26" s="297">
        <v>177.9</v>
      </c>
      <c r="S26" s="297">
        <v>181.6</v>
      </c>
      <c r="T26" s="297">
        <v>672.8</v>
      </c>
      <c r="U26" s="316">
        <v>4.6996576408341</v>
      </c>
      <c r="V26" s="317">
        <v>1</v>
      </c>
      <c r="W26" s="149"/>
    </row>
    <row r="27" customHeight="1" spans="1:23">
      <c r="A27" s="149"/>
      <c r="B27" s="150"/>
      <c r="C27" s="149"/>
      <c r="D27" s="298" t="s">
        <v>71</v>
      </c>
      <c r="E27" s="297">
        <v>88.4</v>
      </c>
      <c r="F27" s="297">
        <v>146</v>
      </c>
      <c r="G27" s="297">
        <v>7.37</v>
      </c>
      <c r="H27" s="297">
        <v>35.2</v>
      </c>
      <c r="I27" s="297">
        <v>377.6</v>
      </c>
      <c r="J27" s="297">
        <v>24.7</v>
      </c>
      <c r="K27" s="297">
        <v>70.1</v>
      </c>
      <c r="L27" s="297">
        <v>129.7</v>
      </c>
      <c r="M27" s="297">
        <v>119.1</v>
      </c>
      <c r="N27" s="297">
        <v>91.8</v>
      </c>
      <c r="O27" s="297">
        <v>26.52</v>
      </c>
      <c r="P27" s="297">
        <v>184.6</v>
      </c>
      <c r="Q27" s="297">
        <v>162.1</v>
      </c>
      <c r="S27" s="297">
        <v>173.35</v>
      </c>
      <c r="T27" s="297">
        <v>692.9</v>
      </c>
      <c r="U27" s="316">
        <v>5.3</v>
      </c>
      <c r="V27" s="317">
        <v>1</v>
      </c>
      <c r="W27" s="149"/>
    </row>
    <row r="28" customHeight="1" spans="1:23">
      <c r="A28" s="149"/>
      <c r="B28" s="150"/>
      <c r="C28" s="149"/>
      <c r="D28" s="299" t="s">
        <v>172</v>
      </c>
      <c r="E28" s="297">
        <v>80</v>
      </c>
      <c r="F28" s="297">
        <v>157</v>
      </c>
      <c r="G28" s="297">
        <v>10.5</v>
      </c>
      <c r="H28" s="297">
        <v>26.9</v>
      </c>
      <c r="I28" s="297">
        <v>256.2</v>
      </c>
      <c r="J28" s="297">
        <v>22.4</v>
      </c>
      <c r="K28" s="297">
        <v>83.3</v>
      </c>
      <c r="L28" s="297">
        <v>124.3</v>
      </c>
      <c r="M28" s="297">
        <v>116.2</v>
      </c>
      <c r="N28" s="297">
        <v>93.5</v>
      </c>
      <c r="O28" s="297">
        <v>28.1</v>
      </c>
      <c r="P28" s="297">
        <v>266.5</v>
      </c>
      <c r="Q28" s="297">
        <v>243.7</v>
      </c>
      <c r="S28" s="297">
        <v>255.1</v>
      </c>
      <c r="T28" s="297">
        <v>654.1</v>
      </c>
      <c r="U28" s="316">
        <v>9.4</v>
      </c>
      <c r="V28" s="317">
        <v>1</v>
      </c>
      <c r="W28" s="149"/>
    </row>
    <row r="29" customHeight="1" spans="1:23">
      <c r="A29" s="149"/>
      <c r="B29" s="150"/>
      <c r="C29" s="149"/>
      <c r="D29" s="296" t="s">
        <v>173</v>
      </c>
      <c r="E29" s="297">
        <v>85</v>
      </c>
      <c r="F29" s="297">
        <v>150</v>
      </c>
      <c r="G29" s="297">
        <v>6.6</v>
      </c>
      <c r="H29" s="297">
        <v>24.4</v>
      </c>
      <c r="I29" s="297">
        <v>269.7</v>
      </c>
      <c r="J29" s="297">
        <v>19.5</v>
      </c>
      <c r="K29" s="297">
        <v>79.9</v>
      </c>
      <c r="L29" s="297">
        <v>160.4</v>
      </c>
      <c r="M29" s="297">
        <v>149.7</v>
      </c>
      <c r="N29" s="297">
        <v>93.3</v>
      </c>
      <c r="O29" s="297">
        <v>26.8</v>
      </c>
      <c r="P29" s="297">
        <v>315</v>
      </c>
      <c r="Q29" s="297">
        <v>300.75</v>
      </c>
      <c r="S29" s="297">
        <v>307.88</v>
      </c>
      <c r="T29" s="297">
        <v>615.8</v>
      </c>
      <c r="U29" s="316">
        <v>4.76</v>
      </c>
      <c r="V29" s="317">
        <v>2</v>
      </c>
      <c r="W29" s="149"/>
    </row>
    <row r="30" customHeight="1" spans="1:23">
      <c r="A30" s="149"/>
      <c r="B30" s="150"/>
      <c r="C30" s="149"/>
      <c r="D30" s="296" t="s">
        <v>174</v>
      </c>
      <c r="E30" s="297">
        <v>93.2</v>
      </c>
      <c r="F30" s="297">
        <v>149</v>
      </c>
      <c r="G30" s="297">
        <v>8.37</v>
      </c>
      <c r="H30" s="297">
        <v>32.15</v>
      </c>
      <c r="I30" s="297">
        <v>284.11</v>
      </c>
      <c r="J30" s="297">
        <v>23.7</v>
      </c>
      <c r="K30" s="297">
        <v>73.72</v>
      </c>
      <c r="L30" s="297">
        <v>194.2</v>
      </c>
      <c r="M30" s="297">
        <v>150.1</v>
      </c>
      <c r="N30" s="297">
        <v>77.29</v>
      </c>
      <c r="O30" s="297">
        <v>25.18</v>
      </c>
      <c r="P30" s="297">
        <v>323.2</v>
      </c>
      <c r="Q30" s="297">
        <v>335.4</v>
      </c>
      <c r="S30" s="297">
        <v>329.3</v>
      </c>
      <c r="T30" s="297">
        <v>764.93</v>
      </c>
      <c r="U30" s="316">
        <v>8.81</v>
      </c>
      <c r="V30" s="317">
        <v>1</v>
      </c>
      <c r="W30" s="149"/>
    </row>
    <row r="31" customHeight="1" spans="1:23">
      <c r="A31" s="149"/>
      <c r="B31" s="150"/>
      <c r="C31" s="149"/>
      <c r="D31" s="296" t="s">
        <v>152</v>
      </c>
      <c r="E31" s="297">
        <v>90.2</v>
      </c>
      <c r="F31" s="297">
        <v>157</v>
      </c>
      <c r="G31" s="297">
        <v>9.07</v>
      </c>
      <c r="H31" s="297">
        <v>38.15</v>
      </c>
      <c r="I31" s="297">
        <v>320.6</v>
      </c>
      <c r="J31" s="297">
        <v>22.15</v>
      </c>
      <c r="K31" s="297">
        <v>58.06</v>
      </c>
      <c r="L31" s="297">
        <v>178.2</v>
      </c>
      <c r="M31" s="297">
        <v>135.9</v>
      </c>
      <c r="N31" s="297">
        <v>76.26</v>
      </c>
      <c r="O31" s="297">
        <v>26.17</v>
      </c>
      <c r="P31" s="297">
        <v>328.46</v>
      </c>
      <c r="Q31" s="297">
        <v>347.27</v>
      </c>
      <c r="S31" s="297">
        <v>337.87</v>
      </c>
      <c r="T31" s="297">
        <v>675.73</v>
      </c>
      <c r="U31" s="316">
        <v>6.77</v>
      </c>
      <c r="V31" s="317">
        <v>1</v>
      </c>
      <c r="W31" s="149"/>
    </row>
    <row r="32" customHeight="1" spans="1:23">
      <c r="A32" s="149"/>
      <c r="B32" s="150"/>
      <c r="C32" s="149"/>
      <c r="D32" s="296" t="s">
        <v>175</v>
      </c>
      <c r="E32" s="297">
        <v>82</v>
      </c>
      <c r="F32" s="297">
        <v>156</v>
      </c>
      <c r="G32" s="297">
        <v>7.6</v>
      </c>
      <c r="H32" s="297">
        <v>25.2</v>
      </c>
      <c r="I32" s="297">
        <v>230</v>
      </c>
      <c r="J32" s="297">
        <v>22.2</v>
      </c>
      <c r="K32" s="297">
        <v>88.1</v>
      </c>
      <c r="L32" s="297">
        <v>133.4</v>
      </c>
      <c r="M32" s="297">
        <v>126.7</v>
      </c>
      <c r="N32" s="297">
        <v>95</v>
      </c>
      <c r="O32" s="297">
        <v>25.8</v>
      </c>
      <c r="P32" s="297">
        <v>169.2</v>
      </c>
      <c r="Q32" s="297">
        <v>175.6</v>
      </c>
      <c r="S32" s="297">
        <v>172.4</v>
      </c>
      <c r="T32" s="297">
        <v>673.7</v>
      </c>
      <c r="U32" s="316">
        <v>4.8</v>
      </c>
      <c r="V32" s="317">
        <v>1</v>
      </c>
      <c r="W32" s="149"/>
    </row>
    <row r="33" customHeight="1" spans="1:23">
      <c r="A33" s="149"/>
      <c r="B33" s="150"/>
      <c r="C33" s="149"/>
      <c r="D33" s="294" t="s">
        <v>59</v>
      </c>
      <c r="E33" s="300">
        <v>87.3</v>
      </c>
      <c r="F33" s="300">
        <v>151</v>
      </c>
      <c r="G33" s="300">
        <v>8.17625</v>
      </c>
      <c r="H33" s="300">
        <v>31.25</v>
      </c>
      <c r="I33" s="300">
        <v>299.07625</v>
      </c>
      <c r="J33" s="300">
        <v>22.49375</v>
      </c>
      <c r="K33" s="300">
        <v>73.2725</v>
      </c>
      <c r="L33" s="300">
        <v>148.35</v>
      </c>
      <c r="M33" s="300">
        <v>130.2875</v>
      </c>
      <c r="N33" s="300">
        <v>88.83125</v>
      </c>
      <c r="O33" s="300">
        <v>26.57125</v>
      </c>
      <c r="P33" s="300">
        <v>243.4825</v>
      </c>
      <c r="Q33" s="300">
        <v>238.99</v>
      </c>
      <c r="R33" s="300">
        <v>241.25</v>
      </c>
      <c r="S33" s="300">
        <v>679.97</v>
      </c>
      <c r="T33" s="300">
        <v>5.58314942809837</v>
      </c>
      <c r="U33" s="318">
        <v>1</v>
      </c>
      <c r="V33" s="149"/>
      <c r="W33" s="149"/>
    </row>
    <row r="34" customHeight="1" spans="1:23">
      <c r="A34" s="149" t="s">
        <v>63</v>
      </c>
      <c r="B34" s="150"/>
      <c r="C34" s="151" t="s">
        <v>176</v>
      </c>
      <c r="D34" s="286" t="s">
        <v>72</v>
      </c>
      <c r="E34" s="287">
        <v>105.3</v>
      </c>
      <c r="F34" s="287">
        <v>154</v>
      </c>
      <c r="G34" s="287">
        <v>7.3</v>
      </c>
      <c r="H34" s="287">
        <v>36.1</v>
      </c>
      <c r="I34" s="287">
        <v>394.52</v>
      </c>
      <c r="J34" s="287">
        <v>24.8</v>
      </c>
      <c r="K34" s="287">
        <v>68.7</v>
      </c>
      <c r="L34" s="287">
        <v>135.7</v>
      </c>
      <c r="M34" s="287">
        <v>128.2</v>
      </c>
      <c r="N34" s="287">
        <v>94.47</v>
      </c>
      <c r="O34" s="287">
        <v>25.6</v>
      </c>
      <c r="P34" s="301">
        <v>13.8</v>
      </c>
      <c r="Q34" s="301">
        <v>14.14</v>
      </c>
      <c r="R34" s="301">
        <v>13.4</v>
      </c>
      <c r="S34" s="301">
        <v>13.78</v>
      </c>
      <c r="T34" s="306">
        <v>626.36</v>
      </c>
      <c r="U34" s="161">
        <f>100*(T34-626.36)/626.36</f>
        <v>0</v>
      </c>
      <c r="V34" s="307">
        <v>10</v>
      </c>
      <c r="W34" s="151" t="s">
        <v>150</v>
      </c>
    </row>
    <row r="35" customHeight="1" spans="1:23">
      <c r="A35" s="149"/>
      <c r="B35" s="150"/>
      <c r="C35" s="149"/>
      <c r="D35" s="286" t="s">
        <v>151</v>
      </c>
      <c r="E35" s="287">
        <v>96</v>
      </c>
      <c r="F35" s="287">
        <v>153</v>
      </c>
      <c r="G35" s="287">
        <v>8.2</v>
      </c>
      <c r="H35" s="287">
        <v>28.5</v>
      </c>
      <c r="I35" s="287">
        <v>248</v>
      </c>
      <c r="J35" s="287">
        <v>19.4</v>
      </c>
      <c r="K35" s="287">
        <v>68.1</v>
      </c>
      <c r="L35" s="287">
        <v>147</v>
      </c>
      <c r="M35" s="287">
        <v>136</v>
      </c>
      <c r="N35" s="287">
        <v>92.5</v>
      </c>
      <c r="O35" s="287">
        <v>26.8</v>
      </c>
      <c r="P35" s="302">
        <v>12.86</v>
      </c>
      <c r="Q35" s="302">
        <v>12.73</v>
      </c>
      <c r="R35" s="302">
        <v>13.45</v>
      </c>
      <c r="S35" s="302">
        <v>13.01</v>
      </c>
      <c r="T35" s="287">
        <v>650.7</v>
      </c>
      <c r="U35" s="161">
        <f>100*(T35-674)/674</f>
        <v>-3.45697329376854</v>
      </c>
      <c r="V35" s="308">
        <v>12</v>
      </c>
      <c r="W35" s="149"/>
    </row>
    <row r="36" customHeight="1" spans="1:23">
      <c r="A36" s="149"/>
      <c r="B36" s="150"/>
      <c r="C36" s="149"/>
      <c r="D36" s="286" t="s">
        <v>152</v>
      </c>
      <c r="E36" s="288">
        <v>99.5</v>
      </c>
      <c r="F36" s="288">
        <v>163</v>
      </c>
      <c r="G36" s="288">
        <v>9.13</v>
      </c>
      <c r="H36" s="288">
        <v>43.65</v>
      </c>
      <c r="I36" s="288">
        <v>478.1</v>
      </c>
      <c r="J36" s="288">
        <v>22.56</v>
      </c>
      <c r="K36" s="288">
        <v>51.68</v>
      </c>
      <c r="L36" s="288">
        <v>139.6</v>
      </c>
      <c r="M36" s="288">
        <v>130.8</v>
      </c>
      <c r="N36" s="288">
        <v>93.7</v>
      </c>
      <c r="O36" s="288">
        <v>25.24</v>
      </c>
      <c r="P36" s="303">
        <v>12.93</v>
      </c>
      <c r="Q36" s="303">
        <v>12.56</v>
      </c>
      <c r="R36" s="303">
        <v>11.87</v>
      </c>
      <c r="S36" s="303">
        <v>12.45</v>
      </c>
      <c r="T36" s="288">
        <v>622.97</v>
      </c>
      <c r="U36" s="161">
        <f>100*(T36-619.96)/619.96</f>
        <v>0.485515194528678</v>
      </c>
      <c r="V36" s="309">
        <v>9</v>
      </c>
      <c r="W36" s="149"/>
    </row>
    <row r="37" customHeight="1" spans="1:23">
      <c r="A37" s="149"/>
      <c r="B37" s="150"/>
      <c r="C37" s="149"/>
      <c r="D37" s="286" t="s">
        <v>153</v>
      </c>
      <c r="E37" s="288">
        <v>98.8</v>
      </c>
      <c r="F37" s="288">
        <v>161</v>
      </c>
      <c r="G37" s="288">
        <v>10.62</v>
      </c>
      <c r="H37" s="288">
        <v>40.1</v>
      </c>
      <c r="I37" s="288">
        <v>277.6</v>
      </c>
      <c r="J37" s="288">
        <v>25.2</v>
      </c>
      <c r="K37" s="288">
        <v>62.8</v>
      </c>
      <c r="L37" s="288">
        <v>113.4</v>
      </c>
      <c r="M37" s="288">
        <v>108.1</v>
      </c>
      <c r="N37" s="288">
        <v>95.3</v>
      </c>
      <c r="O37" s="288">
        <v>29.3</v>
      </c>
      <c r="P37" s="303">
        <v>14.7</v>
      </c>
      <c r="Q37" s="303">
        <v>15.2</v>
      </c>
      <c r="R37" s="303">
        <v>15.9</v>
      </c>
      <c r="S37" s="303">
        <v>15.3</v>
      </c>
      <c r="T37" s="288">
        <v>763.4</v>
      </c>
      <c r="U37" s="161">
        <f>100*(T37-733.4)/733.4</f>
        <v>4.09053722388874</v>
      </c>
      <c r="V37" s="309">
        <v>7</v>
      </c>
      <c r="W37" s="149"/>
    </row>
    <row r="38" customHeight="1" spans="1:23">
      <c r="A38" s="149"/>
      <c r="B38" s="150"/>
      <c r="C38" s="149"/>
      <c r="D38" s="286" t="s">
        <v>71</v>
      </c>
      <c r="E38" s="288">
        <v>100.7</v>
      </c>
      <c r="F38" s="288">
        <v>160</v>
      </c>
      <c r="G38" s="288">
        <v>5.9</v>
      </c>
      <c r="H38" s="288">
        <v>31.3</v>
      </c>
      <c r="I38" s="288">
        <v>430.5</v>
      </c>
      <c r="J38" s="288">
        <v>21.5</v>
      </c>
      <c r="K38" s="288">
        <v>68.69</v>
      </c>
      <c r="L38" s="288">
        <v>133.4</v>
      </c>
      <c r="M38" s="288">
        <v>131.4</v>
      </c>
      <c r="N38" s="288">
        <v>98.4</v>
      </c>
      <c r="O38" s="288">
        <v>26.93</v>
      </c>
      <c r="P38" s="303">
        <v>17.33</v>
      </c>
      <c r="Q38" s="303">
        <v>19.15</v>
      </c>
      <c r="R38" s="303">
        <v>19.19</v>
      </c>
      <c r="S38" s="303">
        <v>18.56</v>
      </c>
      <c r="T38" s="288">
        <v>781.4</v>
      </c>
      <c r="U38" s="161">
        <f>100*(T38-684.8)/684.8</f>
        <v>14.106308411215</v>
      </c>
      <c r="V38" s="309">
        <v>3</v>
      </c>
      <c r="W38" s="149"/>
    </row>
    <row r="39" customHeight="1" spans="1:23">
      <c r="A39" s="149"/>
      <c r="B39" s="150"/>
      <c r="C39" s="149"/>
      <c r="D39" s="286" t="s">
        <v>154</v>
      </c>
      <c r="E39" s="288">
        <v>96.7</v>
      </c>
      <c r="F39" s="288">
        <v>149</v>
      </c>
      <c r="G39" s="288">
        <v>6.29</v>
      </c>
      <c r="H39" s="288">
        <v>30.62</v>
      </c>
      <c r="I39" s="288">
        <v>386.8</v>
      </c>
      <c r="J39" s="288">
        <v>21.1</v>
      </c>
      <c r="K39" s="288">
        <v>68.91</v>
      </c>
      <c r="L39" s="288">
        <v>126.2</v>
      </c>
      <c r="M39" s="288">
        <v>114.3</v>
      </c>
      <c r="N39" s="288">
        <v>90.6</v>
      </c>
      <c r="O39" s="288">
        <v>27.06</v>
      </c>
      <c r="P39" s="303">
        <v>15.11</v>
      </c>
      <c r="Q39" s="303">
        <v>14.8</v>
      </c>
      <c r="R39" s="303">
        <v>14.76</v>
      </c>
      <c r="S39" s="303">
        <v>14.89</v>
      </c>
      <c r="T39" s="288">
        <v>656.8</v>
      </c>
      <c r="U39" s="161">
        <f>100*(T39-528)/528</f>
        <v>24.3939393939394</v>
      </c>
      <c r="V39" s="309">
        <v>4</v>
      </c>
      <c r="W39" s="149"/>
    </row>
    <row r="40" customHeight="1" spans="1:23">
      <c r="A40" s="149"/>
      <c r="B40" s="150"/>
      <c r="C40" s="149"/>
      <c r="D40" s="286" t="s">
        <v>155</v>
      </c>
      <c r="E40" s="287">
        <v>93.4</v>
      </c>
      <c r="F40" s="287">
        <v>150</v>
      </c>
      <c r="G40" s="288">
        <v>6.2</v>
      </c>
      <c r="H40" s="288">
        <v>29.1</v>
      </c>
      <c r="I40" s="288">
        <v>369.4</v>
      </c>
      <c r="J40" s="288">
        <v>22.3</v>
      </c>
      <c r="K40" s="288">
        <v>76.6</v>
      </c>
      <c r="L40" s="288">
        <v>131.3</v>
      </c>
      <c r="M40" s="288">
        <v>128.5</v>
      </c>
      <c r="N40" s="288">
        <v>97.8</v>
      </c>
      <c r="O40" s="288">
        <v>29</v>
      </c>
      <c r="P40" s="303">
        <v>14.6</v>
      </c>
      <c r="Q40" s="303">
        <v>15.1</v>
      </c>
      <c r="R40" s="303">
        <v>15.2</v>
      </c>
      <c r="S40" s="303">
        <v>15</v>
      </c>
      <c r="T40" s="288">
        <v>748.3</v>
      </c>
      <c r="U40" s="161">
        <f>100*(T40-656)/656</f>
        <v>14.0701219512195</v>
      </c>
      <c r="V40" s="309">
        <v>3</v>
      </c>
      <c r="W40" s="149"/>
    </row>
    <row r="41" customHeight="1" spans="1:23">
      <c r="A41" s="149"/>
      <c r="B41" s="150"/>
      <c r="C41" s="149"/>
      <c r="D41" s="286" t="s">
        <v>156</v>
      </c>
      <c r="E41" s="287">
        <v>99</v>
      </c>
      <c r="F41" s="287">
        <v>162</v>
      </c>
      <c r="G41" s="287">
        <v>8.07</v>
      </c>
      <c r="H41" s="287">
        <v>35.93</v>
      </c>
      <c r="I41" s="287">
        <v>345.2</v>
      </c>
      <c r="J41" s="287">
        <v>24.9</v>
      </c>
      <c r="K41" s="287">
        <v>69.3</v>
      </c>
      <c r="L41" s="287">
        <v>113.59</v>
      </c>
      <c r="M41" s="287">
        <v>112.4</v>
      </c>
      <c r="N41" s="287">
        <v>98.95</v>
      </c>
      <c r="O41" s="287">
        <v>29.1</v>
      </c>
      <c r="P41" s="302">
        <v>16.25</v>
      </c>
      <c r="Q41" s="302">
        <v>16.2</v>
      </c>
      <c r="R41" s="302">
        <v>16.6</v>
      </c>
      <c r="S41" s="302">
        <v>16.35</v>
      </c>
      <c r="T41" s="287">
        <v>817.5</v>
      </c>
      <c r="U41" s="161">
        <f>100*(T41-776.65)/776.65</f>
        <v>5.25976952295114</v>
      </c>
      <c r="V41" s="308">
        <v>2</v>
      </c>
      <c r="W41" s="149"/>
    </row>
    <row r="42" customHeight="1" spans="1:23">
      <c r="A42" s="149"/>
      <c r="B42" s="150"/>
      <c r="C42" s="149"/>
      <c r="D42" s="286" t="s">
        <v>118</v>
      </c>
      <c r="E42" s="288">
        <v>106</v>
      </c>
      <c r="F42" s="288">
        <v>150</v>
      </c>
      <c r="G42" s="288">
        <v>10.73</v>
      </c>
      <c r="H42" s="288">
        <v>37.93</v>
      </c>
      <c r="I42" s="288">
        <v>253.5</v>
      </c>
      <c r="J42" s="288">
        <v>22.8</v>
      </c>
      <c r="K42" s="288">
        <v>60.1</v>
      </c>
      <c r="L42" s="287">
        <v>116.9</v>
      </c>
      <c r="M42" s="287">
        <v>108.55</v>
      </c>
      <c r="N42" s="287">
        <v>92.9</v>
      </c>
      <c r="O42" s="287">
        <v>24.6</v>
      </c>
      <c r="P42" s="302">
        <v>12.32</v>
      </c>
      <c r="Q42" s="302">
        <v>12.3</v>
      </c>
      <c r="R42" s="302">
        <v>12.99</v>
      </c>
      <c r="S42" s="302">
        <v>12.537</v>
      </c>
      <c r="T42" s="287">
        <v>626.85</v>
      </c>
      <c r="U42" s="161">
        <f>100*(T42-125.3)/125.3</f>
        <v>400.279329608939</v>
      </c>
      <c r="V42" s="309">
        <v>3</v>
      </c>
      <c r="W42" s="149"/>
    </row>
    <row r="43" customHeight="1" spans="1:23">
      <c r="A43" s="149"/>
      <c r="B43" s="150"/>
      <c r="C43" s="149"/>
      <c r="D43" s="289" t="s">
        <v>59</v>
      </c>
      <c r="E43" s="290">
        <f t="shared" ref="E43:T43" si="1">AVERAGE(E34:E42)</f>
        <v>99.4888888888889</v>
      </c>
      <c r="F43" s="290">
        <f t="shared" si="1"/>
        <v>155.777777777778</v>
      </c>
      <c r="G43" s="290">
        <f t="shared" si="1"/>
        <v>8.04888888888889</v>
      </c>
      <c r="H43" s="290">
        <f t="shared" si="1"/>
        <v>34.8033333333333</v>
      </c>
      <c r="I43" s="290">
        <f t="shared" si="1"/>
        <v>353.735555555556</v>
      </c>
      <c r="J43" s="290">
        <f t="shared" si="1"/>
        <v>22.7288888888889</v>
      </c>
      <c r="K43" s="290">
        <f t="shared" si="1"/>
        <v>66.0977777777778</v>
      </c>
      <c r="L43" s="290">
        <f t="shared" si="1"/>
        <v>128.565555555556</v>
      </c>
      <c r="M43" s="290">
        <f t="shared" si="1"/>
        <v>122.027777777778</v>
      </c>
      <c r="N43" s="290">
        <f t="shared" si="1"/>
        <v>94.9577777777778</v>
      </c>
      <c r="O43" s="290">
        <f t="shared" si="1"/>
        <v>27.07</v>
      </c>
      <c r="P43" s="290">
        <f t="shared" si="1"/>
        <v>14.4333333333333</v>
      </c>
      <c r="Q43" s="290">
        <f t="shared" si="1"/>
        <v>14.6866666666667</v>
      </c>
      <c r="R43" s="290">
        <f t="shared" si="1"/>
        <v>14.8177777777778</v>
      </c>
      <c r="S43" s="290">
        <f t="shared" si="1"/>
        <v>14.653</v>
      </c>
      <c r="T43" s="290">
        <f t="shared" si="1"/>
        <v>699.364444444445</v>
      </c>
      <c r="U43" s="310">
        <f>100*(T43-607.72)/602.72</f>
        <v>15.2051440875439</v>
      </c>
      <c r="V43" s="311">
        <v>5</v>
      </c>
      <c r="W43" s="149"/>
    </row>
    <row r="44" customHeight="1" spans="1:23">
      <c r="A44" s="149" t="s">
        <v>77</v>
      </c>
      <c r="B44" s="150"/>
      <c r="C44" s="151" t="s">
        <v>177</v>
      </c>
      <c r="D44" s="291" t="s">
        <v>158</v>
      </c>
      <c r="E44" s="292">
        <v>93.1</v>
      </c>
      <c r="F44" s="292">
        <v>152</v>
      </c>
      <c r="G44" s="292">
        <v>6.22</v>
      </c>
      <c r="H44" s="292">
        <v>30.79</v>
      </c>
      <c r="I44" s="292">
        <v>395.02</v>
      </c>
      <c r="J44" s="292">
        <v>20.69</v>
      </c>
      <c r="K44" s="292">
        <v>67.2</v>
      </c>
      <c r="L44" s="292">
        <v>140.1</v>
      </c>
      <c r="M44" s="292">
        <v>128.1</v>
      </c>
      <c r="N44" s="292">
        <v>91.4</v>
      </c>
      <c r="O44" s="292">
        <v>26.93</v>
      </c>
      <c r="P44" s="292">
        <v>14.83</v>
      </c>
      <c r="Q44" s="292">
        <v>15.11</v>
      </c>
      <c r="R44" s="292">
        <v>14.76</v>
      </c>
      <c r="S44" s="292">
        <v>14.9</v>
      </c>
      <c r="T44" s="292">
        <v>657.24</v>
      </c>
      <c r="U44" s="319">
        <v>6.66</v>
      </c>
      <c r="V44" s="312">
        <v>5</v>
      </c>
      <c r="W44" s="149"/>
    </row>
    <row r="45" customHeight="1" spans="1:23">
      <c r="A45" s="149"/>
      <c r="B45" s="150"/>
      <c r="C45" s="149"/>
      <c r="D45" s="291" t="s">
        <v>159</v>
      </c>
      <c r="E45" s="292">
        <v>93</v>
      </c>
      <c r="F45" s="292">
        <v>141</v>
      </c>
      <c r="G45" s="292">
        <v>8</v>
      </c>
      <c r="H45" s="292">
        <v>32.3</v>
      </c>
      <c r="I45" s="292">
        <v>304</v>
      </c>
      <c r="J45" s="292">
        <v>20.8</v>
      </c>
      <c r="K45" s="292">
        <v>64.4</v>
      </c>
      <c r="L45" s="292">
        <v>137</v>
      </c>
      <c r="M45" s="292">
        <v>125</v>
      </c>
      <c r="N45" s="292">
        <v>91.2</v>
      </c>
      <c r="O45" s="292">
        <v>26.8</v>
      </c>
      <c r="P45" s="292">
        <v>16.54</v>
      </c>
      <c r="Q45" s="292">
        <v>16.13</v>
      </c>
      <c r="R45" s="292">
        <v>17.06</v>
      </c>
      <c r="S45" s="292">
        <v>16.58</v>
      </c>
      <c r="T45" s="292">
        <v>698</v>
      </c>
      <c r="U45" s="319">
        <v>3.99</v>
      </c>
      <c r="V45" s="312">
        <v>5</v>
      </c>
      <c r="W45" s="149"/>
    </row>
    <row r="46" customHeight="1" spans="1:23">
      <c r="A46" s="149"/>
      <c r="B46" s="150"/>
      <c r="C46" s="149"/>
      <c r="D46" s="291" t="s">
        <v>160</v>
      </c>
      <c r="E46" s="292">
        <v>100</v>
      </c>
      <c r="F46" s="292">
        <v>153</v>
      </c>
      <c r="G46" s="292">
        <v>8.02</v>
      </c>
      <c r="H46" s="292">
        <v>35.29</v>
      </c>
      <c r="I46" s="292">
        <v>340.02</v>
      </c>
      <c r="J46" s="292">
        <v>21.65</v>
      </c>
      <c r="K46" s="292">
        <v>61.35</v>
      </c>
      <c r="L46" s="292">
        <v>118.95</v>
      </c>
      <c r="M46" s="292">
        <v>116.95</v>
      </c>
      <c r="N46" s="292">
        <v>98.3</v>
      </c>
      <c r="O46" s="292">
        <v>26.6</v>
      </c>
      <c r="P46" s="292">
        <v>16.61</v>
      </c>
      <c r="Q46" s="292">
        <v>16.7</v>
      </c>
      <c r="R46" s="292">
        <v>15.84</v>
      </c>
      <c r="S46" s="292">
        <v>16.38</v>
      </c>
      <c r="T46" s="292">
        <v>662.22</v>
      </c>
      <c r="U46" s="319">
        <v>4.8</v>
      </c>
      <c r="V46" s="312">
        <v>3</v>
      </c>
      <c r="W46" s="149"/>
    </row>
    <row r="47" customHeight="1" spans="1:23">
      <c r="A47" s="149"/>
      <c r="B47" s="150"/>
      <c r="C47" s="149"/>
      <c r="D47" s="291" t="s">
        <v>161</v>
      </c>
      <c r="E47" s="292">
        <v>90.9</v>
      </c>
      <c r="F47" s="292">
        <v>155</v>
      </c>
      <c r="G47" s="292">
        <v>6.5</v>
      </c>
      <c r="H47" s="292">
        <v>30.8</v>
      </c>
      <c r="I47" s="292">
        <v>373.8</v>
      </c>
      <c r="J47" s="292">
        <v>24.1</v>
      </c>
      <c r="K47" s="292">
        <v>78.2</v>
      </c>
      <c r="L47" s="292">
        <v>109.6</v>
      </c>
      <c r="M47" s="292">
        <v>105.9</v>
      </c>
      <c r="N47" s="292">
        <v>96.6</v>
      </c>
      <c r="O47" s="292">
        <v>28.34</v>
      </c>
      <c r="P47" s="292">
        <v>17.52</v>
      </c>
      <c r="Q47" s="292">
        <v>18.54</v>
      </c>
      <c r="R47" s="292">
        <v>16.87</v>
      </c>
      <c r="S47" s="292">
        <v>17.64</v>
      </c>
      <c r="T47" s="292">
        <v>742.6</v>
      </c>
      <c r="U47" s="319">
        <v>8.129</v>
      </c>
      <c r="V47" s="312">
        <v>7</v>
      </c>
      <c r="W47" s="149"/>
    </row>
    <row r="48" customHeight="1" spans="1:23">
      <c r="A48" s="149"/>
      <c r="B48" s="150"/>
      <c r="C48" s="149"/>
      <c r="D48" s="291" t="s">
        <v>162</v>
      </c>
      <c r="E48" s="292">
        <v>83</v>
      </c>
      <c r="F48" s="292">
        <v>153</v>
      </c>
      <c r="G48" s="292">
        <v>9.5</v>
      </c>
      <c r="H48" s="292">
        <v>32.1</v>
      </c>
      <c r="I48" s="292">
        <v>337.89</v>
      </c>
      <c r="J48" s="292">
        <v>21.8</v>
      </c>
      <c r="K48" s="292">
        <v>67.91</v>
      </c>
      <c r="L48" s="292">
        <v>138.7</v>
      </c>
      <c r="M48" s="292">
        <v>129.6</v>
      </c>
      <c r="N48" s="292">
        <v>93.4</v>
      </c>
      <c r="O48" s="292">
        <v>27.9</v>
      </c>
      <c r="P48" s="292">
        <v>13.5</v>
      </c>
      <c r="Q48" s="292">
        <v>12.7</v>
      </c>
      <c r="R48" s="292">
        <v>13.1</v>
      </c>
      <c r="S48" s="292">
        <v>13.1</v>
      </c>
      <c r="T48" s="292">
        <v>655</v>
      </c>
      <c r="U48" s="320">
        <v>-1.01</v>
      </c>
      <c r="V48" s="312">
        <v>14</v>
      </c>
      <c r="W48" s="149"/>
    </row>
    <row r="49" customHeight="1" spans="1:23">
      <c r="A49" s="149"/>
      <c r="B49" s="150"/>
      <c r="C49" s="149"/>
      <c r="D49" s="291" t="s">
        <v>163</v>
      </c>
      <c r="E49" s="293">
        <v>100.8</v>
      </c>
      <c r="F49" s="293">
        <v>158</v>
      </c>
      <c r="G49" s="293">
        <v>1.99</v>
      </c>
      <c r="H49" s="293">
        <v>36.9</v>
      </c>
      <c r="I49" s="293">
        <v>1754.27135678392</v>
      </c>
      <c r="J49" s="293">
        <v>26.9</v>
      </c>
      <c r="K49" s="293">
        <v>72.9</v>
      </c>
      <c r="L49" s="293">
        <v>101.1</v>
      </c>
      <c r="M49" s="293">
        <v>89.9</v>
      </c>
      <c r="N49" s="293">
        <v>88.9</v>
      </c>
      <c r="O49" s="293">
        <v>30.2</v>
      </c>
      <c r="P49" s="293">
        <v>15.95</v>
      </c>
      <c r="Q49" s="293">
        <v>17.26</v>
      </c>
      <c r="R49" s="293">
        <v>16.48</v>
      </c>
      <c r="S49" s="293">
        <v>16.56</v>
      </c>
      <c r="T49" s="293">
        <v>736.5</v>
      </c>
      <c r="U49" s="321">
        <v>2.71</v>
      </c>
      <c r="V49" s="314">
        <v>7</v>
      </c>
      <c r="W49" s="149"/>
    </row>
    <row r="50" customHeight="1" spans="1:23">
      <c r="A50" s="149"/>
      <c r="B50" s="150"/>
      <c r="C50" s="149"/>
      <c r="D50" s="291" t="s">
        <v>164</v>
      </c>
      <c r="E50" s="292">
        <v>100.3</v>
      </c>
      <c r="F50" s="292">
        <v>153</v>
      </c>
      <c r="G50" s="292">
        <v>7.7</v>
      </c>
      <c r="H50" s="292">
        <v>34.2</v>
      </c>
      <c r="I50" s="292">
        <v>344.16</v>
      </c>
      <c r="J50" s="292">
        <v>25.6</v>
      </c>
      <c r="K50" s="292">
        <v>74.85</v>
      </c>
      <c r="L50" s="292">
        <v>116.5</v>
      </c>
      <c r="M50" s="292">
        <v>113.1</v>
      </c>
      <c r="N50" s="292">
        <v>97.08</v>
      </c>
      <c r="O50" s="292">
        <v>27</v>
      </c>
      <c r="P50" s="292">
        <v>16.76</v>
      </c>
      <c r="Q50" s="292">
        <v>17.3</v>
      </c>
      <c r="R50" s="292">
        <v>16.68</v>
      </c>
      <c r="S50" s="292">
        <v>16.91</v>
      </c>
      <c r="T50" s="292">
        <v>701.22</v>
      </c>
      <c r="U50" s="292">
        <v>7.61</v>
      </c>
      <c r="V50" s="312">
        <v>4</v>
      </c>
      <c r="W50" s="149"/>
    </row>
    <row r="51" customHeight="1" spans="1:23">
      <c r="A51" s="149"/>
      <c r="B51" s="150"/>
      <c r="C51" s="149"/>
      <c r="D51" s="291" t="s">
        <v>165</v>
      </c>
      <c r="E51" s="292">
        <v>93</v>
      </c>
      <c r="F51" s="292">
        <v>148</v>
      </c>
      <c r="G51" s="292">
        <v>8.6</v>
      </c>
      <c r="H51" s="292">
        <v>31.2</v>
      </c>
      <c r="I51" s="292">
        <v>262.8</v>
      </c>
      <c r="J51" s="292">
        <v>25.4</v>
      </c>
      <c r="K51" s="292">
        <v>81.4</v>
      </c>
      <c r="L51" s="292">
        <v>107.3</v>
      </c>
      <c r="M51" s="292">
        <v>101.3</v>
      </c>
      <c r="N51" s="292">
        <v>94.4</v>
      </c>
      <c r="O51" s="292">
        <v>29.6</v>
      </c>
      <c r="P51" s="304">
        <v>13.88</v>
      </c>
      <c r="Q51" s="304">
        <v>13.48</v>
      </c>
      <c r="R51" s="304">
        <v>14.14</v>
      </c>
      <c r="S51" s="304">
        <v>13.83</v>
      </c>
      <c r="T51" s="304">
        <v>691.7</v>
      </c>
      <c r="U51" s="322">
        <v>1.05</v>
      </c>
      <c r="V51" s="312">
        <v>10</v>
      </c>
      <c r="W51" s="149"/>
    </row>
    <row r="52" customHeight="1" spans="1:23">
      <c r="A52" s="149"/>
      <c r="B52" s="150"/>
      <c r="C52" s="149"/>
      <c r="D52" s="291" t="s">
        <v>166</v>
      </c>
      <c r="E52" s="292">
        <v>88.3</v>
      </c>
      <c r="F52" s="292">
        <v>151</v>
      </c>
      <c r="G52" s="292">
        <v>6.5</v>
      </c>
      <c r="H52" s="292">
        <v>33.3</v>
      </c>
      <c r="I52" s="292">
        <v>412.3</v>
      </c>
      <c r="J52" s="292">
        <v>26</v>
      </c>
      <c r="K52" s="292">
        <v>78.1</v>
      </c>
      <c r="L52" s="292">
        <v>141.8</v>
      </c>
      <c r="M52" s="292">
        <v>133.1</v>
      </c>
      <c r="N52" s="292">
        <v>93.8</v>
      </c>
      <c r="O52" s="292">
        <v>28.4</v>
      </c>
      <c r="P52" s="292">
        <v>11.95</v>
      </c>
      <c r="Q52" s="292">
        <v>12.57</v>
      </c>
      <c r="R52" s="292">
        <v>12.29</v>
      </c>
      <c r="S52" s="292">
        <v>12.27</v>
      </c>
      <c r="T52" s="292">
        <v>613.5</v>
      </c>
      <c r="U52" s="322">
        <v>1.57284768211921</v>
      </c>
      <c r="V52" s="312">
        <v>10</v>
      </c>
      <c r="W52" s="149"/>
    </row>
    <row r="53" customHeight="1" spans="1:23">
      <c r="A53" s="149"/>
      <c r="B53" s="150"/>
      <c r="C53" s="149"/>
      <c r="D53" s="291" t="s">
        <v>167</v>
      </c>
      <c r="E53" s="292">
        <v>104.1</v>
      </c>
      <c r="F53" s="292">
        <v>160</v>
      </c>
      <c r="G53" s="292">
        <v>9.95</v>
      </c>
      <c r="H53" s="292">
        <v>48.8</v>
      </c>
      <c r="I53" s="292">
        <v>390.5</v>
      </c>
      <c r="J53" s="292">
        <v>20.09</v>
      </c>
      <c r="K53" s="292">
        <v>41.17</v>
      </c>
      <c r="L53" s="292">
        <v>116</v>
      </c>
      <c r="M53" s="292">
        <v>107.6</v>
      </c>
      <c r="N53" s="292">
        <v>92.76</v>
      </c>
      <c r="O53" s="292">
        <v>30.63</v>
      </c>
      <c r="P53" s="292">
        <v>12.64</v>
      </c>
      <c r="Q53" s="292">
        <v>12.43</v>
      </c>
      <c r="R53" s="292">
        <v>12.62</v>
      </c>
      <c r="S53" s="292">
        <v>12.56</v>
      </c>
      <c r="T53" s="292">
        <v>628.33</v>
      </c>
      <c r="U53" s="320">
        <v>-0.24</v>
      </c>
      <c r="V53" s="312">
        <v>11</v>
      </c>
      <c r="W53" s="149"/>
    </row>
    <row r="54" customHeight="1" spans="1:23">
      <c r="A54" s="149"/>
      <c r="B54" s="150"/>
      <c r="C54" s="149"/>
      <c r="D54" s="291" t="s">
        <v>168</v>
      </c>
      <c r="E54" s="292">
        <v>93</v>
      </c>
      <c r="F54" s="292">
        <v>153</v>
      </c>
      <c r="G54" s="292">
        <v>8.23</v>
      </c>
      <c r="H54" s="292">
        <v>34.68</v>
      </c>
      <c r="I54" s="292">
        <v>321</v>
      </c>
      <c r="J54" s="292">
        <v>23.23</v>
      </c>
      <c r="K54" s="292">
        <v>66.98</v>
      </c>
      <c r="L54" s="292">
        <v>125.9</v>
      </c>
      <c r="M54" s="292">
        <v>121.57</v>
      </c>
      <c r="N54" s="292">
        <v>96.56</v>
      </c>
      <c r="O54" s="292">
        <v>25.3</v>
      </c>
      <c r="P54" s="292">
        <v>14.2</v>
      </c>
      <c r="Q54" s="292">
        <v>14.1</v>
      </c>
      <c r="R54" s="292">
        <v>14.5</v>
      </c>
      <c r="S54" s="292">
        <v>14.267</v>
      </c>
      <c r="T54" s="292">
        <v>713.35</v>
      </c>
      <c r="U54" s="320">
        <v>-0.23</v>
      </c>
      <c r="V54" s="312">
        <v>12</v>
      </c>
      <c r="W54" s="149"/>
    </row>
    <row r="55" customHeight="1" spans="1:23">
      <c r="A55" s="149"/>
      <c r="B55" s="150"/>
      <c r="C55" s="149"/>
      <c r="D55" s="294" t="s">
        <v>169</v>
      </c>
      <c r="E55" s="295">
        <v>94.5</v>
      </c>
      <c r="F55" s="295">
        <v>152.454545454545</v>
      </c>
      <c r="G55" s="295">
        <v>7.38272727272727</v>
      </c>
      <c r="H55" s="295">
        <v>34.5781818181818</v>
      </c>
      <c r="I55" s="295">
        <v>475.978305162175</v>
      </c>
      <c r="J55" s="295">
        <v>23.2963636363636</v>
      </c>
      <c r="K55" s="295">
        <v>68.5872727272727</v>
      </c>
      <c r="L55" s="295">
        <v>122.995454545455</v>
      </c>
      <c r="M55" s="295">
        <v>115.647272727273</v>
      </c>
      <c r="N55" s="295">
        <v>94.0363636363636</v>
      </c>
      <c r="O55" s="295">
        <v>27.9727272727273</v>
      </c>
      <c r="P55" s="305">
        <v>14.9436363636364</v>
      </c>
      <c r="Q55" s="305">
        <v>15.12</v>
      </c>
      <c r="R55" s="305">
        <v>14.94</v>
      </c>
      <c r="S55" s="305">
        <v>14.9997272727273</v>
      </c>
      <c r="T55" s="295">
        <v>681.787272727273</v>
      </c>
      <c r="U55" s="295">
        <v>3.15574610431857</v>
      </c>
      <c r="V55" s="315">
        <v>8</v>
      </c>
      <c r="W55" s="149"/>
    </row>
    <row r="56" customHeight="1" spans="1:23">
      <c r="A56" s="149" t="s">
        <v>90</v>
      </c>
      <c r="B56" s="150"/>
      <c r="C56" s="151" t="s">
        <v>178</v>
      </c>
      <c r="D56" s="296" t="s">
        <v>151</v>
      </c>
      <c r="E56" s="297">
        <v>88</v>
      </c>
      <c r="F56" s="297">
        <v>146</v>
      </c>
      <c r="G56" s="297">
        <v>7.9</v>
      </c>
      <c r="H56" s="297">
        <v>35.3</v>
      </c>
      <c r="I56" s="297">
        <v>347</v>
      </c>
      <c r="J56" s="297">
        <v>21.1</v>
      </c>
      <c r="K56" s="297">
        <v>59.8</v>
      </c>
      <c r="L56" s="297">
        <v>134</v>
      </c>
      <c r="M56" s="297">
        <v>121</v>
      </c>
      <c r="N56" s="297">
        <v>90.3</v>
      </c>
      <c r="O56" s="297">
        <v>26.2</v>
      </c>
      <c r="P56" s="297">
        <v>169.3</v>
      </c>
      <c r="Q56" s="297">
        <v>165.7</v>
      </c>
      <c r="S56" s="297">
        <v>167.5</v>
      </c>
      <c r="T56" s="297">
        <v>670</v>
      </c>
      <c r="U56" s="316">
        <v>0.39</v>
      </c>
      <c r="V56" s="317">
        <v>2</v>
      </c>
      <c r="W56" s="149"/>
    </row>
    <row r="57" customHeight="1" spans="1:23">
      <c r="A57" s="149"/>
      <c r="B57" s="150"/>
      <c r="C57" s="149"/>
      <c r="D57" s="296" t="s">
        <v>171</v>
      </c>
      <c r="E57" s="297">
        <v>98.4</v>
      </c>
      <c r="F57" s="297">
        <v>152</v>
      </c>
      <c r="G57" s="297">
        <v>8.5</v>
      </c>
      <c r="H57" s="297">
        <v>34.1</v>
      </c>
      <c r="I57" s="297">
        <v>301.2</v>
      </c>
      <c r="J57" s="297">
        <v>23.8</v>
      </c>
      <c r="K57" s="297">
        <v>69.8</v>
      </c>
      <c r="L57" s="297">
        <v>125.7</v>
      </c>
      <c r="M57" s="297">
        <v>117.5</v>
      </c>
      <c r="N57" s="297">
        <v>93.5</v>
      </c>
      <c r="O57" s="297">
        <v>26.9</v>
      </c>
      <c r="P57" s="297">
        <v>183.4</v>
      </c>
      <c r="Q57" s="297">
        <v>176.6</v>
      </c>
      <c r="S57" s="297">
        <v>180</v>
      </c>
      <c r="T57" s="297">
        <v>667</v>
      </c>
      <c r="U57" s="316">
        <v>3.79707438530968</v>
      </c>
      <c r="V57" s="317">
        <v>2</v>
      </c>
      <c r="W57" s="149"/>
    </row>
    <row r="58" customHeight="1" spans="1:23">
      <c r="A58" s="149"/>
      <c r="B58" s="150"/>
      <c r="C58" s="149"/>
      <c r="D58" s="298" t="s">
        <v>71</v>
      </c>
      <c r="E58" s="297">
        <v>94.4</v>
      </c>
      <c r="F58" s="297">
        <v>148</v>
      </c>
      <c r="G58" s="297">
        <v>8.46</v>
      </c>
      <c r="H58" s="297">
        <v>38.2</v>
      </c>
      <c r="I58" s="297">
        <v>351.5</v>
      </c>
      <c r="J58" s="297">
        <v>20.9</v>
      </c>
      <c r="K58" s="297">
        <v>54.8</v>
      </c>
      <c r="L58" s="297">
        <v>127.1</v>
      </c>
      <c r="M58" s="297">
        <v>120.9</v>
      </c>
      <c r="N58" s="297">
        <v>95.1</v>
      </c>
      <c r="O58" s="297">
        <v>25.72</v>
      </c>
      <c r="P58" s="297">
        <v>160.8</v>
      </c>
      <c r="Q58" s="297">
        <v>182.7</v>
      </c>
      <c r="S58" s="297">
        <v>171.75</v>
      </c>
      <c r="T58" s="297">
        <v>686.5</v>
      </c>
      <c r="U58" s="316">
        <v>4.33</v>
      </c>
      <c r="V58" s="317">
        <v>2</v>
      </c>
      <c r="W58" s="149"/>
    </row>
    <row r="59" customHeight="1" spans="1:23">
      <c r="A59" s="149"/>
      <c r="B59" s="150"/>
      <c r="C59" s="149"/>
      <c r="D59" s="299" t="s">
        <v>172</v>
      </c>
      <c r="E59" s="297">
        <v>87</v>
      </c>
      <c r="F59" s="297">
        <v>158</v>
      </c>
      <c r="G59" s="297">
        <v>10.2</v>
      </c>
      <c r="H59" s="297">
        <v>26</v>
      </c>
      <c r="I59" s="297">
        <v>254.9</v>
      </c>
      <c r="J59" s="297">
        <v>21.8</v>
      </c>
      <c r="K59" s="297">
        <v>83.8</v>
      </c>
      <c r="L59" s="297">
        <v>127.2</v>
      </c>
      <c r="M59" s="297">
        <v>118.5</v>
      </c>
      <c r="N59" s="297">
        <v>93.2</v>
      </c>
      <c r="O59" s="297">
        <v>27.9</v>
      </c>
      <c r="P59" s="297">
        <v>248.4</v>
      </c>
      <c r="Q59" s="297">
        <v>241.2</v>
      </c>
      <c r="S59" s="297">
        <v>244.8</v>
      </c>
      <c r="T59" s="297">
        <v>627.7</v>
      </c>
      <c r="U59" s="316">
        <v>0.8</v>
      </c>
      <c r="V59" s="317">
        <v>2</v>
      </c>
      <c r="W59" s="149"/>
    </row>
    <row r="60" customHeight="1" spans="1:23">
      <c r="A60" s="149"/>
      <c r="B60" s="150"/>
      <c r="C60" s="149"/>
      <c r="D60" s="296" t="s">
        <v>173</v>
      </c>
      <c r="E60" s="297">
        <v>96.7</v>
      </c>
      <c r="F60" s="297">
        <v>151</v>
      </c>
      <c r="G60" s="297">
        <v>7.2</v>
      </c>
      <c r="H60" s="297">
        <v>27.2</v>
      </c>
      <c r="I60" s="297">
        <v>277.8</v>
      </c>
      <c r="J60" s="297">
        <v>19.4</v>
      </c>
      <c r="K60" s="297">
        <v>71.3</v>
      </c>
      <c r="L60" s="297">
        <v>115.1</v>
      </c>
      <c r="M60" s="297">
        <v>110.8</v>
      </c>
      <c r="N60" s="297">
        <v>96.3</v>
      </c>
      <c r="O60" s="297">
        <v>28.7</v>
      </c>
      <c r="P60" s="297">
        <v>312</v>
      </c>
      <c r="Q60" s="297">
        <v>308</v>
      </c>
      <c r="S60" s="297">
        <v>310</v>
      </c>
      <c r="T60" s="297">
        <v>620</v>
      </c>
      <c r="U60" s="316">
        <v>5.49</v>
      </c>
      <c r="V60" s="317">
        <v>1</v>
      </c>
      <c r="W60" s="149"/>
    </row>
    <row r="61" customHeight="1" spans="1:23">
      <c r="A61" s="149"/>
      <c r="B61" s="150"/>
      <c r="C61" s="149"/>
      <c r="D61" s="296" t="s">
        <v>174</v>
      </c>
      <c r="E61" s="297">
        <v>99.5</v>
      </c>
      <c r="F61" s="297">
        <v>148</v>
      </c>
      <c r="G61" s="297">
        <v>8.55</v>
      </c>
      <c r="H61" s="297">
        <v>35.74</v>
      </c>
      <c r="I61" s="297">
        <v>318.01</v>
      </c>
      <c r="J61" s="297">
        <v>25.06</v>
      </c>
      <c r="K61" s="297">
        <v>70.12</v>
      </c>
      <c r="L61" s="297">
        <v>122.9</v>
      </c>
      <c r="M61" s="297">
        <v>109.6</v>
      </c>
      <c r="N61" s="297">
        <v>89.18</v>
      </c>
      <c r="O61" s="297">
        <v>28.12</v>
      </c>
      <c r="P61" s="297">
        <v>332.5</v>
      </c>
      <c r="Q61" s="297">
        <v>318.6</v>
      </c>
      <c r="S61" s="297">
        <v>325.55</v>
      </c>
      <c r="T61" s="297">
        <v>756.22</v>
      </c>
      <c r="U61" s="316">
        <v>7.57</v>
      </c>
      <c r="V61" s="317">
        <v>2</v>
      </c>
      <c r="W61" s="149"/>
    </row>
    <row r="62" customHeight="1" spans="1:23">
      <c r="A62" s="149"/>
      <c r="B62" s="150"/>
      <c r="C62" s="149"/>
      <c r="D62" s="296" t="s">
        <v>152</v>
      </c>
      <c r="E62" s="297">
        <v>100</v>
      </c>
      <c r="F62" s="297">
        <v>160</v>
      </c>
      <c r="G62" s="297">
        <v>9.82</v>
      </c>
      <c r="H62" s="297">
        <v>40</v>
      </c>
      <c r="I62" s="297">
        <v>307.3</v>
      </c>
      <c r="J62" s="297">
        <v>23.93</v>
      </c>
      <c r="K62" s="297">
        <v>59.83</v>
      </c>
      <c r="L62" s="297">
        <v>155.3</v>
      </c>
      <c r="M62" s="297">
        <v>130.8</v>
      </c>
      <c r="N62" s="297">
        <v>84.22</v>
      </c>
      <c r="O62" s="297">
        <v>26.89</v>
      </c>
      <c r="P62" s="297">
        <v>332.53</v>
      </c>
      <c r="Q62" s="297">
        <v>321.75</v>
      </c>
      <c r="S62" s="297">
        <v>327.14</v>
      </c>
      <c r="T62" s="297">
        <v>654.28</v>
      </c>
      <c r="U62" s="316">
        <v>3.38</v>
      </c>
      <c r="V62" s="317">
        <v>2</v>
      </c>
      <c r="W62" s="149"/>
    </row>
    <row r="63" customHeight="1" spans="1:23">
      <c r="A63" s="149"/>
      <c r="B63" s="150"/>
      <c r="C63" s="149"/>
      <c r="D63" s="296" t="s">
        <v>175</v>
      </c>
      <c r="E63" s="297">
        <v>86.5</v>
      </c>
      <c r="F63" s="297">
        <v>155</v>
      </c>
      <c r="G63" s="297">
        <v>7.6</v>
      </c>
      <c r="H63" s="297">
        <v>23.8</v>
      </c>
      <c r="I63" s="297">
        <v>211.1</v>
      </c>
      <c r="J63" s="297">
        <v>22.6</v>
      </c>
      <c r="K63" s="297">
        <v>95.1</v>
      </c>
      <c r="L63" s="297">
        <v>130.3</v>
      </c>
      <c r="M63" s="297">
        <v>119.2</v>
      </c>
      <c r="N63" s="297">
        <v>91.7</v>
      </c>
      <c r="O63" s="297">
        <v>26.8</v>
      </c>
      <c r="P63" s="297">
        <v>166.5</v>
      </c>
      <c r="Q63" s="297">
        <v>170.4</v>
      </c>
      <c r="S63" s="297">
        <v>168.4</v>
      </c>
      <c r="T63" s="297">
        <v>658.3</v>
      </c>
      <c r="U63" s="316">
        <v>2.4</v>
      </c>
      <c r="V63" s="317">
        <v>2</v>
      </c>
      <c r="W63" s="149"/>
    </row>
    <row r="64" customHeight="1" spans="1:23">
      <c r="A64" s="149"/>
      <c r="B64" s="150"/>
      <c r="C64" s="149"/>
      <c r="D64" s="294" t="s">
        <v>59</v>
      </c>
      <c r="E64" s="300">
        <v>93.8125</v>
      </c>
      <c r="F64" s="300">
        <v>152.25</v>
      </c>
      <c r="G64" s="300">
        <v>8.52875</v>
      </c>
      <c r="H64" s="300">
        <v>32.5425</v>
      </c>
      <c r="I64" s="300">
        <v>296.10125</v>
      </c>
      <c r="J64" s="300">
        <v>22.32375</v>
      </c>
      <c r="K64" s="300">
        <v>70.56875</v>
      </c>
      <c r="L64" s="300">
        <v>129.7</v>
      </c>
      <c r="M64" s="300">
        <v>118.5375</v>
      </c>
      <c r="N64" s="300">
        <v>91.6875</v>
      </c>
      <c r="O64" s="300">
        <v>27.15375</v>
      </c>
      <c r="P64" s="300">
        <v>238.17875</v>
      </c>
      <c r="Q64" s="300">
        <v>235.61875</v>
      </c>
      <c r="S64" s="300">
        <v>236.8925</v>
      </c>
      <c r="T64" s="300">
        <v>667.5</v>
      </c>
      <c r="U64" s="300">
        <v>3.6468553660539</v>
      </c>
      <c r="V64" s="323">
        <v>2</v>
      </c>
      <c r="W64" s="149"/>
    </row>
  </sheetData>
  <mergeCells count="21">
    <mergeCell ref="P1:S1"/>
    <mergeCell ref="A1:A2"/>
    <mergeCell ref="A3:A12"/>
    <mergeCell ref="A13:A24"/>
    <mergeCell ref="A25:A33"/>
    <mergeCell ref="A34:A43"/>
    <mergeCell ref="A44:A55"/>
    <mergeCell ref="A56:A64"/>
    <mergeCell ref="B1:B2"/>
    <mergeCell ref="B3:B33"/>
    <mergeCell ref="B34:B64"/>
    <mergeCell ref="C3:C12"/>
    <mergeCell ref="C13:C24"/>
    <mergeCell ref="C25:C33"/>
    <mergeCell ref="C34:C43"/>
    <mergeCell ref="C44:C55"/>
    <mergeCell ref="C56:C64"/>
    <mergeCell ref="D1:D2"/>
    <mergeCell ref="W1:W2"/>
    <mergeCell ref="W3:W33"/>
    <mergeCell ref="W34:W6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6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E71" sqref="E71"/>
    </sheetView>
  </sheetViews>
  <sheetFormatPr defaultColWidth="9" defaultRowHeight="13.5" customHeight="1"/>
  <cols>
    <col min="1" max="1" width="7.875" style="268" customWidth="1"/>
    <col min="2" max="2" width="7.25" style="268" customWidth="1"/>
    <col min="3" max="3" width="7.625" style="268" customWidth="1"/>
    <col min="4" max="4" width="7.75" style="268" customWidth="1"/>
    <col min="5" max="5" width="6.875" style="268" customWidth="1"/>
    <col min="6" max="6" width="7.875" style="268" customWidth="1"/>
    <col min="7" max="8" width="6.125" style="268" customWidth="1"/>
    <col min="9" max="9" width="6.25" style="268" customWidth="1"/>
    <col min="10" max="10" width="6.125" style="268" customWidth="1"/>
    <col min="11" max="11" width="6.375" style="268" customWidth="1"/>
    <col min="12" max="12" width="5.75" style="268" customWidth="1"/>
    <col min="13" max="13" width="6.125" style="268" customWidth="1"/>
    <col min="14" max="14" width="5.625" style="268" customWidth="1"/>
    <col min="15" max="19" width="6" style="268" customWidth="1"/>
    <col min="20" max="21" width="8" style="268" customWidth="1"/>
    <col min="22" max="22" width="6" style="268" customWidth="1"/>
    <col min="23" max="16384" width="9" style="268"/>
  </cols>
  <sheetData>
    <row r="1" s="267" customFormat="1" customHeight="1" spans="1:23">
      <c r="A1" s="144" t="s">
        <v>31</v>
      </c>
      <c r="B1" s="144" t="s">
        <v>1</v>
      </c>
      <c r="C1" s="145" t="s">
        <v>32</v>
      </c>
      <c r="D1" s="145" t="s">
        <v>33</v>
      </c>
      <c r="E1" s="145" t="s">
        <v>34</v>
      </c>
      <c r="F1" s="145" t="s">
        <v>35</v>
      </c>
      <c r="G1" s="145" t="s">
        <v>36</v>
      </c>
      <c r="H1" s="145" t="s">
        <v>37</v>
      </c>
      <c r="I1" s="145" t="s">
        <v>38</v>
      </c>
      <c r="J1" s="145" t="s">
        <v>39</v>
      </c>
      <c r="K1" s="145" t="s">
        <v>40</v>
      </c>
      <c r="L1" s="145" t="s">
        <v>41</v>
      </c>
      <c r="M1" s="145" t="s">
        <v>41</v>
      </c>
      <c r="N1" s="145" t="s">
        <v>42</v>
      </c>
      <c r="O1" s="145" t="s">
        <v>43</v>
      </c>
      <c r="P1" s="173" t="s">
        <v>44</v>
      </c>
      <c r="Q1" s="173"/>
      <c r="R1" s="173"/>
      <c r="S1" s="173"/>
      <c r="T1" s="145" t="s">
        <v>45</v>
      </c>
      <c r="U1" s="187" t="s">
        <v>46</v>
      </c>
      <c r="V1" s="145" t="s">
        <v>47</v>
      </c>
      <c r="W1" s="144" t="s">
        <v>2</v>
      </c>
    </row>
    <row r="2" s="267" customFormat="1" customHeight="1" spans="1:23">
      <c r="A2" s="146"/>
      <c r="B2" s="146"/>
      <c r="C2" s="147" t="s">
        <v>48</v>
      </c>
      <c r="D2" s="147"/>
      <c r="E2" s="148" t="s">
        <v>49</v>
      </c>
      <c r="F2" s="148" t="s">
        <v>50</v>
      </c>
      <c r="G2" s="148" t="s">
        <v>51</v>
      </c>
      <c r="H2" s="148" t="s">
        <v>51</v>
      </c>
      <c r="I2" s="148" t="s">
        <v>52</v>
      </c>
      <c r="J2" s="148" t="s">
        <v>51</v>
      </c>
      <c r="K2" s="148" t="s">
        <v>52</v>
      </c>
      <c r="L2" s="148" t="s">
        <v>53</v>
      </c>
      <c r="M2" s="148" t="s">
        <v>54</v>
      </c>
      <c r="N2" s="148" t="s">
        <v>52</v>
      </c>
      <c r="O2" s="148" t="s">
        <v>55</v>
      </c>
      <c r="P2" s="173" t="s">
        <v>56</v>
      </c>
      <c r="Q2" s="173" t="s">
        <v>57</v>
      </c>
      <c r="R2" s="173" t="s">
        <v>58</v>
      </c>
      <c r="S2" s="173" t="s">
        <v>59</v>
      </c>
      <c r="T2" s="148" t="s">
        <v>60</v>
      </c>
      <c r="U2" s="188" t="s">
        <v>61</v>
      </c>
      <c r="V2" s="147" t="s">
        <v>62</v>
      </c>
      <c r="W2" s="146"/>
    </row>
    <row r="3" customHeight="1" spans="1:23">
      <c r="A3" s="241" t="s">
        <v>63</v>
      </c>
      <c r="B3" s="242"/>
      <c r="C3" s="243" t="s">
        <v>179</v>
      </c>
      <c r="D3" s="217" t="s">
        <v>79</v>
      </c>
      <c r="E3" s="269">
        <v>112</v>
      </c>
      <c r="F3" s="269">
        <v>152</v>
      </c>
      <c r="G3" s="253">
        <v>7</v>
      </c>
      <c r="H3" s="269">
        <v>35.5</v>
      </c>
      <c r="I3" s="269">
        <v>407.14</v>
      </c>
      <c r="J3" s="269">
        <v>21.7</v>
      </c>
      <c r="K3" s="269">
        <v>61.13</v>
      </c>
      <c r="L3" s="269">
        <v>148.2</v>
      </c>
      <c r="M3" s="269">
        <v>139.6</v>
      </c>
      <c r="N3" s="269">
        <v>94.2</v>
      </c>
      <c r="O3" s="269">
        <v>28.1</v>
      </c>
      <c r="P3" s="275">
        <v>14.12</v>
      </c>
      <c r="Q3" s="275">
        <v>13.32</v>
      </c>
      <c r="R3" s="275">
        <v>13.55</v>
      </c>
      <c r="S3" s="275">
        <v>13.66</v>
      </c>
      <c r="T3" s="279">
        <v>621.06</v>
      </c>
      <c r="U3" s="280">
        <f>100*(T3-643.18)/643.18</f>
        <v>-3.43916166547467</v>
      </c>
      <c r="V3" s="281">
        <v>10</v>
      </c>
      <c r="W3" s="151" t="s">
        <v>18</v>
      </c>
    </row>
    <row r="4" customHeight="1" spans="1:23">
      <c r="A4" s="241"/>
      <c r="B4" s="242"/>
      <c r="C4" s="241"/>
      <c r="D4" s="217" t="s">
        <v>180</v>
      </c>
      <c r="E4" s="253">
        <v>100.4</v>
      </c>
      <c r="F4" s="253">
        <v>137</v>
      </c>
      <c r="G4" s="253">
        <v>7.7</v>
      </c>
      <c r="H4" s="253">
        <v>32</v>
      </c>
      <c r="I4" s="253">
        <v>313.2</v>
      </c>
      <c r="J4" s="253">
        <v>21.5</v>
      </c>
      <c r="K4" s="253">
        <v>67.3</v>
      </c>
      <c r="L4" s="253">
        <v>157.4</v>
      </c>
      <c r="M4" s="253">
        <v>144</v>
      </c>
      <c r="N4" s="253">
        <v>91.5</v>
      </c>
      <c r="O4" s="253">
        <v>24.9</v>
      </c>
      <c r="P4" s="276">
        <v>13.58</v>
      </c>
      <c r="Q4" s="276">
        <v>13.58</v>
      </c>
      <c r="R4" s="276">
        <v>13.64</v>
      </c>
      <c r="S4" s="276">
        <v>13.6</v>
      </c>
      <c r="T4" s="272">
        <v>679.8</v>
      </c>
      <c r="U4" s="280">
        <f>100*(T4-625.7)/625.7</f>
        <v>8.64631612593893</v>
      </c>
      <c r="V4" s="252">
        <v>3</v>
      </c>
      <c r="W4" s="149"/>
    </row>
    <row r="5" customHeight="1" spans="1:23">
      <c r="A5" s="241"/>
      <c r="B5" s="242"/>
      <c r="C5" s="241"/>
      <c r="D5" s="217" t="s">
        <v>181</v>
      </c>
      <c r="E5" s="269">
        <v>94</v>
      </c>
      <c r="F5" s="269">
        <v>152</v>
      </c>
      <c r="G5" s="269">
        <v>7.3</v>
      </c>
      <c r="H5" s="269">
        <v>26.6</v>
      </c>
      <c r="I5" s="269">
        <v>264</v>
      </c>
      <c r="J5" s="269">
        <v>20.2</v>
      </c>
      <c r="K5" s="269">
        <v>75.9</v>
      </c>
      <c r="L5" s="269">
        <v>144</v>
      </c>
      <c r="M5" s="253">
        <v>137</v>
      </c>
      <c r="N5" s="253">
        <v>95.1</v>
      </c>
      <c r="O5" s="253">
        <v>27.6</v>
      </c>
      <c r="P5" s="276">
        <v>15.64</v>
      </c>
      <c r="Q5" s="276">
        <v>14.96</v>
      </c>
      <c r="R5" s="276">
        <v>15.62</v>
      </c>
      <c r="S5" s="276">
        <v>15.41</v>
      </c>
      <c r="T5" s="272">
        <v>770.3</v>
      </c>
      <c r="U5" s="280">
        <f>100*(T5-709.3)/709.3</f>
        <v>8.60002819681376</v>
      </c>
      <c r="V5" s="252">
        <v>4</v>
      </c>
      <c r="W5" s="149"/>
    </row>
    <row r="6" customHeight="1" spans="1:23">
      <c r="A6" s="241"/>
      <c r="B6" s="242"/>
      <c r="C6" s="241"/>
      <c r="D6" s="217" t="s">
        <v>182</v>
      </c>
      <c r="E6" s="253">
        <v>85</v>
      </c>
      <c r="F6" s="253">
        <v>151</v>
      </c>
      <c r="G6" s="253">
        <v>10</v>
      </c>
      <c r="H6" s="253">
        <v>30.91</v>
      </c>
      <c r="I6" s="253">
        <v>309.1</v>
      </c>
      <c r="J6" s="253">
        <v>23.88</v>
      </c>
      <c r="K6" s="253">
        <v>77.26</v>
      </c>
      <c r="L6" s="269">
        <v>128.1</v>
      </c>
      <c r="M6" s="269">
        <v>119.8</v>
      </c>
      <c r="N6" s="269">
        <v>93.52</v>
      </c>
      <c r="O6" s="269">
        <v>27.7</v>
      </c>
      <c r="P6" s="277">
        <v>13.5</v>
      </c>
      <c r="Q6" s="277">
        <v>13.35</v>
      </c>
      <c r="R6" s="277">
        <v>13.8</v>
      </c>
      <c r="S6" s="277">
        <v>13.55</v>
      </c>
      <c r="T6" s="282">
        <v>677.5</v>
      </c>
      <c r="U6" s="280">
        <f>100*(T6-635)/635</f>
        <v>6.69291338582677</v>
      </c>
      <c r="V6" s="283">
        <v>1</v>
      </c>
      <c r="W6" s="149"/>
    </row>
    <row r="7" customHeight="1" spans="1:23">
      <c r="A7" s="241"/>
      <c r="B7" s="242"/>
      <c r="C7" s="241"/>
      <c r="D7" s="217" t="s">
        <v>80</v>
      </c>
      <c r="E7" s="253">
        <v>99</v>
      </c>
      <c r="F7" s="253">
        <v>144</v>
      </c>
      <c r="G7" s="253">
        <v>5.4</v>
      </c>
      <c r="H7" s="253">
        <v>35.8</v>
      </c>
      <c r="I7" s="253">
        <v>563</v>
      </c>
      <c r="J7" s="253">
        <v>21.7</v>
      </c>
      <c r="K7" s="253">
        <v>60.64</v>
      </c>
      <c r="L7" s="253">
        <v>141.8</v>
      </c>
      <c r="M7" s="253">
        <v>137</v>
      </c>
      <c r="N7" s="253">
        <v>96.6</v>
      </c>
      <c r="O7" s="253">
        <v>24.45</v>
      </c>
      <c r="P7" s="276">
        <v>18.65</v>
      </c>
      <c r="Q7" s="276">
        <v>19.01</v>
      </c>
      <c r="R7" s="276">
        <v>18</v>
      </c>
      <c r="S7" s="276">
        <v>18.55</v>
      </c>
      <c r="T7" s="272">
        <v>780.9</v>
      </c>
      <c r="U7" s="280">
        <f>100*(T7-774.2)/774.2</f>
        <v>0.8654094549212</v>
      </c>
      <c r="V7" s="252">
        <v>7</v>
      </c>
      <c r="W7" s="149"/>
    </row>
    <row r="8" customHeight="1" spans="1:23">
      <c r="A8" s="241"/>
      <c r="B8" s="242"/>
      <c r="C8" s="241"/>
      <c r="D8" s="217" t="s">
        <v>183</v>
      </c>
      <c r="E8" s="269">
        <v>92.4</v>
      </c>
      <c r="F8" s="269">
        <v>148</v>
      </c>
      <c r="G8" s="253">
        <v>6.4</v>
      </c>
      <c r="H8" s="253">
        <v>26.3</v>
      </c>
      <c r="I8" s="253">
        <v>310.9</v>
      </c>
      <c r="J8" s="253">
        <v>20.6</v>
      </c>
      <c r="K8" s="253">
        <v>78.3</v>
      </c>
      <c r="L8" s="253">
        <v>115.2</v>
      </c>
      <c r="M8" s="253">
        <v>108.8</v>
      </c>
      <c r="N8" s="253">
        <v>94.5</v>
      </c>
      <c r="O8" s="269">
        <v>28.9</v>
      </c>
      <c r="P8" s="276">
        <v>12.4</v>
      </c>
      <c r="Q8" s="276">
        <v>13.5</v>
      </c>
      <c r="R8" s="276">
        <v>13.7</v>
      </c>
      <c r="S8" s="276">
        <v>13.2</v>
      </c>
      <c r="T8" s="272">
        <v>660</v>
      </c>
      <c r="U8" s="280">
        <f>100*(T8-615)/615</f>
        <v>7.31707317073171</v>
      </c>
      <c r="V8" s="252">
        <v>3</v>
      </c>
      <c r="W8" s="149"/>
    </row>
    <row r="9" customHeight="1" spans="1:23">
      <c r="A9" s="241"/>
      <c r="B9" s="242"/>
      <c r="C9" s="241"/>
      <c r="D9" s="217" t="s">
        <v>184</v>
      </c>
      <c r="E9" s="269">
        <v>99</v>
      </c>
      <c r="F9" s="269">
        <v>152</v>
      </c>
      <c r="G9" s="269">
        <v>8.98</v>
      </c>
      <c r="H9" s="269">
        <v>36.98</v>
      </c>
      <c r="I9" s="269">
        <v>311.8</v>
      </c>
      <c r="J9" s="269">
        <v>24.01</v>
      </c>
      <c r="K9" s="269">
        <v>64.93</v>
      </c>
      <c r="L9" s="269">
        <v>136.9</v>
      </c>
      <c r="M9" s="269">
        <v>129.9</v>
      </c>
      <c r="N9" s="269">
        <v>94.9</v>
      </c>
      <c r="O9" s="269">
        <v>26.6</v>
      </c>
      <c r="P9" s="277">
        <v>17</v>
      </c>
      <c r="Q9" s="277">
        <v>16.2</v>
      </c>
      <c r="R9" s="277">
        <v>16.5</v>
      </c>
      <c r="S9" s="277">
        <v>16.567</v>
      </c>
      <c r="T9" s="282">
        <v>828.35</v>
      </c>
      <c r="U9" s="280">
        <f>100*(T9-757.5)/757.5</f>
        <v>9.35313531353136</v>
      </c>
      <c r="V9" s="283">
        <v>1</v>
      </c>
      <c r="W9" s="149"/>
    </row>
    <row r="10" customHeight="1" spans="1:23">
      <c r="A10" s="241"/>
      <c r="B10" s="242"/>
      <c r="C10" s="241"/>
      <c r="D10" s="217" t="s">
        <v>128</v>
      </c>
      <c r="E10" s="253">
        <v>108</v>
      </c>
      <c r="F10" s="270">
        <v>147</v>
      </c>
      <c r="G10" s="270">
        <v>8</v>
      </c>
      <c r="H10" s="270">
        <v>39.7</v>
      </c>
      <c r="I10" s="270">
        <v>396</v>
      </c>
      <c r="J10" s="270">
        <v>25.3</v>
      </c>
      <c r="K10" s="270">
        <v>63.7</v>
      </c>
      <c r="L10" s="253">
        <v>133</v>
      </c>
      <c r="M10" s="253">
        <v>120</v>
      </c>
      <c r="N10" s="253">
        <v>90.2</v>
      </c>
      <c r="O10" s="253">
        <v>28.2</v>
      </c>
      <c r="P10" s="276">
        <v>17.25</v>
      </c>
      <c r="Q10" s="276">
        <v>17.12</v>
      </c>
      <c r="R10" s="276">
        <v>16.5</v>
      </c>
      <c r="S10" s="276">
        <v>16.96</v>
      </c>
      <c r="T10" s="272">
        <v>847.82</v>
      </c>
      <c r="U10" s="280">
        <f>100*(T10-787.41)/787.41</f>
        <v>7.67198790972938</v>
      </c>
      <c r="V10" s="252">
        <v>4</v>
      </c>
      <c r="W10" s="149"/>
    </row>
    <row r="11" customHeight="1" spans="1:23">
      <c r="A11" s="241"/>
      <c r="B11" s="242"/>
      <c r="C11" s="241"/>
      <c r="D11" s="217" t="s">
        <v>185</v>
      </c>
      <c r="E11" s="269">
        <v>91.9</v>
      </c>
      <c r="F11" s="269">
        <v>148</v>
      </c>
      <c r="G11" s="253">
        <v>7</v>
      </c>
      <c r="H11" s="253">
        <v>22.5</v>
      </c>
      <c r="I11" s="253">
        <v>321.43</v>
      </c>
      <c r="J11" s="253">
        <v>21.15</v>
      </c>
      <c r="K11" s="253">
        <v>94</v>
      </c>
      <c r="L11" s="253">
        <v>121.3</v>
      </c>
      <c r="M11" s="253">
        <v>114.4</v>
      </c>
      <c r="N11" s="253">
        <v>94.36</v>
      </c>
      <c r="O11" s="253">
        <v>29.98</v>
      </c>
      <c r="P11" s="276">
        <v>12.88</v>
      </c>
      <c r="Q11" s="276">
        <v>12.4</v>
      </c>
      <c r="R11" s="276">
        <v>12.44</v>
      </c>
      <c r="S11" s="276">
        <v>12.57</v>
      </c>
      <c r="T11" s="272">
        <v>628.67</v>
      </c>
      <c r="U11" s="280">
        <f>100*(T11-638.67)/638.67</f>
        <v>-1.5657538321825</v>
      </c>
      <c r="V11" s="283">
        <v>10</v>
      </c>
      <c r="W11" s="149"/>
    </row>
    <row r="12" customHeight="1" spans="1:23">
      <c r="A12" s="241"/>
      <c r="B12" s="242"/>
      <c r="C12" s="241"/>
      <c r="D12" s="217" t="s">
        <v>186</v>
      </c>
      <c r="E12" s="253">
        <v>107.7</v>
      </c>
      <c r="F12" s="253">
        <v>145</v>
      </c>
      <c r="G12" s="253">
        <v>6.9</v>
      </c>
      <c r="H12" s="253">
        <v>42.1</v>
      </c>
      <c r="I12" s="253">
        <v>510.1</v>
      </c>
      <c r="J12" s="253">
        <v>24.4</v>
      </c>
      <c r="K12" s="253">
        <v>58</v>
      </c>
      <c r="L12" s="253">
        <v>148.4</v>
      </c>
      <c r="M12" s="253">
        <v>126.4</v>
      </c>
      <c r="N12" s="253">
        <v>85.2</v>
      </c>
      <c r="O12" s="253">
        <v>28.6</v>
      </c>
      <c r="P12" s="276">
        <v>16.8</v>
      </c>
      <c r="Q12" s="276">
        <v>18.2</v>
      </c>
      <c r="R12" s="276">
        <v>15.9</v>
      </c>
      <c r="S12" s="276">
        <v>16.97</v>
      </c>
      <c r="T12" s="272">
        <v>780.61</v>
      </c>
      <c r="U12" s="280">
        <f>100*(T12-726.94)/726.94</f>
        <v>7.38300272374611</v>
      </c>
      <c r="V12" s="252">
        <v>2</v>
      </c>
      <c r="W12" s="149"/>
    </row>
    <row r="13" customHeight="1" spans="1:23">
      <c r="A13" s="241" t="s">
        <v>63</v>
      </c>
      <c r="B13" s="242"/>
      <c r="C13" s="241"/>
      <c r="D13" s="271" t="s">
        <v>59</v>
      </c>
      <c r="E13" s="216">
        <f t="shared" ref="E13:T13" si="0">AVERAGE(E3:E12)</f>
        <v>98.94</v>
      </c>
      <c r="F13" s="216">
        <f t="shared" si="0"/>
        <v>147.6</v>
      </c>
      <c r="G13" s="216">
        <f t="shared" si="0"/>
        <v>7.468</v>
      </c>
      <c r="H13" s="216">
        <f t="shared" si="0"/>
        <v>32.839</v>
      </c>
      <c r="I13" s="216">
        <f t="shared" si="0"/>
        <v>370.667</v>
      </c>
      <c r="J13" s="216">
        <f t="shared" si="0"/>
        <v>22.444</v>
      </c>
      <c r="K13" s="216">
        <f t="shared" si="0"/>
        <v>70.116</v>
      </c>
      <c r="L13" s="216">
        <f t="shared" si="0"/>
        <v>137.43</v>
      </c>
      <c r="M13" s="216">
        <f t="shared" si="0"/>
        <v>127.69</v>
      </c>
      <c r="N13" s="216">
        <f t="shared" si="0"/>
        <v>93.008</v>
      </c>
      <c r="O13" s="216">
        <f t="shared" si="0"/>
        <v>27.503</v>
      </c>
      <c r="P13" s="278">
        <f t="shared" si="0"/>
        <v>15.182</v>
      </c>
      <c r="Q13" s="278">
        <f t="shared" si="0"/>
        <v>15.164</v>
      </c>
      <c r="R13" s="278">
        <f t="shared" si="0"/>
        <v>14.965</v>
      </c>
      <c r="S13" s="278">
        <f t="shared" si="0"/>
        <v>15.1037</v>
      </c>
      <c r="T13" s="273">
        <f t="shared" si="0"/>
        <v>727.501</v>
      </c>
      <c r="U13" s="284">
        <f>100*(T13-691.29)/691.29</f>
        <v>5.23817789928974</v>
      </c>
      <c r="V13" s="215">
        <v>4</v>
      </c>
      <c r="W13" s="149"/>
    </row>
    <row r="14" customHeight="1" spans="1:23">
      <c r="A14" s="241" t="s">
        <v>77</v>
      </c>
      <c r="B14" s="242"/>
      <c r="C14" s="243" t="s">
        <v>187</v>
      </c>
      <c r="D14" s="252" t="s">
        <v>79</v>
      </c>
      <c r="E14" s="253">
        <v>104.3</v>
      </c>
      <c r="F14" s="253">
        <v>153</v>
      </c>
      <c r="G14" s="253">
        <v>7.9</v>
      </c>
      <c r="H14" s="253">
        <v>31.2</v>
      </c>
      <c r="I14" s="253">
        <v>302</v>
      </c>
      <c r="J14" s="253">
        <v>21.7</v>
      </c>
      <c r="K14" s="253">
        <v>69.55</v>
      </c>
      <c r="L14" s="253">
        <v>125.7</v>
      </c>
      <c r="M14" s="253">
        <v>117.8</v>
      </c>
      <c r="N14" s="253">
        <v>93.72</v>
      </c>
      <c r="O14" s="253">
        <v>29.5</v>
      </c>
      <c r="P14" s="259">
        <v>17.9</v>
      </c>
      <c r="Q14" s="259">
        <v>17.05</v>
      </c>
      <c r="R14" s="259">
        <v>17.95</v>
      </c>
      <c r="S14" s="259">
        <v>17.63</v>
      </c>
      <c r="T14" s="253">
        <v>731.07</v>
      </c>
      <c r="U14" s="259">
        <v>8.51</v>
      </c>
      <c r="V14" s="252">
        <v>1</v>
      </c>
      <c r="W14" s="149"/>
    </row>
    <row r="15" customHeight="1" spans="1:23">
      <c r="A15" s="241"/>
      <c r="B15" s="242"/>
      <c r="C15" s="241"/>
      <c r="D15" s="252" t="s">
        <v>180</v>
      </c>
      <c r="E15" s="253">
        <v>93.7</v>
      </c>
      <c r="F15" s="253">
        <v>144</v>
      </c>
      <c r="G15" s="253">
        <v>7.6</v>
      </c>
      <c r="H15" s="253">
        <v>29.5</v>
      </c>
      <c r="I15" s="253">
        <v>288.2</v>
      </c>
      <c r="J15" s="253">
        <v>19.6</v>
      </c>
      <c r="K15" s="253">
        <v>66.4</v>
      </c>
      <c r="L15" s="253">
        <v>136.5</v>
      </c>
      <c r="M15" s="253">
        <v>130.4</v>
      </c>
      <c r="N15" s="253">
        <v>95.5</v>
      </c>
      <c r="O15" s="253">
        <v>26.5</v>
      </c>
      <c r="P15" s="259">
        <v>13.47</v>
      </c>
      <c r="Q15" s="259">
        <v>13.22</v>
      </c>
      <c r="R15" s="259">
        <v>13.52</v>
      </c>
      <c r="S15" s="259">
        <v>13.4</v>
      </c>
      <c r="T15" s="253">
        <v>670.1</v>
      </c>
      <c r="U15" s="259">
        <f>(T15-650.4)/650.4*100</f>
        <v>3.0289052890529</v>
      </c>
      <c r="V15" s="252">
        <v>3</v>
      </c>
      <c r="W15" s="149"/>
    </row>
    <row r="16" customHeight="1" spans="1:23">
      <c r="A16" s="241"/>
      <c r="B16" s="242"/>
      <c r="C16" s="241"/>
      <c r="D16" s="252" t="s">
        <v>181</v>
      </c>
      <c r="E16" s="253">
        <v>97</v>
      </c>
      <c r="F16" s="253">
        <v>143</v>
      </c>
      <c r="G16" s="253">
        <v>7.8</v>
      </c>
      <c r="H16" s="253">
        <v>32.3</v>
      </c>
      <c r="I16" s="253">
        <v>314</v>
      </c>
      <c r="J16" s="253">
        <v>20</v>
      </c>
      <c r="K16" s="253">
        <v>61.9</v>
      </c>
      <c r="L16" s="253">
        <v>141</v>
      </c>
      <c r="M16" s="253">
        <v>131</v>
      </c>
      <c r="N16" s="253">
        <v>92.9</v>
      </c>
      <c r="O16" s="253">
        <v>27.8</v>
      </c>
      <c r="P16" s="259">
        <v>17.06</v>
      </c>
      <c r="Q16" s="259">
        <v>16.83</v>
      </c>
      <c r="R16" s="259">
        <v>17.45</v>
      </c>
      <c r="S16" s="259">
        <v>17.11</v>
      </c>
      <c r="T16" s="253">
        <v>720.6</v>
      </c>
      <c r="U16" s="259">
        <v>13.2</v>
      </c>
      <c r="V16" s="252">
        <v>1</v>
      </c>
      <c r="W16" s="149"/>
    </row>
    <row r="17" customHeight="1" spans="1:23">
      <c r="A17" s="241"/>
      <c r="B17" s="242"/>
      <c r="C17" s="241"/>
      <c r="D17" s="252" t="s">
        <v>188</v>
      </c>
      <c r="E17" s="253">
        <v>87</v>
      </c>
      <c r="F17" s="253">
        <v>148</v>
      </c>
      <c r="G17" s="253">
        <v>9.6</v>
      </c>
      <c r="H17" s="253">
        <v>37.1</v>
      </c>
      <c r="I17" s="253">
        <v>386.5</v>
      </c>
      <c r="J17" s="253">
        <v>22.3</v>
      </c>
      <c r="K17" s="253">
        <v>60.1</v>
      </c>
      <c r="L17" s="253">
        <v>128.4</v>
      </c>
      <c r="M17" s="253">
        <v>119.5</v>
      </c>
      <c r="N17" s="253">
        <v>93.1</v>
      </c>
      <c r="O17" s="253">
        <v>27.2</v>
      </c>
      <c r="P17" s="259">
        <v>14.2</v>
      </c>
      <c r="Q17" s="259">
        <v>13.7</v>
      </c>
      <c r="R17" s="259">
        <v>13.5</v>
      </c>
      <c r="S17" s="259">
        <v>13.8</v>
      </c>
      <c r="T17" s="253">
        <v>690</v>
      </c>
      <c r="U17" s="259">
        <v>7.53</v>
      </c>
      <c r="V17" s="252">
        <v>1</v>
      </c>
      <c r="W17" s="149"/>
    </row>
    <row r="18" customHeight="1" spans="1:23">
      <c r="A18" s="241"/>
      <c r="B18" s="242"/>
      <c r="C18" s="241"/>
      <c r="D18" s="252" t="s">
        <v>80</v>
      </c>
      <c r="E18" s="253">
        <v>86</v>
      </c>
      <c r="F18" s="253">
        <v>148</v>
      </c>
      <c r="G18" s="253">
        <v>5.7</v>
      </c>
      <c r="H18" s="253">
        <v>30.2</v>
      </c>
      <c r="I18" s="253">
        <v>429.8</v>
      </c>
      <c r="J18" s="253">
        <v>25</v>
      </c>
      <c r="K18" s="253">
        <v>82.8</v>
      </c>
      <c r="L18" s="253">
        <v>116.6</v>
      </c>
      <c r="M18" s="253">
        <v>113.4</v>
      </c>
      <c r="N18" s="253">
        <v>97.3</v>
      </c>
      <c r="O18" s="253">
        <v>29.2</v>
      </c>
      <c r="P18" s="259">
        <v>17.21</v>
      </c>
      <c r="Q18" s="259">
        <v>17.89</v>
      </c>
      <c r="R18" s="259">
        <v>17.42</v>
      </c>
      <c r="S18" s="259">
        <v>17.51</v>
      </c>
      <c r="T18" s="253">
        <v>737.2</v>
      </c>
      <c r="U18" s="259">
        <v>5.91</v>
      </c>
      <c r="V18" s="252">
        <v>2</v>
      </c>
      <c r="W18" s="149"/>
    </row>
    <row r="19" customHeight="1" spans="1:23">
      <c r="A19" s="241"/>
      <c r="B19" s="242"/>
      <c r="C19" s="241"/>
      <c r="D19" s="252" t="s">
        <v>183</v>
      </c>
      <c r="E19" s="253">
        <v>87</v>
      </c>
      <c r="F19" s="253">
        <v>147</v>
      </c>
      <c r="G19" s="253">
        <v>6.1</v>
      </c>
      <c r="H19" s="253">
        <v>31.5</v>
      </c>
      <c r="I19" s="253">
        <v>416.4</v>
      </c>
      <c r="J19" s="253">
        <v>25.6</v>
      </c>
      <c r="K19" s="253">
        <v>81.3</v>
      </c>
      <c r="L19" s="253">
        <v>126.7</v>
      </c>
      <c r="M19" s="253">
        <v>104.4</v>
      </c>
      <c r="N19" s="253">
        <v>82.4</v>
      </c>
      <c r="O19" s="253">
        <v>27.6</v>
      </c>
      <c r="P19" s="259">
        <v>13.09</v>
      </c>
      <c r="Q19" s="259">
        <v>14.03</v>
      </c>
      <c r="R19" s="259">
        <v>14.01</v>
      </c>
      <c r="S19" s="259">
        <v>13.71</v>
      </c>
      <c r="T19" s="253">
        <v>685.5</v>
      </c>
      <c r="U19" s="259">
        <f>(T19-672.7)/672.7*100</f>
        <v>1.90277984242604</v>
      </c>
      <c r="V19" s="252">
        <v>3</v>
      </c>
      <c r="W19" s="149"/>
    </row>
    <row r="20" customHeight="1" spans="1:23">
      <c r="A20" s="241"/>
      <c r="B20" s="242"/>
      <c r="C20" s="241"/>
      <c r="D20" s="252" t="s">
        <v>184</v>
      </c>
      <c r="E20" s="253">
        <v>99</v>
      </c>
      <c r="F20" s="253">
        <v>149</v>
      </c>
      <c r="G20" s="253">
        <v>8.78</v>
      </c>
      <c r="H20" s="253">
        <v>33.59</v>
      </c>
      <c r="I20" s="253">
        <v>283</v>
      </c>
      <c r="J20" s="253">
        <v>21.99</v>
      </c>
      <c r="K20" s="253">
        <v>65.47</v>
      </c>
      <c r="L20" s="253">
        <v>134.36</v>
      </c>
      <c r="M20" s="253">
        <v>128.46</v>
      </c>
      <c r="N20" s="253">
        <v>95.61</v>
      </c>
      <c r="O20" s="253">
        <v>26.7</v>
      </c>
      <c r="P20" s="259">
        <v>14.9</v>
      </c>
      <c r="Q20" s="259">
        <v>14.9</v>
      </c>
      <c r="R20" s="259">
        <v>15.3</v>
      </c>
      <c r="S20" s="259">
        <v>15.033</v>
      </c>
      <c r="T20" s="253">
        <v>751.65</v>
      </c>
      <c r="U20" s="259">
        <v>7.38</v>
      </c>
      <c r="V20" s="252">
        <v>1</v>
      </c>
      <c r="W20" s="149"/>
    </row>
    <row r="21" customHeight="1" spans="1:23">
      <c r="A21" s="241"/>
      <c r="B21" s="242"/>
      <c r="C21" s="241"/>
      <c r="D21" s="252" t="s">
        <v>128</v>
      </c>
      <c r="E21" s="253">
        <v>96</v>
      </c>
      <c r="F21" s="253">
        <v>146</v>
      </c>
      <c r="G21" s="253">
        <v>6.1</v>
      </c>
      <c r="H21" s="253">
        <v>33.7</v>
      </c>
      <c r="I21" s="253">
        <v>450</v>
      </c>
      <c r="J21" s="253">
        <v>23.9</v>
      </c>
      <c r="K21" s="253">
        <v>70.9</v>
      </c>
      <c r="L21" s="253">
        <v>108.2</v>
      </c>
      <c r="M21" s="253">
        <v>100.3</v>
      </c>
      <c r="N21" s="253">
        <v>92.7</v>
      </c>
      <c r="O21" s="253">
        <v>30.6</v>
      </c>
      <c r="P21" s="259">
        <v>14.82</v>
      </c>
      <c r="Q21" s="259">
        <v>15.05</v>
      </c>
      <c r="R21" s="259">
        <v>15.37</v>
      </c>
      <c r="S21" s="259">
        <v>15.08</v>
      </c>
      <c r="T21" s="253">
        <v>754</v>
      </c>
      <c r="U21" s="259">
        <v>9</v>
      </c>
      <c r="V21" s="252">
        <v>1</v>
      </c>
      <c r="W21" s="149"/>
    </row>
    <row r="22" customHeight="1" spans="1:23">
      <c r="A22" s="241"/>
      <c r="B22" s="242"/>
      <c r="C22" s="241"/>
      <c r="D22" s="252" t="s">
        <v>185</v>
      </c>
      <c r="E22" s="253">
        <v>79.15</v>
      </c>
      <c r="F22" s="253">
        <v>164</v>
      </c>
      <c r="G22" s="253">
        <v>7.74</v>
      </c>
      <c r="H22" s="253">
        <v>40.28</v>
      </c>
      <c r="I22" s="253">
        <v>420.35</v>
      </c>
      <c r="J22" s="253">
        <v>21.6</v>
      </c>
      <c r="K22" s="253">
        <v>53.63</v>
      </c>
      <c r="L22" s="253">
        <v>108.89</v>
      </c>
      <c r="M22" s="253">
        <v>103.8</v>
      </c>
      <c r="N22" s="253">
        <v>95.32</v>
      </c>
      <c r="O22" s="253">
        <v>28.01</v>
      </c>
      <c r="P22" s="259">
        <v>13.73</v>
      </c>
      <c r="Q22" s="259">
        <v>13.67</v>
      </c>
      <c r="R22" s="259">
        <v>13.97</v>
      </c>
      <c r="S22" s="259">
        <v>13.79</v>
      </c>
      <c r="T22" s="253">
        <v>613.06</v>
      </c>
      <c r="U22" s="259">
        <v>9.83</v>
      </c>
      <c r="V22" s="252">
        <v>1</v>
      </c>
      <c r="W22" s="149"/>
    </row>
    <row r="23" customHeight="1" spans="1:23">
      <c r="A23" s="241"/>
      <c r="B23" s="242"/>
      <c r="C23" s="241"/>
      <c r="D23" s="252" t="s">
        <v>130</v>
      </c>
      <c r="E23" s="253">
        <v>104</v>
      </c>
      <c r="F23" s="253">
        <v>149</v>
      </c>
      <c r="G23" s="253">
        <v>7.32</v>
      </c>
      <c r="H23" s="253">
        <v>37.35</v>
      </c>
      <c r="I23" s="253">
        <v>410.2</v>
      </c>
      <c r="J23" s="253">
        <v>23.76</v>
      </c>
      <c r="K23" s="253">
        <v>63.6</v>
      </c>
      <c r="L23" s="253">
        <v>126.05</v>
      </c>
      <c r="M23" s="253">
        <v>117.1</v>
      </c>
      <c r="N23" s="253">
        <v>92.9</v>
      </c>
      <c r="O23" s="253">
        <v>27.4</v>
      </c>
      <c r="P23" s="259">
        <v>17.98</v>
      </c>
      <c r="Q23" s="259">
        <v>17.93</v>
      </c>
      <c r="R23" s="259">
        <v>17.56</v>
      </c>
      <c r="S23" s="259">
        <v>17.82</v>
      </c>
      <c r="T23" s="253">
        <v>720.44</v>
      </c>
      <c r="U23" s="259">
        <v>13.28</v>
      </c>
      <c r="V23" s="252">
        <v>1</v>
      </c>
      <c r="W23" s="149"/>
    </row>
    <row r="24" customHeight="1" spans="1:23">
      <c r="A24" s="241"/>
      <c r="B24" s="242"/>
      <c r="C24" s="241"/>
      <c r="D24" s="252" t="s">
        <v>186</v>
      </c>
      <c r="E24" s="253">
        <v>107.1</v>
      </c>
      <c r="F24" s="253">
        <v>143</v>
      </c>
      <c r="G24" s="253">
        <v>8.1</v>
      </c>
      <c r="H24" s="253">
        <v>27.6</v>
      </c>
      <c r="I24" s="253">
        <v>242.4</v>
      </c>
      <c r="J24" s="253">
        <v>20.3</v>
      </c>
      <c r="K24" s="253">
        <v>73.6</v>
      </c>
      <c r="L24" s="253">
        <v>136.1</v>
      </c>
      <c r="M24" s="253">
        <v>123.9</v>
      </c>
      <c r="N24" s="253">
        <v>91.04</v>
      </c>
      <c r="O24" s="253">
        <v>28.3</v>
      </c>
      <c r="P24" s="259">
        <v>13.9</v>
      </c>
      <c r="Q24" s="259">
        <v>13.65</v>
      </c>
      <c r="R24" s="259">
        <v>15.9</v>
      </c>
      <c r="S24" s="259">
        <v>14.48</v>
      </c>
      <c r="T24" s="253">
        <v>665.9</v>
      </c>
      <c r="U24" s="259">
        <v>2.96</v>
      </c>
      <c r="V24" s="252">
        <v>2</v>
      </c>
      <c r="W24" s="149"/>
    </row>
    <row r="25" customHeight="1" spans="1:23">
      <c r="A25" s="241"/>
      <c r="B25" s="242"/>
      <c r="C25" s="241"/>
      <c r="D25" s="215" t="s">
        <v>89</v>
      </c>
      <c r="E25" s="216">
        <f t="shared" ref="E25:T25" si="1">AVERAGE(E14:E24)</f>
        <v>94.5681818181818</v>
      </c>
      <c r="F25" s="216">
        <f t="shared" si="1"/>
        <v>148.545454545455</v>
      </c>
      <c r="G25" s="216">
        <f t="shared" si="1"/>
        <v>7.52181818181818</v>
      </c>
      <c r="H25" s="216">
        <f t="shared" si="1"/>
        <v>33.12</v>
      </c>
      <c r="I25" s="216">
        <f t="shared" si="1"/>
        <v>358.440909090909</v>
      </c>
      <c r="J25" s="216">
        <f t="shared" si="1"/>
        <v>22.3409090909091</v>
      </c>
      <c r="K25" s="216">
        <f t="shared" si="1"/>
        <v>68.1136363636364</v>
      </c>
      <c r="L25" s="216">
        <f t="shared" si="1"/>
        <v>126.227272727273</v>
      </c>
      <c r="M25" s="216">
        <f t="shared" si="1"/>
        <v>117.278181818182</v>
      </c>
      <c r="N25" s="216">
        <f t="shared" si="1"/>
        <v>92.9536363636364</v>
      </c>
      <c r="O25" s="216">
        <f t="shared" si="1"/>
        <v>28.0736363636364</v>
      </c>
      <c r="P25" s="221">
        <f t="shared" si="1"/>
        <v>15.2963636363636</v>
      </c>
      <c r="Q25" s="221">
        <f t="shared" si="1"/>
        <v>15.2654545454545</v>
      </c>
      <c r="R25" s="221">
        <f t="shared" si="1"/>
        <v>15.6318181818182</v>
      </c>
      <c r="S25" s="221">
        <f t="shared" si="1"/>
        <v>15.3966363636364</v>
      </c>
      <c r="T25" s="216">
        <f t="shared" si="1"/>
        <v>703.592727272727</v>
      </c>
      <c r="U25" s="221">
        <v>7.43842036292562</v>
      </c>
      <c r="V25" s="215">
        <v>1</v>
      </c>
      <c r="W25" s="149"/>
    </row>
    <row r="26" customHeight="1" spans="1:23">
      <c r="A26" s="241" t="s">
        <v>90</v>
      </c>
      <c r="B26" s="242"/>
      <c r="C26" s="243" t="s">
        <v>189</v>
      </c>
      <c r="D26" s="252" t="s">
        <v>181</v>
      </c>
      <c r="E26" s="272">
        <v>90</v>
      </c>
      <c r="F26" s="272">
        <v>145</v>
      </c>
      <c r="G26" s="272">
        <v>7.4</v>
      </c>
      <c r="H26" s="272">
        <v>33.8</v>
      </c>
      <c r="I26" s="272">
        <v>357</v>
      </c>
      <c r="J26" s="272">
        <v>20.9</v>
      </c>
      <c r="K26" s="272">
        <v>61.8</v>
      </c>
      <c r="L26" s="272">
        <v>137</v>
      </c>
      <c r="M26" s="272">
        <v>123</v>
      </c>
      <c r="N26" s="272">
        <v>89.8</v>
      </c>
      <c r="O26" s="272">
        <v>27</v>
      </c>
      <c r="P26" s="276">
        <v>168.4</v>
      </c>
      <c r="Q26" s="276">
        <v>165.7</v>
      </c>
      <c r="R26" s="276"/>
      <c r="S26" s="276">
        <v>167.1</v>
      </c>
      <c r="T26" s="272">
        <v>668.2</v>
      </c>
      <c r="U26" s="259">
        <v>4.21</v>
      </c>
      <c r="V26" s="252">
        <v>2</v>
      </c>
      <c r="W26" s="149"/>
    </row>
    <row r="27" customHeight="1" spans="1:23">
      <c r="A27" s="241"/>
      <c r="B27" s="242"/>
      <c r="C27" s="241"/>
      <c r="D27" s="252" t="s">
        <v>188</v>
      </c>
      <c r="E27" s="272">
        <v>88</v>
      </c>
      <c r="F27" s="272">
        <v>156</v>
      </c>
      <c r="G27" s="272">
        <v>10.2</v>
      </c>
      <c r="H27" s="272">
        <v>26.4</v>
      </c>
      <c r="I27" s="272">
        <v>258.8</v>
      </c>
      <c r="J27" s="272">
        <v>22.3</v>
      </c>
      <c r="K27" s="272">
        <v>84.5</v>
      </c>
      <c r="L27" s="272">
        <v>129.3</v>
      </c>
      <c r="M27" s="272">
        <v>120.4</v>
      </c>
      <c r="N27" s="272">
        <v>93.1</v>
      </c>
      <c r="O27" s="272">
        <v>28.3</v>
      </c>
      <c r="P27" s="276">
        <v>263.5</v>
      </c>
      <c r="Q27" s="276">
        <v>246.4</v>
      </c>
      <c r="R27" s="276"/>
      <c r="S27" s="276">
        <v>255</v>
      </c>
      <c r="T27" s="272">
        <v>653.8</v>
      </c>
      <c r="U27" s="259">
        <v>5</v>
      </c>
      <c r="V27" s="252">
        <v>1</v>
      </c>
      <c r="W27" s="149"/>
    </row>
    <row r="28" customHeight="1" spans="1:23">
      <c r="A28" s="241"/>
      <c r="B28" s="242"/>
      <c r="C28" s="241"/>
      <c r="D28" s="252" t="s">
        <v>80</v>
      </c>
      <c r="E28" s="272">
        <v>97.6</v>
      </c>
      <c r="F28" s="272">
        <v>141</v>
      </c>
      <c r="G28" s="272">
        <v>8.1</v>
      </c>
      <c r="H28" s="272">
        <v>32.3</v>
      </c>
      <c r="I28" s="272">
        <v>298.8</v>
      </c>
      <c r="J28" s="272">
        <v>20.8</v>
      </c>
      <c r="K28" s="272">
        <v>64.5</v>
      </c>
      <c r="L28" s="272">
        <v>123.2</v>
      </c>
      <c r="M28" s="272">
        <v>118.1</v>
      </c>
      <c r="N28" s="272">
        <v>95.9</v>
      </c>
      <c r="O28" s="272">
        <v>26.97</v>
      </c>
      <c r="P28" s="276">
        <v>160.7</v>
      </c>
      <c r="Q28" s="276">
        <v>171.2</v>
      </c>
      <c r="R28" s="276"/>
      <c r="S28" s="276">
        <v>165.95</v>
      </c>
      <c r="T28" s="272">
        <v>663.3</v>
      </c>
      <c r="U28" s="259">
        <v>4.84</v>
      </c>
      <c r="V28" s="252">
        <v>1</v>
      </c>
      <c r="W28" s="149"/>
    </row>
    <row r="29" customHeight="1" spans="1:23">
      <c r="A29" s="241"/>
      <c r="B29" s="242"/>
      <c r="C29" s="241"/>
      <c r="D29" s="252" t="s">
        <v>190</v>
      </c>
      <c r="E29" s="272">
        <v>103</v>
      </c>
      <c r="F29" s="272">
        <v>148</v>
      </c>
      <c r="G29" s="272">
        <v>7.5</v>
      </c>
      <c r="H29" s="272">
        <v>34.8</v>
      </c>
      <c r="I29" s="272">
        <v>364</v>
      </c>
      <c r="J29" s="272">
        <v>22</v>
      </c>
      <c r="K29" s="272">
        <v>63.2</v>
      </c>
      <c r="L29" s="272">
        <v>131.6</v>
      </c>
      <c r="M29" s="272">
        <v>122.9</v>
      </c>
      <c r="N29" s="272">
        <v>93.4</v>
      </c>
      <c r="O29" s="272">
        <v>26.9</v>
      </c>
      <c r="P29" s="276">
        <v>188.4</v>
      </c>
      <c r="Q29" s="276">
        <v>173.8</v>
      </c>
      <c r="R29" s="276"/>
      <c r="S29" s="276">
        <v>181.1</v>
      </c>
      <c r="T29" s="272">
        <v>671</v>
      </c>
      <c r="U29" s="259">
        <f>(T29-631.2)/631.2*100</f>
        <v>6.30544993662864</v>
      </c>
      <c r="V29" s="252">
        <v>1</v>
      </c>
      <c r="W29" s="149"/>
    </row>
    <row r="30" customHeight="1" spans="1:23">
      <c r="A30" s="241"/>
      <c r="B30" s="242"/>
      <c r="C30" s="241"/>
      <c r="D30" s="252" t="s">
        <v>191</v>
      </c>
      <c r="E30" s="272">
        <v>99.3</v>
      </c>
      <c r="F30" s="272">
        <v>144</v>
      </c>
      <c r="G30" s="272">
        <v>4.8</v>
      </c>
      <c r="H30" s="272">
        <v>32</v>
      </c>
      <c r="I30" s="272">
        <v>566.7</v>
      </c>
      <c r="J30" s="272">
        <v>24.9</v>
      </c>
      <c r="K30" s="272">
        <v>77.8</v>
      </c>
      <c r="L30" s="272">
        <v>133</v>
      </c>
      <c r="M30" s="272">
        <v>113.4</v>
      </c>
      <c r="N30" s="272">
        <v>85.3</v>
      </c>
      <c r="O30" s="272">
        <v>28.3</v>
      </c>
      <c r="P30" s="276">
        <v>11.51</v>
      </c>
      <c r="Q30" s="276">
        <v>11.85</v>
      </c>
      <c r="R30" s="276"/>
      <c r="S30" s="276">
        <v>11.68</v>
      </c>
      <c r="T30" s="272">
        <v>626.68</v>
      </c>
      <c r="U30" s="259">
        <v>5.66</v>
      </c>
      <c r="V30" s="252">
        <v>1</v>
      </c>
      <c r="W30" s="149"/>
    </row>
    <row r="31" customHeight="1" spans="1:23">
      <c r="A31" s="241"/>
      <c r="B31" s="242"/>
      <c r="C31" s="241"/>
      <c r="D31" s="252" t="s">
        <v>192</v>
      </c>
      <c r="E31" s="272">
        <v>98.5</v>
      </c>
      <c r="F31" s="272">
        <v>150</v>
      </c>
      <c r="G31" s="272">
        <v>8.55</v>
      </c>
      <c r="H31" s="272">
        <v>34.37</v>
      </c>
      <c r="I31" s="272">
        <v>301.99</v>
      </c>
      <c r="J31" s="272">
        <v>24.63</v>
      </c>
      <c r="K31" s="272">
        <v>71.66</v>
      </c>
      <c r="L31" s="272">
        <v>170.9</v>
      </c>
      <c r="M31" s="272">
        <v>133.2</v>
      </c>
      <c r="N31" s="272">
        <v>77.94</v>
      </c>
      <c r="O31" s="272">
        <v>26.39</v>
      </c>
      <c r="P31" s="276">
        <v>340.6</v>
      </c>
      <c r="Q31" s="276">
        <v>328.6</v>
      </c>
      <c r="R31" s="276" t="s">
        <v>193</v>
      </c>
      <c r="S31" s="276">
        <v>334.6</v>
      </c>
      <c r="T31" s="272">
        <v>777.24</v>
      </c>
      <c r="U31" s="259">
        <v>5.19</v>
      </c>
      <c r="V31" s="252">
        <v>1</v>
      </c>
      <c r="W31" s="149"/>
    </row>
    <row r="32" customHeight="1" spans="1:23">
      <c r="A32" s="241"/>
      <c r="B32" s="242"/>
      <c r="C32" s="241"/>
      <c r="D32" s="252" t="s">
        <v>183</v>
      </c>
      <c r="E32" s="272">
        <v>84.6</v>
      </c>
      <c r="F32" s="272">
        <v>146</v>
      </c>
      <c r="G32" s="272">
        <v>6.7</v>
      </c>
      <c r="H32" s="272">
        <v>28.96</v>
      </c>
      <c r="I32" s="272">
        <v>332</v>
      </c>
      <c r="J32" s="272">
        <v>23.1</v>
      </c>
      <c r="K32" s="272">
        <v>79.8</v>
      </c>
      <c r="L32" s="272">
        <v>125</v>
      </c>
      <c r="M32" s="272">
        <v>109</v>
      </c>
      <c r="N32" s="272">
        <v>87.2</v>
      </c>
      <c r="O32" s="272">
        <v>27.1</v>
      </c>
      <c r="P32" s="276">
        <v>178.36</v>
      </c>
      <c r="Q32" s="276">
        <v>168.55</v>
      </c>
      <c r="R32" s="276"/>
      <c r="S32" s="276">
        <v>173.45</v>
      </c>
      <c r="T32" s="272">
        <v>642.43</v>
      </c>
      <c r="U32" s="259">
        <f>(T32-556.06)/556.06*100</f>
        <v>15.5324964931842</v>
      </c>
      <c r="V32" s="252">
        <v>1</v>
      </c>
      <c r="W32" s="149"/>
    </row>
    <row r="33" customHeight="1" spans="1:23">
      <c r="A33" s="241"/>
      <c r="B33" s="242"/>
      <c r="C33" s="241"/>
      <c r="D33" s="252" t="s">
        <v>184</v>
      </c>
      <c r="E33" s="272">
        <v>98</v>
      </c>
      <c r="F33" s="272">
        <v>152</v>
      </c>
      <c r="G33" s="272">
        <v>8.6</v>
      </c>
      <c r="H33" s="272">
        <v>29.75</v>
      </c>
      <c r="I33" s="272">
        <v>246</v>
      </c>
      <c r="J33" s="272">
        <v>22.42</v>
      </c>
      <c r="K33" s="272">
        <v>75.36</v>
      </c>
      <c r="L33" s="272">
        <v>133.7</v>
      </c>
      <c r="M33" s="272">
        <v>115.8</v>
      </c>
      <c r="N33" s="272">
        <v>86.61</v>
      </c>
      <c r="O33" s="272">
        <v>26.3</v>
      </c>
      <c r="P33" s="276">
        <v>173.3</v>
      </c>
      <c r="Q33" s="276">
        <v>170.7</v>
      </c>
      <c r="R33" s="276"/>
      <c r="S33" s="276">
        <v>172</v>
      </c>
      <c r="T33" s="272">
        <v>688</v>
      </c>
      <c r="U33" s="259">
        <v>9.69</v>
      </c>
      <c r="V33" s="252">
        <v>1</v>
      </c>
      <c r="W33" s="149"/>
    </row>
    <row r="34" customHeight="1" spans="1:23">
      <c r="A34" s="241"/>
      <c r="B34" s="242"/>
      <c r="C34" s="241"/>
      <c r="D34" s="215" t="s">
        <v>89</v>
      </c>
      <c r="E34" s="273">
        <f t="shared" ref="E34:Q34" si="2">AVERAGE(E26:E33)</f>
        <v>94.875</v>
      </c>
      <c r="F34" s="273">
        <f t="shared" si="2"/>
        <v>147.75</v>
      </c>
      <c r="G34" s="273">
        <f t="shared" si="2"/>
        <v>7.73125</v>
      </c>
      <c r="H34" s="273">
        <f t="shared" si="2"/>
        <v>31.5475</v>
      </c>
      <c r="I34" s="273">
        <f t="shared" si="2"/>
        <v>340.66125</v>
      </c>
      <c r="J34" s="273">
        <f t="shared" si="2"/>
        <v>22.63125</v>
      </c>
      <c r="K34" s="273">
        <f t="shared" si="2"/>
        <v>72.3275</v>
      </c>
      <c r="L34" s="273">
        <f t="shared" si="2"/>
        <v>135.4625</v>
      </c>
      <c r="M34" s="273">
        <f t="shared" si="2"/>
        <v>119.475</v>
      </c>
      <c r="N34" s="273">
        <f t="shared" si="2"/>
        <v>88.65625</v>
      </c>
      <c r="O34" s="273">
        <f t="shared" si="2"/>
        <v>27.1575</v>
      </c>
      <c r="P34" s="278">
        <f t="shared" si="2"/>
        <v>185.59625</v>
      </c>
      <c r="Q34" s="278">
        <f t="shared" si="2"/>
        <v>179.6</v>
      </c>
      <c r="R34" s="278"/>
      <c r="S34" s="278">
        <f>AVERAGE(S26:S33)</f>
        <v>182.61</v>
      </c>
      <c r="T34" s="273">
        <f>AVERAGE(T26:T33)</f>
        <v>673.83125</v>
      </c>
      <c r="U34" s="221">
        <f>(T34-630.375)/630.375*100</f>
        <v>6.89371405909182</v>
      </c>
      <c r="V34" s="215">
        <v>1</v>
      </c>
      <c r="W34" s="149"/>
    </row>
    <row r="35" customHeight="1" spans="1:23">
      <c r="A35" s="241" t="s">
        <v>63</v>
      </c>
      <c r="B35" s="242"/>
      <c r="C35" s="243" t="s">
        <v>194</v>
      </c>
      <c r="D35" s="217" t="s">
        <v>79</v>
      </c>
      <c r="E35" s="269">
        <v>108.3</v>
      </c>
      <c r="F35" s="269">
        <v>153</v>
      </c>
      <c r="G35" s="253">
        <v>6.9</v>
      </c>
      <c r="H35" s="269">
        <v>39.3</v>
      </c>
      <c r="I35" s="269">
        <v>469.57</v>
      </c>
      <c r="J35" s="269">
        <v>25.6</v>
      </c>
      <c r="K35" s="269">
        <v>65.14</v>
      </c>
      <c r="L35" s="269">
        <v>130.7</v>
      </c>
      <c r="M35" s="269">
        <v>121.7</v>
      </c>
      <c r="N35" s="269">
        <v>93.11</v>
      </c>
      <c r="O35" s="269">
        <v>28.3</v>
      </c>
      <c r="P35" s="275">
        <v>14.08</v>
      </c>
      <c r="Q35" s="275">
        <v>14.38</v>
      </c>
      <c r="R35" s="275">
        <v>13.98</v>
      </c>
      <c r="S35" s="275">
        <v>14.15</v>
      </c>
      <c r="T35" s="279">
        <v>643.18</v>
      </c>
      <c r="U35" s="280">
        <f>100*(T35-643.18)/643.18</f>
        <v>0</v>
      </c>
      <c r="V35" s="281">
        <v>7</v>
      </c>
      <c r="W35" s="151" t="s">
        <v>18</v>
      </c>
    </row>
    <row r="36" customHeight="1" spans="1:23">
      <c r="A36" s="241"/>
      <c r="B36" s="242"/>
      <c r="C36" s="241"/>
      <c r="D36" s="217" t="s">
        <v>180</v>
      </c>
      <c r="E36" s="253">
        <v>97.8</v>
      </c>
      <c r="F36" s="253">
        <v>137</v>
      </c>
      <c r="G36" s="253">
        <v>7.3</v>
      </c>
      <c r="H36" s="253">
        <v>36.8</v>
      </c>
      <c r="I36" s="253">
        <v>403.5</v>
      </c>
      <c r="J36" s="253">
        <v>25.2</v>
      </c>
      <c r="K36" s="253">
        <v>68.4</v>
      </c>
      <c r="L36" s="253">
        <v>150.6</v>
      </c>
      <c r="M36" s="253">
        <v>136.3</v>
      </c>
      <c r="N36" s="253">
        <v>90.5</v>
      </c>
      <c r="O36" s="253">
        <v>24.6</v>
      </c>
      <c r="P36" s="276">
        <v>13.28</v>
      </c>
      <c r="Q36" s="276">
        <v>13.21</v>
      </c>
      <c r="R36" s="276">
        <v>13.68</v>
      </c>
      <c r="S36" s="276">
        <v>13.39</v>
      </c>
      <c r="T36" s="272">
        <v>669.3</v>
      </c>
      <c r="U36" s="280">
        <f>100*(T36-625.7)/625.7</f>
        <v>6.96819562090457</v>
      </c>
      <c r="V36" s="252">
        <v>5</v>
      </c>
      <c r="W36" s="149"/>
    </row>
    <row r="37" customHeight="1" spans="1:23">
      <c r="A37" s="241"/>
      <c r="B37" s="242"/>
      <c r="C37" s="241"/>
      <c r="D37" s="217" t="s">
        <v>181</v>
      </c>
      <c r="E37" s="269">
        <v>96</v>
      </c>
      <c r="F37" s="269">
        <v>154</v>
      </c>
      <c r="G37" s="269">
        <v>7.9</v>
      </c>
      <c r="H37" s="269">
        <v>28.8</v>
      </c>
      <c r="I37" s="269">
        <v>265</v>
      </c>
      <c r="J37" s="269">
        <v>21.9</v>
      </c>
      <c r="K37" s="269">
        <v>76</v>
      </c>
      <c r="L37" s="253">
        <v>139</v>
      </c>
      <c r="M37" s="253">
        <v>130</v>
      </c>
      <c r="N37" s="253">
        <v>93.5</v>
      </c>
      <c r="O37" s="253">
        <v>26.8</v>
      </c>
      <c r="P37" s="276">
        <v>15.39</v>
      </c>
      <c r="Q37" s="276">
        <v>16.36</v>
      </c>
      <c r="R37" s="276">
        <v>15.84</v>
      </c>
      <c r="S37" s="276">
        <v>15.86</v>
      </c>
      <c r="T37" s="272">
        <v>793.2</v>
      </c>
      <c r="U37" s="280">
        <f>100*(T37-709.3)/709.3</f>
        <v>11.8285633723389</v>
      </c>
      <c r="V37" s="252">
        <v>1</v>
      </c>
      <c r="W37" s="149"/>
    </row>
    <row r="38" customHeight="1" spans="1:23">
      <c r="A38" s="241"/>
      <c r="B38" s="242"/>
      <c r="C38" s="241"/>
      <c r="D38" s="217" t="s">
        <v>182</v>
      </c>
      <c r="E38" s="253">
        <v>86</v>
      </c>
      <c r="F38" s="253">
        <v>154</v>
      </c>
      <c r="G38" s="253">
        <v>9.82</v>
      </c>
      <c r="H38" s="253">
        <v>29.71</v>
      </c>
      <c r="I38" s="253">
        <v>302.55</v>
      </c>
      <c r="J38" s="253">
        <v>22.42</v>
      </c>
      <c r="K38" s="253">
        <v>75.46</v>
      </c>
      <c r="L38" s="269">
        <v>131.6</v>
      </c>
      <c r="M38" s="269">
        <v>122.8</v>
      </c>
      <c r="N38" s="269">
        <v>93.31</v>
      </c>
      <c r="O38" s="269">
        <v>27.6</v>
      </c>
      <c r="P38" s="277">
        <v>13.35</v>
      </c>
      <c r="Q38" s="277">
        <v>13.1</v>
      </c>
      <c r="R38" s="277">
        <v>13.7</v>
      </c>
      <c r="S38" s="277">
        <v>13.38</v>
      </c>
      <c r="T38" s="282">
        <v>669.17</v>
      </c>
      <c r="U38" s="280">
        <f>100*(T38-635)/635</f>
        <v>5.38110236220472</v>
      </c>
      <c r="V38" s="283">
        <v>5</v>
      </c>
      <c r="W38" s="149"/>
    </row>
    <row r="39" customHeight="1" spans="1:23">
      <c r="A39" s="241"/>
      <c r="B39" s="242"/>
      <c r="C39" s="241"/>
      <c r="D39" s="217" t="s">
        <v>80</v>
      </c>
      <c r="E39" s="253">
        <v>94.3</v>
      </c>
      <c r="F39" s="253">
        <v>144</v>
      </c>
      <c r="G39" s="253">
        <v>6.5</v>
      </c>
      <c r="H39" s="253">
        <v>37</v>
      </c>
      <c r="I39" s="253">
        <v>469.2</v>
      </c>
      <c r="J39" s="253">
        <v>24.8</v>
      </c>
      <c r="K39" s="253">
        <v>72.43</v>
      </c>
      <c r="L39" s="253">
        <v>131.6</v>
      </c>
      <c r="M39" s="253">
        <v>129.1</v>
      </c>
      <c r="N39" s="253">
        <v>98.1</v>
      </c>
      <c r="O39" s="253">
        <v>25.78</v>
      </c>
      <c r="P39" s="276">
        <v>18.49</v>
      </c>
      <c r="Q39" s="276">
        <v>18.49</v>
      </c>
      <c r="R39" s="276">
        <v>18.71</v>
      </c>
      <c r="S39" s="276">
        <v>18.56</v>
      </c>
      <c r="T39" s="272">
        <v>781.3</v>
      </c>
      <c r="U39" s="280">
        <f>100*(T39-774.2)/774.2</f>
        <v>0.917075691035896</v>
      </c>
      <c r="V39" s="252">
        <v>6</v>
      </c>
      <c r="W39" s="149"/>
    </row>
    <row r="40" customHeight="1" spans="1:23">
      <c r="A40" s="241"/>
      <c r="B40" s="242"/>
      <c r="C40" s="241"/>
      <c r="D40" s="217" t="s">
        <v>183</v>
      </c>
      <c r="E40" s="269">
        <v>87</v>
      </c>
      <c r="F40" s="269">
        <v>148</v>
      </c>
      <c r="G40" s="253">
        <v>7.1</v>
      </c>
      <c r="H40" s="253">
        <v>31.5</v>
      </c>
      <c r="I40" s="253">
        <v>343.7</v>
      </c>
      <c r="J40" s="253">
        <v>22.5</v>
      </c>
      <c r="K40" s="253">
        <v>71.4</v>
      </c>
      <c r="L40" s="253">
        <v>131</v>
      </c>
      <c r="M40" s="253">
        <v>127.2</v>
      </c>
      <c r="N40" s="253">
        <v>97.1</v>
      </c>
      <c r="O40" s="269">
        <v>30.8</v>
      </c>
      <c r="P40" s="276">
        <v>13.1</v>
      </c>
      <c r="Q40" s="276">
        <v>13.4</v>
      </c>
      <c r="R40" s="276">
        <v>13.9</v>
      </c>
      <c r="S40" s="276">
        <v>13.5</v>
      </c>
      <c r="T40" s="272">
        <v>673.1</v>
      </c>
      <c r="U40" s="280">
        <f>100*(T40-615)/615</f>
        <v>9.44715447154472</v>
      </c>
      <c r="V40" s="252">
        <v>1</v>
      </c>
      <c r="W40" s="149"/>
    </row>
    <row r="41" customHeight="1" spans="1:23">
      <c r="A41" s="241"/>
      <c r="B41" s="242"/>
      <c r="C41" s="241"/>
      <c r="D41" s="217" t="s">
        <v>184</v>
      </c>
      <c r="E41" s="269">
        <v>94</v>
      </c>
      <c r="F41" s="269">
        <v>152</v>
      </c>
      <c r="G41" s="269">
        <v>9</v>
      </c>
      <c r="H41" s="269">
        <v>35.54</v>
      </c>
      <c r="I41" s="269">
        <v>294.9</v>
      </c>
      <c r="J41" s="269">
        <v>25.16</v>
      </c>
      <c r="K41" s="269">
        <v>70.79</v>
      </c>
      <c r="L41" s="269">
        <v>116.8</v>
      </c>
      <c r="M41" s="269">
        <v>115.5</v>
      </c>
      <c r="N41" s="269">
        <v>98.9</v>
      </c>
      <c r="O41" s="269">
        <v>27.9</v>
      </c>
      <c r="P41" s="277">
        <v>15.95</v>
      </c>
      <c r="Q41" s="277">
        <v>16.25</v>
      </c>
      <c r="R41" s="277">
        <v>16.45</v>
      </c>
      <c r="S41" s="277">
        <v>16.217</v>
      </c>
      <c r="T41" s="282">
        <v>810.85</v>
      </c>
      <c r="U41" s="280">
        <f>100*(T41-757.5)/757.5</f>
        <v>7.04290429042905</v>
      </c>
      <c r="V41" s="283">
        <v>3</v>
      </c>
      <c r="W41" s="149"/>
    </row>
    <row r="42" customHeight="1" spans="1:23">
      <c r="A42" s="241"/>
      <c r="B42" s="242"/>
      <c r="C42" s="241"/>
      <c r="D42" s="217" t="s">
        <v>128</v>
      </c>
      <c r="E42" s="253">
        <v>104.8</v>
      </c>
      <c r="F42" s="270">
        <v>145</v>
      </c>
      <c r="G42" s="270">
        <v>7</v>
      </c>
      <c r="H42" s="270">
        <v>41.1</v>
      </c>
      <c r="I42" s="270">
        <v>487</v>
      </c>
      <c r="J42" s="270">
        <v>25.2</v>
      </c>
      <c r="K42" s="270">
        <v>61.3</v>
      </c>
      <c r="L42" s="253">
        <v>122</v>
      </c>
      <c r="M42" s="253">
        <v>108.4</v>
      </c>
      <c r="N42" s="253">
        <v>88.9</v>
      </c>
      <c r="O42" s="253">
        <v>30.6</v>
      </c>
      <c r="P42" s="276">
        <v>17.28</v>
      </c>
      <c r="Q42" s="276">
        <v>16.23</v>
      </c>
      <c r="R42" s="276">
        <v>16.1</v>
      </c>
      <c r="S42" s="276">
        <v>16.54</v>
      </c>
      <c r="T42" s="272">
        <v>826.8</v>
      </c>
      <c r="U42" s="280">
        <f>100*(T42-787.41)/787.41</f>
        <v>5.00247647350173</v>
      </c>
      <c r="V42" s="252">
        <v>6</v>
      </c>
      <c r="W42" s="149"/>
    </row>
    <row r="43" customHeight="1" spans="1:23">
      <c r="A43" s="241"/>
      <c r="B43" s="242"/>
      <c r="C43" s="241"/>
      <c r="D43" s="217" t="s">
        <v>185</v>
      </c>
      <c r="E43" s="269">
        <v>92.3</v>
      </c>
      <c r="F43" s="269">
        <v>151</v>
      </c>
      <c r="G43" s="253">
        <v>7.25</v>
      </c>
      <c r="H43" s="253">
        <v>26.5</v>
      </c>
      <c r="I43" s="253">
        <v>365.52</v>
      </c>
      <c r="J43" s="253">
        <v>22.05</v>
      </c>
      <c r="K43" s="253">
        <v>83.21</v>
      </c>
      <c r="L43" s="253">
        <v>115.8</v>
      </c>
      <c r="M43" s="253">
        <v>105.5</v>
      </c>
      <c r="N43" s="253">
        <v>91.06</v>
      </c>
      <c r="O43" s="253">
        <v>30.08</v>
      </c>
      <c r="P43" s="276">
        <v>12.12</v>
      </c>
      <c r="Q43" s="276">
        <v>12.56</v>
      </c>
      <c r="R43" s="276">
        <v>12.72</v>
      </c>
      <c r="S43" s="276">
        <v>12.47</v>
      </c>
      <c r="T43" s="272">
        <v>623.33</v>
      </c>
      <c r="U43" s="280">
        <f>100*(T43-638.67)/638.67</f>
        <v>-2.40186637856795</v>
      </c>
      <c r="V43" s="283">
        <v>11</v>
      </c>
      <c r="W43" s="149"/>
    </row>
    <row r="44" customHeight="1" spans="1:23">
      <c r="A44" s="241"/>
      <c r="B44" s="242"/>
      <c r="C44" s="241"/>
      <c r="D44" s="217" t="s">
        <v>186</v>
      </c>
      <c r="E44" s="253">
        <v>104.5</v>
      </c>
      <c r="F44" s="253">
        <v>148</v>
      </c>
      <c r="G44" s="253">
        <v>7.6</v>
      </c>
      <c r="H44" s="253">
        <v>47.1</v>
      </c>
      <c r="I44" s="253">
        <v>519.7</v>
      </c>
      <c r="J44" s="253">
        <v>28.3</v>
      </c>
      <c r="K44" s="253">
        <v>60.1</v>
      </c>
      <c r="L44" s="253">
        <v>132.4</v>
      </c>
      <c r="M44" s="253">
        <v>118.5</v>
      </c>
      <c r="N44" s="253">
        <v>89.5</v>
      </c>
      <c r="O44" s="253">
        <v>29.7</v>
      </c>
      <c r="P44" s="276">
        <v>17.5</v>
      </c>
      <c r="Q44" s="276">
        <v>16.6</v>
      </c>
      <c r="R44" s="276">
        <v>15.6</v>
      </c>
      <c r="S44" s="276">
        <v>16.57</v>
      </c>
      <c r="T44" s="272">
        <v>762.21</v>
      </c>
      <c r="U44" s="280">
        <f>100*(T44-726.94)/726.94</f>
        <v>4.85184471895892</v>
      </c>
      <c r="V44" s="252">
        <v>6</v>
      </c>
      <c r="W44" s="149"/>
    </row>
    <row r="45" customHeight="1" spans="1:23">
      <c r="A45" s="241"/>
      <c r="B45" s="242"/>
      <c r="C45" s="241"/>
      <c r="D45" s="271" t="s">
        <v>59</v>
      </c>
      <c r="E45" s="216">
        <f t="shared" ref="E45:T45" si="3">AVERAGE(E35:E44)</f>
        <v>96.5</v>
      </c>
      <c r="F45" s="216">
        <f t="shared" si="3"/>
        <v>148.6</v>
      </c>
      <c r="G45" s="216">
        <f t="shared" si="3"/>
        <v>7.637</v>
      </c>
      <c r="H45" s="216">
        <f t="shared" si="3"/>
        <v>35.335</v>
      </c>
      <c r="I45" s="216">
        <f t="shared" si="3"/>
        <v>392.064</v>
      </c>
      <c r="J45" s="216">
        <f t="shared" si="3"/>
        <v>24.313</v>
      </c>
      <c r="K45" s="216">
        <f t="shared" si="3"/>
        <v>70.423</v>
      </c>
      <c r="L45" s="216">
        <f t="shared" si="3"/>
        <v>130.15</v>
      </c>
      <c r="M45" s="216">
        <f t="shared" si="3"/>
        <v>121.5</v>
      </c>
      <c r="N45" s="216">
        <f t="shared" si="3"/>
        <v>93.398</v>
      </c>
      <c r="O45" s="216">
        <f t="shared" si="3"/>
        <v>28.216</v>
      </c>
      <c r="P45" s="278">
        <f t="shared" si="3"/>
        <v>15.054</v>
      </c>
      <c r="Q45" s="278">
        <f t="shared" si="3"/>
        <v>15.058</v>
      </c>
      <c r="R45" s="278">
        <f t="shared" si="3"/>
        <v>15.068</v>
      </c>
      <c r="S45" s="278">
        <f t="shared" si="3"/>
        <v>15.0637</v>
      </c>
      <c r="T45" s="273">
        <f t="shared" si="3"/>
        <v>725.244</v>
      </c>
      <c r="U45" s="284">
        <f>100*(T45-691.29)/691.29</f>
        <v>4.9116868463308</v>
      </c>
      <c r="V45" s="285">
        <v>5</v>
      </c>
      <c r="W45" s="149"/>
    </row>
    <row r="46" customHeight="1" spans="1:23">
      <c r="A46" s="241" t="s">
        <v>77</v>
      </c>
      <c r="B46" s="242"/>
      <c r="C46" s="274" t="s">
        <v>195</v>
      </c>
      <c r="D46" s="252" t="s">
        <v>79</v>
      </c>
      <c r="E46" s="253">
        <v>105.7</v>
      </c>
      <c r="F46" s="253">
        <v>153</v>
      </c>
      <c r="G46" s="253">
        <v>7</v>
      </c>
      <c r="H46" s="253">
        <v>32.3</v>
      </c>
      <c r="I46" s="253">
        <v>361.43</v>
      </c>
      <c r="J46" s="253">
        <v>23.6</v>
      </c>
      <c r="K46" s="253">
        <v>73.07</v>
      </c>
      <c r="L46" s="253">
        <v>123.3</v>
      </c>
      <c r="M46" s="253">
        <v>118.8</v>
      </c>
      <c r="N46" s="253">
        <v>96.35</v>
      </c>
      <c r="O46" s="253">
        <v>29.4</v>
      </c>
      <c r="P46" s="259">
        <v>18.05</v>
      </c>
      <c r="Q46" s="259">
        <v>17.1</v>
      </c>
      <c r="R46" s="259">
        <v>17.3</v>
      </c>
      <c r="S46" s="259">
        <v>17.48</v>
      </c>
      <c r="T46" s="253">
        <v>724.85</v>
      </c>
      <c r="U46" s="259">
        <v>7.59</v>
      </c>
      <c r="V46" s="252">
        <v>2</v>
      </c>
      <c r="W46" s="149"/>
    </row>
    <row r="47" customHeight="1" spans="1:23">
      <c r="A47" s="241"/>
      <c r="B47" s="242"/>
      <c r="C47" s="274"/>
      <c r="D47" s="252" t="s">
        <v>180</v>
      </c>
      <c r="E47" s="253">
        <v>96.8</v>
      </c>
      <c r="F47" s="253">
        <v>146</v>
      </c>
      <c r="G47" s="253">
        <v>7.1</v>
      </c>
      <c r="H47" s="253">
        <v>30.3</v>
      </c>
      <c r="I47" s="253">
        <v>326.8</v>
      </c>
      <c r="J47" s="253">
        <v>20.5</v>
      </c>
      <c r="K47" s="253">
        <v>67.7</v>
      </c>
      <c r="L47" s="253">
        <v>132.2</v>
      </c>
      <c r="M47" s="253">
        <v>126.6</v>
      </c>
      <c r="N47" s="253">
        <v>95.8</v>
      </c>
      <c r="O47" s="253">
        <v>25.4</v>
      </c>
      <c r="P47" s="259">
        <v>13.8</v>
      </c>
      <c r="Q47" s="259">
        <v>13.11</v>
      </c>
      <c r="R47" s="259">
        <v>12.94</v>
      </c>
      <c r="S47" s="259">
        <v>13.28</v>
      </c>
      <c r="T47" s="253">
        <v>664.1</v>
      </c>
      <c r="U47" s="259">
        <f>(T47-650.4)/650.4*100</f>
        <v>2.10639606396065</v>
      </c>
      <c r="V47" s="252">
        <v>4</v>
      </c>
      <c r="W47" s="149"/>
    </row>
    <row r="48" customHeight="1" spans="1:23">
      <c r="A48" s="241"/>
      <c r="B48" s="242"/>
      <c r="C48" s="274"/>
      <c r="D48" s="252" t="s">
        <v>181</v>
      </c>
      <c r="E48" s="253">
        <v>94</v>
      </c>
      <c r="F48" s="253">
        <v>143</v>
      </c>
      <c r="G48" s="253">
        <v>8.2</v>
      </c>
      <c r="H48" s="253">
        <v>33.7</v>
      </c>
      <c r="I48" s="253">
        <v>311</v>
      </c>
      <c r="J48" s="253">
        <v>19.5</v>
      </c>
      <c r="K48" s="253">
        <v>57.9</v>
      </c>
      <c r="L48" s="253">
        <v>153</v>
      </c>
      <c r="M48" s="253">
        <v>139</v>
      </c>
      <c r="N48" s="253">
        <v>90.8</v>
      </c>
      <c r="O48" s="253">
        <v>26.5</v>
      </c>
      <c r="P48" s="259">
        <v>15.21</v>
      </c>
      <c r="Q48" s="259">
        <v>16.54</v>
      </c>
      <c r="R48" s="259">
        <v>17.02</v>
      </c>
      <c r="S48" s="259">
        <v>16.26</v>
      </c>
      <c r="T48" s="253">
        <v>684.5</v>
      </c>
      <c r="U48" s="259">
        <v>7.5</v>
      </c>
      <c r="V48" s="252">
        <v>2</v>
      </c>
      <c r="W48" s="149"/>
    </row>
    <row r="49" customHeight="1" spans="1:23">
      <c r="A49" s="241"/>
      <c r="B49" s="242"/>
      <c r="C49" s="274"/>
      <c r="D49" s="252" t="s">
        <v>188</v>
      </c>
      <c r="E49" s="253">
        <v>81</v>
      </c>
      <c r="F49" s="253">
        <v>149</v>
      </c>
      <c r="G49" s="253">
        <v>9.5</v>
      </c>
      <c r="H49" s="253">
        <v>36.5</v>
      </c>
      <c r="I49" s="253">
        <v>384.2</v>
      </c>
      <c r="J49" s="253">
        <v>21.5</v>
      </c>
      <c r="K49" s="253">
        <v>58.9</v>
      </c>
      <c r="L49" s="253">
        <v>141.3</v>
      </c>
      <c r="M49" s="253">
        <v>127.8</v>
      </c>
      <c r="N49" s="253">
        <v>87.6</v>
      </c>
      <c r="O49" s="253">
        <v>26.1</v>
      </c>
      <c r="P49" s="259">
        <v>13.7</v>
      </c>
      <c r="Q49" s="259">
        <v>13.2</v>
      </c>
      <c r="R49" s="259">
        <v>13.5</v>
      </c>
      <c r="S49" s="259">
        <v>13.47</v>
      </c>
      <c r="T49" s="253">
        <v>673.33</v>
      </c>
      <c r="U49" s="259">
        <v>4.93</v>
      </c>
      <c r="V49" s="252">
        <v>3</v>
      </c>
      <c r="W49" s="149"/>
    </row>
    <row r="50" customHeight="1" spans="1:23">
      <c r="A50" s="241"/>
      <c r="B50" s="242"/>
      <c r="C50" s="274"/>
      <c r="D50" s="252" t="s">
        <v>80</v>
      </c>
      <c r="E50" s="253">
        <v>90.5</v>
      </c>
      <c r="F50" s="253">
        <v>148</v>
      </c>
      <c r="G50" s="253">
        <v>5.8</v>
      </c>
      <c r="H50" s="253">
        <v>32.3</v>
      </c>
      <c r="I50" s="253">
        <v>456.9</v>
      </c>
      <c r="J50" s="253">
        <v>26.2</v>
      </c>
      <c r="K50" s="253">
        <v>81.1</v>
      </c>
      <c r="L50" s="253">
        <v>113.1</v>
      </c>
      <c r="M50" s="253">
        <v>110.2</v>
      </c>
      <c r="N50" s="253">
        <v>97.4</v>
      </c>
      <c r="O50" s="253">
        <v>29.7</v>
      </c>
      <c r="P50" s="259">
        <v>16.96</v>
      </c>
      <c r="Q50" s="259">
        <v>17.98</v>
      </c>
      <c r="R50" s="259">
        <v>16.83</v>
      </c>
      <c r="S50" s="259">
        <v>17.26</v>
      </c>
      <c r="T50" s="253">
        <v>726.7</v>
      </c>
      <c r="U50" s="259">
        <v>4.4</v>
      </c>
      <c r="V50" s="252">
        <v>3</v>
      </c>
      <c r="W50" s="149"/>
    </row>
    <row r="51" customHeight="1" spans="1:23">
      <c r="A51" s="241"/>
      <c r="B51" s="242"/>
      <c r="C51" s="274"/>
      <c r="D51" s="252" t="s">
        <v>183</v>
      </c>
      <c r="E51" s="253">
        <v>91.2</v>
      </c>
      <c r="F51" s="253">
        <v>147</v>
      </c>
      <c r="G51" s="253">
        <v>6</v>
      </c>
      <c r="H51" s="253">
        <v>30.6</v>
      </c>
      <c r="I51" s="253">
        <v>410</v>
      </c>
      <c r="J51" s="253">
        <v>27.2</v>
      </c>
      <c r="K51" s="253">
        <v>88.9</v>
      </c>
      <c r="L51" s="253">
        <v>143.1</v>
      </c>
      <c r="M51" s="253">
        <v>127.4</v>
      </c>
      <c r="N51" s="253">
        <v>89</v>
      </c>
      <c r="O51" s="253">
        <v>27.3</v>
      </c>
      <c r="P51" s="259">
        <v>14.03</v>
      </c>
      <c r="Q51" s="259">
        <v>14.23</v>
      </c>
      <c r="R51" s="259">
        <v>14.09</v>
      </c>
      <c r="S51" s="259">
        <v>14.12</v>
      </c>
      <c r="T51" s="253">
        <v>705.9</v>
      </c>
      <c r="U51" s="259">
        <f>(T51-672.7)/672.7*100</f>
        <v>4.93533521629254</v>
      </c>
      <c r="V51" s="252">
        <v>1</v>
      </c>
      <c r="W51" s="149"/>
    </row>
    <row r="52" customHeight="1" spans="1:23">
      <c r="A52" s="241"/>
      <c r="B52" s="242"/>
      <c r="C52" s="274"/>
      <c r="D52" s="252" t="s">
        <v>184</v>
      </c>
      <c r="E52" s="253">
        <v>100</v>
      </c>
      <c r="F52" s="253">
        <v>149</v>
      </c>
      <c r="G52" s="253">
        <v>7.89</v>
      </c>
      <c r="H52" s="253">
        <v>40.95</v>
      </c>
      <c r="I52" s="253">
        <v>419</v>
      </c>
      <c r="J52" s="253">
        <v>24.28</v>
      </c>
      <c r="K52" s="253">
        <v>59.29</v>
      </c>
      <c r="L52" s="253">
        <v>117.66</v>
      </c>
      <c r="M52" s="253">
        <v>113.78</v>
      </c>
      <c r="N52" s="253">
        <v>96.7</v>
      </c>
      <c r="O52" s="253">
        <v>26.8</v>
      </c>
      <c r="P52" s="259">
        <v>14.7</v>
      </c>
      <c r="Q52" s="259">
        <v>14.5</v>
      </c>
      <c r="R52" s="259">
        <v>15.1</v>
      </c>
      <c r="S52" s="259">
        <v>14.767</v>
      </c>
      <c r="T52" s="253">
        <v>738.35</v>
      </c>
      <c r="U52" s="259">
        <v>5.48</v>
      </c>
      <c r="V52" s="252">
        <v>3</v>
      </c>
      <c r="W52" s="149"/>
    </row>
    <row r="53" customHeight="1" spans="1:23">
      <c r="A53" s="241"/>
      <c r="B53" s="242"/>
      <c r="C53" s="274"/>
      <c r="D53" s="252" t="s">
        <v>128</v>
      </c>
      <c r="E53" s="253">
        <v>92.4</v>
      </c>
      <c r="F53" s="253">
        <v>146</v>
      </c>
      <c r="G53" s="253">
        <v>5.7</v>
      </c>
      <c r="H53" s="253">
        <v>33.7</v>
      </c>
      <c r="I53" s="253">
        <v>489.3</v>
      </c>
      <c r="J53" s="253">
        <v>23.5</v>
      </c>
      <c r="K53" s="253">
        <v>69.7</v>
      </c>
      <c r="L53" s="253">
        <v>110.2</v>
      </c>
      <c r="M53" s="253">
        <v>103.3</v>
      </c>
      <c r="N53" s="253">
        <v>93.8</v>
      </c>
      <c r="O53" s="253">
        <v>30.3</v>
      </c>
      <c r="P53" s="259">
        <v>14.35</v>
      </c>
      <c r="Q53" s="259">
        <v>15.06</v>
      </c>
      <c r="R53" s="259">
        <v>14.54</v>
      </c>
      <c r="S53" s="259">
        <v>14.65</v>
      </c>
      <c r="T53" s="253">
        <v>732.5</v>
      </c>
      <c r="U53" s="259">
        <v>5.9</v>
      </c>
      <c r="V53" s="252">
        <v>2</v>
      </c>
      <c r="W53" s="149"/>
    </row>
    <row r="54" customHeight="1" spans="1:23">
      <c r="A54" s="241"/>
      <c r="B54" s="242"/>
      <c r="C54" s="274"/>
      <c r="D54" s="252" t="s">
        <v>185</v>
      </c>
      <c r="E54" s="253">
        <v>85</v>
      </c>
      <c r="F54" s="253">
        <v>162</v>
      </c>
      <c r="G54" s="253">
        <v>7.56</v>
      </c>
      <c r="H54" s="253">
        <v>36.45</v>
      </c>
      <c r="I54" s="253">
        <v>382.14</v>
      </c>
      <c r="J54" s="253">
        <v>18.9</v>
      </c>
      <c r="K54" s="253">
        <v>51.85</v>
      </c>
      <c r="L54" s="253">
        <v>105.57</v>
      </c>
      <c r="M54" s="253">
        <v>101.8</v>
      </c>
      <c r="N54" s="253">
        <v>96.43</v>
      </c>
      <c r="O54" s="253">
        <v>28.33</v>
      </c>
      <c r="P54" s="259">
        <v>11.2</v>
      </c>
      <c r="Q54" s="259">
        <v>11.78</v>
      </c>
      <c r="R54" s="259">
        <v>11.68</v>
      </c>
      <c r="S54" s="259">
        <v>11.55</v>
      </c>
      <c r="T54" s="253">
        <v>513.47</v>
      </c>
      <c r="U54" s="259">
        <v>-8.02</v>
      </c>
      <c r="V54" s="252">
        <v>5</v>
      </c>
      <c r="W54" s="149"/>
    </row>
    <row r="55" customHeight="1" spans="1:23">
      <c r="A55" s="241"/>
      <c r="B55" s="242"/>
      <c r="C55" s="274"/>
      <c r="D55" s="252" t="s">
        <v>130</v>
      </c>
      <c r="E55" s="253">
        <v>100</v>
      </c>
      <c r="F55" s="253">
        <v>148</v>
      </c>
      <c r="G55" s="253">
        <v>7.68</v>
      </c>
      <c r="H55" s="253">
        <v>40.92</v>
      </c>
      <c r="I55" s="253">
        <v>432.8</v>
      </c>
      <c r="J55" s="253">
        <v>23.82</v>
      </c>
      <c r="K55" s="253">
        <v>58.2</v>
      </c>
      <c r="L55" s="253">
        <v>130.75</v>
      </c>
      <c r="M55" s="253">
        <v>126</v>
      </c>
      <c r="N55" s="253">
        <v>96.4</v>
      </c>
      <c r="O55" s="253">
        <v>28.6</v>
      </c>
      <c r="P55" s="259">
        <v>16.88</v>
      </c>
      <c r="Q55" s="259">
        <v>16.84</v>
      </c>
      <c r="R55" s="259">
        <v>17.41</v>
      </c>
      <c r="S55" s="259">
        <v>17.04</v>
      </c>
      <c r="T55" s="253">
        <v>688.9</v>
      </c>
      <c r="U55" s="259">
        <v>8.32</v>
      </c>
      <c r="V55" s="252">
        <v>4</v>
      </c>
      <c r="W55" s="149"/>
    </row>
    <row r="56" customHeight="1" spans="1:23">
      <c r="A56" s="241"/>
      <c r="B56" s="242"/>
      <c r="C56" s="274"/>
      <c r="D56" s="252" t="s">
        <v>186</v>
      </c>
      <c r="E56" s="253">
        <v>110.1</v>
      </c>
      <c r="F56" s="253">
        <v>144</v>
      </c>
      <c r="G56" s="253">
        <v>6.4</v>
      </c>
      <c r="H56" s="253">
        <v>27.3</v>
      </c>
      <c r="I56" s="253">
        <v>324.5</v>
      </c>
      <c r="J56" s="253">
        <v>20.8</v>
      </c>
      <c r="K56" s="253">
        <v>76.1</v>
      </c>
      <c r="L56" s="253">
        <v>129.5</v>
      </c>
      <c r="M56" s="253">
        <v>115.6</v>
      </c>
      <c r="N56" s="253">
        <v>89.28</v>
      </c>
      <c r="O56" s="253">
        <v>27.5</v>
      </c>
      <c r="P56" s="259">
        <v>14.5</v>
      </c>
      <c r="Q56" s="259">
        <v>14.65</v>
      </c>
      <c r="R56" s="259">
        <v>12.6</v>
      </c>
      <c r="S56" s="259">
        <v>13.92</v>
      </c>
      <c r="T56" s="253">
        <v>639.85</v>
      </c>
      <c r="U56" s="259">
        <v>-1.07</v>
      </c>
      <c r="V56" s="252">
        <v>4</v>
      </c>
      <c r="W56" s="149"/>
    </row>
    <row r="57" customHeight="1" spans="1:23">
      <c r="A57" s="241"/>
      <c r="B57" s="242"/>
      <c r="C57" s="274"/>
      <c r="D57" s="215" t="s">
        <v>89</v>
      </c>
      <c r="E57" s="216">
        <f t="shared" ref="E57:T57" si="4">AVERAGE(E46:E56)</f>
        <v>95.1545454545455</v>
      </c>
      <c r="F57" s="216">
        <f t="shared" si="4"/>
        <v>148.636363636364</v>
      </c>
      <c r="G57" s="216">
        <f t="shared" si="4"/>
        <v>7.16636363636364</v>
      </c>
      <c r="H57" s="216">
        <f t="shared" si="4"/>
        <v>34.0927272727273</v>
      </c>
      <c r="I57" s="216">
        <f t="shared" si="4"/>
        <v>390.733636363636</v>
      </c>
      <c r="J57" s="216">
        <f t="shared" si="4"/>
        <v>22.7090909090909</v>
      </c>
      <c r="K57" s="216">
        <f t="shared" si="4"/>
        <v>67.5190909090909</v>
      </c>
      <c r="L57" s="216">
        <f t="shared" si="4"/>
        <v>127.243636363636</v>
      </c>
      <c r="M57" s="216">
        <f t="shared" si="4"/>
        <v>119.116363636364</v>
      </c>
      <c r="N57" s="216">
        <f t="shared" si="4"/>
        <v>93.5963636363636</v>
      </c>
      <c r="O57" s="216">
        <f t="shared" si="4"/>
        <v>27.8118181818182</v>
      </c>
      <c r="P57" s="221">
        <f t="shared" si="4"/>
        <v>14.8527272727273</v>
      </c>
      <c r="Q57" s="221">
        <f t="shared" si="4"/>
        <v>14.9990909090909</v>
      </c>
      <c r="R57" s="221">
        <f t="shared" si="4"/>
        <v>14.8190909090909</v>
      </c>
      <c r="S57" s="221">
        <f t="shared" si="4"/>
        <v>14.8906363636364</v>
      </c>
      <c r="T57" s="216">
        <f t="shared" si="4"/>
        <v>681.131818181818</v>
      </c>
      <c r="U57" s="221">
        <v>4.00864558114741</v>
      </c>
      <c r="V57" s="215">
        <v>3</v>
      </c>
      <c r="W57" s="149"/>
    </row>
    <row r="58" customHeight="1" spans="1:23">
      <c r="A58" s="241" t="s">
        <v>90</v>
      </c>
      <c r="B58" s="242"/>
      <c r="C58" s="243" t="s">
        <v>196</v>
      </c>
      <c r="D58" s="252" t="s">
        <v>181</v>
      </c>
      <c r="E58" s="272">
        <v>90</v>
      </c>
      <c r="F58" s="272">
        <v>145</v>
      </c>
      <c r="G58" s="272">
        <v>7.6</v>
      </c>
      <c r="H58" s="272">
        <v>34.9</v>
      </c>
      <c r="I58" s="272">
        <v>359</v>
      </c>
      <c r="J58" s="272">
        <v>21.1</v>
      </c>
      <c r="K58" s="272">
        <v>60.5</v>
      </c>
      <c r="L58" s="272">
        <v>134</v>
      </c>
      <c r="M58" s="272">
        <v>119</v>
      </c>
      <c r="N58" s="272">
        <v>88.8</v>
      </c>
      <c r="O58" s="272">
        <v>27.2</v>
      </c>
      <c r="P58" s="276">
        <v>167.5</v>
      </c>
      <c r="Q58" s="276">
        <v>170.9</v>
      </c>
      <c r="R58" s="276"/>
      <c r="S58" s="276">
        <v>169.2</v>
      </c>
      <c r="T58" s="272">
        <v>676.8</v>
      </c>
      <c r="U58" s="259">
        <v>5.55</v>
      </c>
      <c r="V58" s="252">
        <v>1</v>
      </c>
      <c r="W58" s="149"/>
    </row>
    <row r="59" customHeight="1" spans="1:23">
      <c r="A59" s="241"/>
      <c r="B59" s="242"/>
      <c r="C59" s="241"/>
      <c r="D59" s="252" t="s">
        <v>188</v>
      </c>
      <c r="E59" s="272">
        <v>79</v>
      </c>
      <c r="F59" s="272">
        <v>157</v>
      </c>
      <c r="G59" s="272">
        <v>10.5</v>
      </c>
      <c r="H59" s="272">
        <v>25.8</v>
      </c>
      <c r="I59" s="272">
        <v>245.7</v>
      </c>
      <c r="J59" s="272">
        <v>21.9</v>
      </c>
      <c r="K59" s="272">
        <v>84.9</v>
      </c>
      <c r="L59" s="272">
        <v>125.2</v>
      </c>
      <c r="M59" s="272">
        <v>116.5</v>
      </c>
      <c r="N59" s="272">
        <v>93.1</v>
      </c>
      <c r="O59" s="272">
        <v>27.8</v>
      </c>
      <c r="P59" s="276">
        <v>259.6</v>
      </c>
      <c r="Q59" s="276">
        <v>242.2</v>
      </c>
      <c r="R59" s="276"/>
      <c r="S59" s="276">
        <v>250.9</v>
      </c>
      <c r="T59" s="272">
        <v>643.3</v>
      </c>
      <c r="U59" s="259">
        <v>3.3</v>
      </c>
      <c r="V59" s="252">
        <v>2</v>
      </c>
      <c r="W59" s="149"/>
    </row>
    <row r="60" customHeight="1" spans="1:23">
      <c r="A60" s="241"/>
      <c r="B60" s="242"/>
      <c r="C60" s="241"/>
      <c r="D60" s="252" t="s">
        <v>80</v>
      </c>
      <c r="E60" s="272">
        <v>95.6</v>
      </c>
      <c r="F60" s="272">
        <v>141</v>
      </c>
      <c r="G60" s="272">
        <v>7.87</v>
      </c>
      <c r="H60" s="272">
        <v>31.5</v>
      </c>
      <c r="I60" s="272">
        <v>300.3</v>
      </c>
      <c r="J60" s="272">
        <v>22.8</v>
      </c>
      <c r="K60" s="272">
        <v>72.5</v>
      </c>
      <c r="L60" s="272">
        <v>118.1</v>
      </c>
      <c r="M60" s="272">
        <v>110.9</v>
      </c>
      <c r="N60" s="272">
        <v>93.9</v>
      </c>
      <c r="O60" s="272">
        <v>26.63</v>
      </c>
      <c r="P60" s="276">
        <v>168.8</v>
      </c>
      <c r="Q60" s="276">
        <v>160.3</v>
      </c>
      <c r="R60" s="276"/>
      <c r="S60" s="276">
        <v>164.55</v>
      </c>
      <c r="T60" s="272">
        <v>657.7</v>
      </c>
      <c r="U60" s="259">
        <v>3.95</v>
      </c>
      <c r="V60" s="252">
        <v>2</v>
      </c>
      <c r="W60" s="149"/>
    </row>
    <row r="61" customHeight="1" spans="1:23">
      <c r="A61" s="241"/>
      <c r="B61" s="242"/>
      <c r="C61" s="241"/>
      <c r="D61" s="252" t="s">
        <v>190</v>
      </c>
      <c r="E61" s="272">
        <v>99.2</v>
      </c>
      <c r="F61" s="272">
        <v>147</v>
      </c>
      <c r="G61" s="272">
        <v>8.2</v>
      </c>
      <c r="H61" s="272">
        <v>33.2</v>
      </c>
      <c r="I61" s="272">
        <v>304.9</v>
      </c>
      <c r="J61" s="272">
        <v>24.6</v>
      </c>
      <c r="K61" s="272">
        <v>74.1</v>
      </c>
      <c r="L61" s="272">
        <v>128.2</v>
      </c>
      <c r="M61" s="272">
        <v>116</v>
      </c>
      <c r="N61" s="272">
        <v>90.5</v>
      </c>
      <c r="O61" s="272">
        <v>27.6</v>
      </c>
      <c r="P61" s="276">
        <v>180.5</v>
      </c>
      <c r="Q61" s="276">
        <v>174.2</v>
      </c>
      <c r="R61" s="276"/>
      <c r="S61" s="276">
        <v>177.3</v>
      </c>
      <c r="T61" s="272">
        <v>657.1</v>
      </c>
      <c r="U61" s="259">
        <f>(T61-631.2)/631.2*100</f>
        <v>4.10329531051964</v>
      </c>
      <c r="V61" s="252">
        <v>2</v>
      </c>
      <c r="W61" s="149"/>
    </row>
    <row r="62" customHeight="1" spans="1:23">
      <c r="A62" s="241"/>
      <c r="B62" s="242"/>
      <c r="C62" s="241"/>
      <c r="D62" s="252" t="s">
        <v>191</v>
      </c>
      <c r="E62" s="272">
        <v>97.4</v>
      </c>
      <c r="F62" s="272">
        <v>145</v>
      </c>
      <c r="G62" s="272">
        <v>6.2</v>
      </c>
      <c r="H62" s="272">
        <v>34.4</v>
      </c>
      <c r="I62" s="272">
        <v>454.8</v>
      </c>
      <c r="J62" s="272">
        <v>26.3</v>
      </c>
      <c r="K62" s="272">
        <v>76.5</v>
      </c>
      <c r="L62" s="272">
        <v>115.9</v>
      </c>
      <c r="M62" s="272">
        <v>104.2</v>
      </c>
      <c r="N62" s="272">
        <v>89.2</v>
      </c>
      <c r="O62" s="272">
        <v>27.2</v>
      </c>
      <c r="P62" s="276">
        <v>11.3</v>
      </c>
      <c r="Q62" s="276">
        <v>11.55</v>
      </c>
      <c r="R62" s="276"/>
      <c r="S62" s="276">
        <v>11.43</v>
      </c>
      <c r="T62" s="272">
        <v>613.26</v>
      </c>
      <c r="U62" s="259">
        <v>3.39</v>
      </c>
      <c r="V62" s="252">
        <v>2</v>
      </c>
      <c r="W62" s="149"/>
    </row>
    <row r="63" customHeight="1" spans="1:23">
      <c r="A63" s="241"/>
      <c r="B63" s="242"/>
      <c r="C63" s="241"/>
      <c r="D63" s="252" t="s">
        <v>192</v>
      </c>
      <c r="E63" s="272">
        <v>102</v>
      </c>
      <c r="F63" s="272">
        <v>149</v>
      </c>
      <c r="G63" s="272">
        <v>9.23</v>
      </c>
      <c r="H63" s="272">
        <v>39.5</v>
      </c>
      <c r="I63" s="272">
        <v>327.95</v>
      </c>
      <c r="J63" s="272">
        <v>25.3</v>
      </c>
      <c r="K63" s="272">
        <v>64.05</v>
      </c>
      <c r="L63" s="272">
        <v>137.1</v>
      </c>
      <c r="M63" s="272">
        <v>116.2</v>
      </c>
      <c r="N63" s="272">
        <v>84.76</v>
      </c>
      <c r="O63" s="272">
        <v>28.52</v>
      </c>
      <c r="P63" s="276">
        <v>345.7</v>
      </c>
      <c r="Q63" s="276">
        <v>319.8</v>
      </c>
      <c r="R63" s="276" t="s">
        <v>193</v>
      </c>
      <c r="S63" s="276">
        <v>332.75</v>
      </c>
      <c r="T63" s="272">
        <v>772.94</v>
      </c>
      <c r="U63" s="259">
        <v>4.61</v>
      </c>
      <c r="V63" s="252">
        <v>2</v>
      </c>
      <c r="W63" s="149"/>
    </row>
    <row r="64" customHeight="1" spans="1:23">
      <c r="A64" s="241"/>
      <c r="B64" s="242"/>
      <c r="C64" s="241"/>
      <c r="D64" s="252" t="s">
        <v>183</v>
      </c>
      <c r="E64" s="272">
        <v>86.3</v>
      </c>
      <c r="F64" s="272">
        <v>147</v>
      </c>
      <c r="G64" s="272">
        <v>7.4</v>
      </c>
      <c r="H64" s="272">
        <v>29.28</v>
      </c>
      <c r="I64" s="272">
        <v>296</v>
      </c>
      <c r="J64" s="272">
        <v>22.7</v>
      </c>
      <c r="K64" s="272">
        <v>77.5</v>
      </c>
      <c r="L64" s="272">
        <v>117</v>
      </c>
      <c r="M64" s="272">
        <v>102</v>
      </c>
      <c r="N64" s="272">
        <v>87.1</v>
      </c>
      <c r="O64" s="272">
        <v>26.4</v>
      </c>
      <c r="P64" s="276">
        <v>168.55</v>
      </c>
      <c r="Q64" s="276">
        <v>158.73</v>
      </c>
      <c r="R64" s="276"/>
      <c r="S64" s="276">
        <v>163.64</v>
      </c>
      <c r="T64" s="272">
        <v>606.06</v>
      </c>
      <c r="U64" s="259">
        <f>(T64-556.06)/556.06*100</f>
        <v>8.99183541344459</v>
      </c>
      <c r="V64" s="252">
        <v>2</v>
      </c>
      <c r="W64" s="149"/>
    </row>
    <row r="65" customHeight="1" spans="1:23">
      <c r="A65" s="241"/>
      <c r="B65" s="242"/>
      <c r="C65" s="241"/>
      <c r="D65" s="252" t="s">
        <v>184</v>
      </c>
      <c r="E65" s="272">
        <v>98</v>
      </c>
      <c r="F65" s="272">
        <v>152</v>
      </c>
      <c r="G65" s="272">
        <v>8.85</v>
      </c>
      <c r="H65" s="272">
        <v>37.38</v>
      </c>
      <c r="I65" s="272">
        <v>322</v>
      </c>
      <c r="J65" s="272">
        <v>24.88</v>
      </c>
      <c r="K65" s="272">
        <v>66.56</v>
      </c>
      <c r="L65" s="272">
        <v>116.5</v>
      </c>
      <c r="M65" s="272">
        <v>102.8</v>
      </c>
      <c r="N65" s="272">
        <v>88.24</v>
      </c>
      <c r="O65" s="272">
        <v>26.5</v>
      </c>
      <c r="P65" s="276">
        <v>168</v>
      </c>
      <c r="Q65" s="276">
        <v>162.8</v>
      </c>
      <c r="R65" s="276"/>
      <c r="S65" s="276">
        <v>165.4</v>
      </c>
      <c r="T65" s="272">
        <v>661.6</v>
      </c>
      <c r="U65" s="259">
        <v>5.48</v>
      </c>
      <c r="V65" s="252">
        <v>2</v>
      </c>
      <c r="W65" s="149"/>
    </row>
    <row r="66" customHeight="1" spans="1:23">
      <c r="A66" s="241"/>
      <c r="B66" s="242"/>
      <c r="C66" s="241"/>
      <c r="D66" s="215" t="s">
        <v>89</v>
      </c>
      <c r="E66" s="273">
        <f t="shared" ref="E66:Q66" si="5">AVERAGE(E58:E65)</f>
        <v>93.4375</v>
      </c>
      <c r="F66" s="273">
        <f t="shared" si="5"/>
        <v>147.875</v>
      </c>
      <c r="G66" s="273">
        <f t="shared" si="5"/>
        <v>8.23125</v>
      </c>
      <c r="H66" s="273">
        <f t="shared" si="5"/>
        <v>33.245</v>
      </c>
      <c r="I66" s="273">
        <f t="shared" si="5"/>
        <v>326.33125</v>
      </c>
      <c r="J66" s="273">
        <f t="shared" si="5"/>
        <v>23.6975</v>
      </c>
      <c r="K66" s="273">
        <f t="shared" si="5"/>
        <v>72.07625</v>
      </c>
      <c r="L66" s="273">
        <f t="shared" si="5"/>
        <v>124</v>
      </c>
      <c r="M66" s="273">
        <f t="shared" si="5"/>
        <v>110.95</v>
      </c>
      <c r="N66" s="273">
        <f t="shared" si="5"/>
        <v>89.45</v>
      </c>
      <c r="O66" s="273">
        <f t="shared" si="5"/>
        <v>27.23125</v>
      </c>
      <c r="P66" s="278">
        <f t="shared" si="5"/>
        <v>183.74375</v>
      </c>
      <c r="Q66" s="278">
        <f t="shared" si="5"/>
        <v>175.06</v>
      </c>
      <c r="R66" s="278"/>
      <c r="S66" s="278">
        <f>AVERAGE(S58:S65)</f>
        <v>179.39625</v>
      </c>
      <c r="T66" s="273">
        <f>AVERAGE(T58:T65)</f>
        <v>661.095</v>
      </c>
      <c r="U66" s="221">
        <f>(T66-630.375)/630.375*100</f>
        <v>4.87328970850685</v>
      </c>
      <c r="V66" s="215">
        <v>2</v>
      </c>
      <c r="W66" s="149"/>
    </row>
  </sheetData>
  <mergeCells count="21">
    <mergeCell ref="P1:S1"/>
    <mergeCell ref="A1:A2"/>
    <mergeCell ref="A3:A13"/>
    <mergeCell ref="A14:A25"/>
    <mergeCell ref="A26:A34"/>
    <mergeCell ref="A35:A45"/>
    <mergeCell ref="A46:A57"/>
    <mergeCell ref="A58:A66"/>
    <mergeCell ref="B1:B2"/>
    <mergeCell ref="B3:B34"/>
    <mergeCell ref="B35:B66"/>
    <mergeCell ref="C3:C13"/>
    <mergeCell ref="C14:C25"/>
    <mergeCell ref="C26:C34"/>
    <mergeCell ref="C35:C45"/>
    <mergeCell ref="C46:C57"/>
    <mergeCell ref="C58:C66"/>
    <mergeCell ref="D1:D2"/>
    <mergeCell ref="W1:W2"/>
    <mergeCell ref="W3:W34"/>
    <mergeCell ref="W35:W66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C25" sqref="C25:C32"/>
    </sheetView>
  </sheetViews>
  <sheetFormatPr defaultColWidth="9" defaultRowHeight="13.5" customHeight="1"/>
  <cols>
    <col min="1" max="1" width="7.375" style="239" customWidth="1"/>
    <col min="2" max="2" width="8.125" style="240" customWidth="1"/>
    <col min="3" max="3" width="8.125" style="239" customWidth="1"/>
    <col min="4" max="4" width="7.875" style="239" customWidth="1"/>
    <col min="5" max="5" width="6.875" style="239" customWidth="1"/>
    <col min="6" max="6" width="8.375" style="239" customWidth="1"/>
    <col min="7" max="7" width="6.5" style="239" customWidth="1"/>
    <col min="8" max="8" width="7.25" style="239" customWidth="1"/>
    <col min="9" max="9" width="6.25" style="239" customWidth="1"/>
    <col min="10" max="10" width="7.125" style="239" customWidth="1"/>
    <col min="11" max="11" width="6.375" style="239" customWidth="1"/>
    <col min="12" max="12" width="6.125" style="239" customWidth="1"/>
    <col min="13" max="13" width="6" style="239" customWidth="1"/>
    <col min="14" max="14" width="7" style="239" customWidth="1"/>
    <col min="15" max="15" width="5.875" style="239" customWidth="1"/>
    <col min="16" max="19" width="6" style="239" customWidth="1"/>
    <col min="20" max="20" width="7.75" style="239" customWidth="1"/>
    <col min="21" max="21" width="7.25" style="239" customWidth="1"/>
    <col min="22" max="22" width="5" style="239" customWidth="1"/>
    <col min="23" max="16384" width="9" style="239"/>
  </cols>
  <sheetData>
    <row r="1" customHeight="1" spans="1:23">
      <c r="A1" s="144" t="s">
        <v>31</v>
      </c>
      <c r="B1" s="144" t="s">
        <v>1</v>
      </c>
      <c r="C1" s="145" t="s">
        <v>32</v>
      </c>
      <c r="D1" s="145" t="s">
        <v>33</v>
      </c>
      <c r="E1" s="145" t="s">
        <v>34</v>
      </c>
      <c r="F1" s="145" t="s">
        <v>35</v>
      </c>
      <c r="G1" s="145" t="s">
        <v>36</v>
      </c>
      <c r="H1" s="145" t="s">
        <v>37</v>
      </c>
      <c r="I1" s="145" t="s">
        <v>38</v>
      </c>
      <c r="J1" s="145" t="s">
        <v>39</v>
      </c>
      <c r="K1" s="145" t="s">
        <v>40</v>
      </c>
      <c r="L1" s="145" t="s">
        <v>41</v>
      </c>
      <c r="M1" s="145" t="s">
        <v>41</v>
      </c>
      <c r="N1" s="145" t="s">
        <v>42</v>
      </c>
      <c r="O1" s="145" t="s">
        <v>43</v>
      </c>
      <c r="P1" s="173" t="s">
        <v>44</v>
      </c>
      <c r="Q1" s="173"/>
      <c r="R1" s="173"/>
      <c r="S1" s="173"/>
      <c r="T1" s="145" t="s">
        <v>45</v>
      </c>
      <c r="U1" s="187" t="s">
        <v>46</v>
      </c>
      <c r="V1" s="145" t="s">
        <v>47</v>
      </c>
      <c r="W1" s="144" t="s">
        <v>2</v>
      </c>
    </row>
    <row r="2" customHeight="1" spans="1:23">
      <c r="A2" s="146"/>
      <c r="B2" s="146"/>
      <c r="C2" s="147" t="s">
        <v>48</v>
      </c>
      <c r="D2" s="147"/>
      <c r="E2" s="148" t="s">
        <v>49</v>
      </c>
      <c r="F2" s="148" t="s">
        <v>50</v>
      </c>
      <c r="G2" s="148" t="s">
        <v>51</v>
      </c>
      <c r="H2" s="148" t="s">
        <v>51</v>
      </c>
      <c r="I2" s="148" t="s">
        <v>52</v>
      </c>
      <c r="J2" s="148" t="s">
        <v>51</v>
      </c>
      <c r="K2" s="148" t="s">
        <v>52</v>
      </c>
      <c r="L2" s="148" t="s">
        <v>53</v>
      </c>
      <c r="M2" s="148" t="s">
        <v>54</v>
      </c>
      <c r="N2" s="148" t="s">
        <v>52</v>
      </c>
      <c r="O2" s="148" t="s">
        <v>55</v>
      </c>
      <c r="P2" s="173" t="s">
        <v>56</v>
      </c>
      <c r="Q2" s="173" t="s">
        <v>57</v>
      </c>
      <c r="R2" s="173" t="s">
        <v>58</v>
      </c>
      <c r="S2" s="173" t="s">
        <v>59</v>
      </c>
      <c r="T2" s="148" t="s">
        <v>60</v>
      </c>
      <c r="U2" s="188" t="s">
        <v>61</v>
      </c>
      <c r="V2" s="147" t="s">
        <v>62</v>
      </c>
      <c r="W2" s="146"/>
    </row>
    <row r="3" customHeight="1" spans="1:23">
      <c r="A3" s="241" t="s">
        <v>63</v>
      </c>
      <c r="B3" s="242" t="s">
        <v>197</v>
      </c>
      <c r="C3" s="243" t="s">
        <v>198</v>
      </c>
      <c r="D3" s="244" t="s">
        <v>199</v>
      </c>
      <c r="E3" s="245">
        <v>111.2</v>
      </c>
      <c r="F3" s="246">
        <v>134</v>
      </c>
      <c r="G3" s="247">
        <v>7.6</v>
      </c>
      <c r="H3" s="247">
        <v>25.1</v>
      </c>
      <c r="I3" s="247">
        <v>330</v>
      </c>
      <c r="J3" s="247">
        <v>18.75</v>
      </c>
      <c r="K3" s="247">
        <v>74.7</v>
      </c>
      <c r="L3" s="247">
        <v>180.4</v>
      </c>
      <c r="M3" s="247">
        <v>163.8</v>
      </c>
      <c r="N3" s="247">
        <v>90.8</v>
      </c>
      <c r="O3" s="247">
        <v>27.5</v>
      </c>
      <c r="P3" s="245">
        <v>14.3</v>
      </c>
      <c r="Q3" s="245">
        <v>13.7</v>
      </c>
      <c r="R3" s="245">
        <v>15</v>
      </c>
      <c r="S3" s="245">
        <v>14.33</v>
      </c>
      <c r="T3" s="245">
        <v>716.5</v>
      </c>
      <c r="U3" s="245">
        <v>15.2855993563958</v>
      </c>
      <c r="V3" s="263">
        <v>4</v>
      </c>
      <c r="W3" s="151" t="s">
        <v>22</v>
      </c>
    </row>
    <row r="4" customHeight="1" spans="1:23">
      <c r="A4" s="241"/>
      <c r="B4" s="242"/>
      <c r="C4" s="241"/>
      <c r="D4" s="244" t="s">
        <v>200</v>
      </c>
      <c r="E4" s="245">
        <v>84.4</v>
      </c>
      <c r="F4" s="246">
        <v>144</v>
      </c>
      <c r="G4" s="247">
        <v>3.36</v>
      </c>
      <c r="H4" s="247">
        <v>24.16</v>
      </c>
      <c r="I4" s="247">
        <v>619.05</v>
      </c>
      <c r="J4" s="247">
        <v>20.16</v>
      </c>
      <c r="K4" s="247">
        <v>83.44</v>
      </c>
      <c r="L4" s="247">
        <v>169.64</v>
      </c>
      <c r="M4" s="247">
        <v>135.24</v>
      </c>
      <c r="N4" s="247">
        <v>79.72</v>
      </c>
      <c r="O4" s="247">
        <v>26.42</v>
      </c>
      <c r="P4" s="245">
        <v>13.65</v>
      </c>
      <c r="Q4" s="245">
        <v>13.09</v>
      </c>
      <c r="R4" s="245">
        <v>13.25</v>
      </c>
      <c r="S4" s="245">
        <v>13.33</v>
      </c>
      <c r="T4" s="245">
        <v>666.42</v>
      </c>
      <c r="U4" s="245">
        <v>-0.39756082979615</v>
      </c>
      <c r="V4" s="263">
        <v>11</v>
      </c>
      <c r="W4" s="149"/>
    </row>
    <row r="5" customHeight="1" spans="1:23">
      <c r="A5" s="241"/>
      <c r="B5" s="242"/>
      <c r="C5" s="241"/>
      <c r="D5" s="244" t="s">
        <v>201</v>
      </c>
      <c r="E5" s="245">
        <v>117.6</v>
      </c>
      <c r="F5" s="246">
        <v>150</v>
      </c>
      <c r="G5" s="247">
        <v>5.7</v>
      </c>
      <c r="H5" s="247">
        <v>30</v>
      </c>
      <c r="I5" s="257">
        <v>426</v>
      </c>
      <c r="J5" s="257">
        <v>16.3</v>
      </c>
      <c r="K5" s="257">
        <v>54.3</v>
      </c>
      <c r="L5" s="247">
        <v>198</v>
      </c>
      <c r="M5" s="247">
        <v>182</v>
      </c>
      <c r="N5" s="247">
        <v>91.92</v>
      </c>
      <c r="O5" s="247">
        <v>26.6</v>
      </c>
      <c r="P5" s="245">
        <v>15.63</v>
      </c>
      <c r="Q5" s="245">
        <v>15.71</v>
      </c>
      <c r="R5" s="245">
        <v>14.39</v>
      </c>
      <c r="S5" s="245">
        <v>15.24</v>
      </c>
      <c r="T5" s="245">
        <v>762.24</v>
      </c>
      <c r="U5" s="245">
        <v>9.64169099984177</v>
      </c>
      <c r="V5" s="263">
        <v>2</v>
      </c>
      <c r="W5" s="149"/>
    </row>
    <row r="6" customHeight="1" spans="1:23">
      <c r="A6" s="241"/>
      <c r="B6" s="242"/>
      <c r="C6" s="241"/>
      <c r="D6" s="244" t="s">
        <v>202</v>
      </c>
      <c r="E6" s="245">
        <v>99.2</v>
      </c>
      <c r="F6" s="246">
        <v>144</v>
      </c>
      <c r="G6" s="247">
        <v>5.9</v>
      </c>
      <c r="H6" s="247">
        <v>21.4</v>
      </c>
      <c r="I6" s="247">
        <v>262.7</v>
      </c>
      <c r="J6" s="247">
        <v>13.3</v>
      </c>
      <c r="K6" s="247">
        <v>62.1</v>
      </c>
      <c r="L6" s="247">
        <v>220.6</v>
      </c>
      <c r="M6" s="247">
        <v>204.9</v>
      </c>
      <c r="N6" s="247">
        <v>92.9</v>
      </c>
      <c r="O6" s="247">
        <v>23.9</v>
      </c>
      <c r="P6" s="245">
        <v>16.94</v>
      </c>
      <c r="Q6" s="245">
        <v>17.06</v>
      </c>
      <c r="R6" s="245">
        <v>16.87</v>
      </c>
      <c r="S6" s="245">
        <v>16.96</v>
      </c>
      <c r="T6" s="245">
        <v>753.8</v>
      </c>
      <c r="U6" s="245">
        <v>14.4375284651586</v>
      </c>
      <c r="V6" s="263">
        <v>2</v>
      </c>
      <c r="W6" s="149"/>
    </row>
    <row r="7" customHeight="1" spans="1:23">
      <c r="A7" s="241"/>
      <c r="B7" s="242"/>
      <c r="C7" s="241"/>
      <c r="D7" s="244" t="s">
        <v>203</v>
      </c>
      <c r="E7" s="245">
        <v>104</v>
      </c>
      <c r="F7" s="246">
        <v>148</v>
      </c>
      <c r="G7" s="247">
        <v>4.56</v>
      </c>
      <c r="H7" s="247">
        <v>16.75</v>
      </c>
      <c r="I7" s="247">
        <v>267.3</v>
      </c>
      <c r="J7" s="247">
        <v>13.1</v>
      </c>
      <c r="K7" s="247">
        <v>78.2</v>
      </c>
      <c r="L7" s="247">
        <v>268.2</v>
      </c>
      <c r="M7" s="247">
        <v>240.2</v>
      </c>
      <c r="N7" s="247">
        <v>89.6</v>
      </c>
      <c r="O7" s="247">
        <v>25.3</v>
      </c>
      <c r="P7" s="245">
        <v>14.61</v>
      </c>
      <c r="Q7" s="245">
        <v>14.44</v>
      </c>
      <c r="R7" s="245">
        <v>14.96</v>
      </c>
      <c r="S7" s="245">
        <v>14.67</v>
      </c>
      <c r="T7" s="245">
        <v>733.5</v>
      </c>
      <c r="U7" s="245">
        <v>13.5448916408669</v>
      </c>
      <c r="V7" s="263">
        <v>3</v>
      </c>
      <c r="W7" s="149"/>
    </row>
    <row r="8" customHeight="1" spans="1:23">
      <c r="A8" s="241"/>
      <c r="B8" s="242"/>
      <c r="C8" s="241"/>
      <c r="D8" s="244" t="s">
        <v>204</v>
      </c>
      <c r="E8" s="245">
        <v>106.7</v>
      </c>
      <c r="F8" s="246">
        <v>151</v>
      </c>
      <c r="G8" s="247">
        <v>4.9</v>
      </c>
      <c r="H8" s="247">
        <v>27.9</v>
      </c>
      <c r="I8" s="247">
        <v>469.39</v>
      </c>
      <c r="J8" s="247">
        <v>18.6</v>
      </c>
      <c r="K8" s="247">
        <v>66.67</v>
      </c>
      <c r="L8" s="247">
        <v>181.3</v>
      </c>
      <c r="M8" s="247">
        <v>161.9</v>
      </c>
      <c r="N8" s="247">
        <v>89.3</v>
      </c>
      <c r="O8" s="247">
        <v>27.2</v>
      </c>
      <c r="P8" s="245">
        <v>13.15</v>
      </c>
      <c r="Q8" s="245">
        <v>14.25</v>
      </c>
      <c r="R8" s="245">
        <v>13.85</v>
      </c>
      <c r="S8" s="245">
        <v>13.75</v>
      </c>
      <c r="T8" s="245">
        <v>625</v>
      </c>
      <c r="U8" s="245">
        <v>0.511402013444397</v>
      </c>
      <c r="V8" s="263">
        <v>9</v>
      </c>
      <c r="W8" s="149"/>
    </row>
    <row r="9" customHeight="1" spans="1:23">
      <c r="A9" s="241"/>
      <c r="B9" s="242"/>
      <c r="C9" s="241"/>
      <c r="D9" s="244" t="s">
        <v>205</v>
      </c>
      <c r="E9" s="245">
        <v>105</v>
      </c>
      <c r="F9" s="246">
        <v>152</v>
      </c>
      <c r="G9" s="247">
        <v>4.2</v>
      </c>
      <c r="H9" s="247">
        <v>18.2</v>
      </c>
      <c r="I9" s="247">
        <v>333</v>
      </c>
      <c r="J9" s="247">
        <v>13.1</v>
      </c>
      <c r="K9" s="247">
        <v>72</v>
      </c>
      <c r="L9" s="247">
        <v>229</v>
      </c>
      <c r="M9" s="247">
        <v>209</v>
      </c>
      <c r="N9" s="247">
        <v>91.3</v>
      </c>
      <c r="O9" s="247">
        <v>27.2</v>
      </c>
      <c r="P9" s="245">
        <v>14.75</v>
      </c>
      <c r="Q9" s="245">
        <v>15.24</v>
      </c>
      <c r="R9" s="245">
        <v>14.98</v>
      </c>
      <c r="S9" s="245">
        <v>14.99</v>
      </c>
      <c r="T9" s="245">
        <v>749.5</v>
      </c>
      <c r="U9" s="245">
        <v>9.17698470502549</v>
      </c>
      <c r="V9" s="263">
        <v>2</v>
      </c>
      <c r="W9" s="149"/>
    </row>
    <row r="10" customHeight="1" spans="1:23">
      <c r="A10" s="241"/>
      <c r="B10" s="242"/>
      <c r="C10" s="241"/>
      <c r="D10" s="244" t="s">
        <v>206</v>
      </c>
      <c r="E10" s="245">
        <v>96.5</v>
      </c>
      <c r="F10" s="246">
        <v>151</v>
      </c>
      <c r="G10" s="247">
        <v>3.64</v>
      </c>
      <c r="H10" s="247">
        <v>24.85</v>
      </c>
      <c r="I10" s="247">
        <v>683</v>
      </c>
      <c r="J10" s="247">
        <v>15.23</v>
      </c>
      <c r="K10" s="247">
        <v>61.29</v>
      </c>
      <c r="L10" s="247">
        <v>218.54</v>
      </c>
      <c r="M10" s="247">
        <v>165.28</v>
      </c>
      <c r="N10" s="247">
        <v>75.63</v>
      </c>
      <c r="O10" s="247">
        <v>25.48</v>
      </c>
      <c r="P10" s="245">
        <v>12.23</v>
      </c>
      <c r="Q10" s="245">
        <v>13.45</v>
      </c>
      <c r="R10" s="245">
        <v>12.64</v>
      </c>
      <c r="S10" s="245">
        <v>12.77</v>
      </c>
      <c r="T10" s="245">
        <v>638.67</v>
      </c>
      <c r="U10" s="245">
        <v>-0.312173193687858</v>
      </c>
      <c r="V10" s="263">
        <v>9</v>
      </c>
      <c r="W10" s="149"/>
    </row>
    <row r="11" customHeight="1" spans="1:23">
      <c r="A11" s="241"/>
      <c r="B11" s="242"/>
      <c r="C11" s="241"/>
      <c r="D11" s="244" t="s">
        <v>207</v>
      </c>
      <c r="E11" s="245">
        <v>106.8</v>
      </c>
      <c r="F11" s="246">
        <v>149</v>
      </c>
      <c r="G11" s="247">
        <v>6.3</v>
      </c>
      <c r="H11" s="247">
        <v>33.7</v>
      </c>
      <c r="I11" s="247">
        <v>430.3</v>
      </c>
      <c r="J11" s="247">
        <v>16.4</v>
      </c>
      <c r="K11" s="247">
        <v>48.9</v>
      </c>
      <c r="L11" s="247">
        <v>156.8</v>
      </c>
      <c r="M11" s="247">
        <v>146.6</v>
      </c>
      <c r="N11" s="247">
        <v>93.5</v>
      </c>
      <c r="O11" s="247">
        <v>25.5</v>
      </c>
      <c r="P11" s="245">
        <v>13.67</v>
      </c>
      <c r="Q11" s="245">
        <v>13.79</v>
      </c>
      <c r="R11" s="245">
        <v>14.25</v>
      </c>
      <c r="S11" s="245">
        <v>13.9</v>
      </c>
      <c r="T11" s="245">
        <v>695.17</v>
      </c>
      <c r="U11" s="245">
        <v>11.9436392914654</v>
      </c>
      <c r="V11" s="263">
        <v>2</v>
      </c>
      <c r="W11" s="149"/>
    </row>
    <row r="12" customHeight="1" spans="1:23">
      <c r="A12" s="241"/>
      <c r="B12" s="242"/>
      <c r="C12" s="241"/>
      <c r="D12" s="244" t="s">
        <v>208</v>
      </c>
      <c r="E12" s="245">
        <v>105</v>
      </c>
      <c r="F12" s="246">
        <v>156</v>
      </c>
      <c r="G12" s="247">
        <v>10.99</v>
      </c>
      <c r="H12" s="247">
        <v>26.3</v>
      </c>
      <c r="I12" s="247">
        <v>139.5</v>
      </c>
      <c r="J12" s="247">
        <v>18.9</v>
      </c>
      <c r="K12" s="247">
        <v>71.9</v>
      </c>
      <c r="L12" s="247">
        <v>195</v>
      </c>
      <c r="M12" s="247">
        <v>159.6</v>
      </c>
      <c r="N12" s="247">
        <v>81.9</v>
      </c>
      <c r="O12" s="247">
        <v>24.3</v>
      </c>
      <c r="P12" s="245">
        <v>15.75</v>
      </c>
      <c r="Q12" s="245">
        <v>15.4</v>
      </c>
      <c r="R12" s="245">
        <v>15.98</v>
      </c>
      <c r="S12" s="245">
        <v>15.71</v>
      </c>
      <c r="T12" s="245">
        <v>785.5</v>
      </c>
      <c r="U12" s="245">
        <v>15.6848306332842</v>
      </c>
      <c r="V12" s="263">
        <v>1</v>
      </c>
      <c r="W12" s="149"/>
    </row>
    <row r="13" customHeight="1" spans="1:23">
      <c r="A13" s="241"/>
      <c r="B13" s="242"/>
      <c r="C13" s="241"/>
      <c r="D13" s="248" t="s">
        <v>209</v>
      </c>
      <c r="E13" s="249">
        <v>103.64</v>
      </c>
      <c r="F13" s="250">
        <v>147.9</v>
      </c>
      <c r="G13" s="251">
        <v>5.715</v>
      </c>
      <c r="H13" s="251">
        <v>24.836</v>
      </c>
      <c r="I13" s="258">
        <v>396.024</v>
      </c>
      <c r="J13" s="258">
        <v>16.384</v>
      </c>
      <c r="K13" s="258">
        <v>67.35</v>
      </c>
      <c r="L13" s="251">
        <v>201.748</v>
      </c>
      <c r="M13" s="251">
        <v>176.852</v>
      </c>
      <c r="N13" s="251">
        <v>87.657</v>
      </c>
      <c r="O13" s="251">
        <v>25.94</v>
      </c>
      <c r="P13" s="249">
        <v>14.468</v>
      </c>
      <c r="Q13" s="249">
        <v>14.613</v>
      </c>
      <c r="R13" s="249">
        <v>14.617</v>
      </c>
      <c r="S13" s="249">
        <v>14.565</v>
      </c>
      <c r="T13" s="249">
        <v>712.63</v>
      </c>
      <c r="U13" s="249">
        <v>8.95168330819986</v>
      </c>
      <c r="V13" s="264" t="s">
        <v>210</v>
      </c>
      <c r="W13" s="149"/>
    </row>
    <row r="14" customHeight="1" spans="1:23">
      <c r="A14" s="241" t="s">
        <v>77</v>
      </c>
      <c r="B14" s="242"/>
      <c r="C14" s="243" t="s">
        <v>211</v>
      </c>
      <c r="D14" s="252" t="s">
        <v>79</v>
      </c>
      <c r="E14" s="253">
        <v>115.3</v>
      </c>
      <c r="F14" s="253">
        <v>148</v>
      </c>
      <c r="G14" s="253">
        <v>5.3</v>
      </c>
      <c r="H14" s="253">
        <v>22.8</v>
      </c>
      <c r="I14" s="253">
        <v>330.19</v>
      </c>
      <c r="J14" s="253">
        <v>14.6</v>
      </c>
      <c r="K14" s="253">
        <v>64.04</v>
      </c>
      <c r="L14" s="253">
        <v>216.8</v>
      </c>
      <c r="M14" s="253">
        <v>195.4</v>
      </c>
      <c r="N14" s="253">
        <v>90.13</v>
      </c>
      <c r="O14" s="253">
        <v>27</v>
      </c>
      <c r="P14" s="259">
        <v>18.3</v>
      </c>
      <c r="Q14" s="259">
        <v>18.25</v>
      </c>
      <c r="R14" s="259">
        <v>18.1</v>
      </c>
      <c r="S14" s="259">
        <v>18.22</v>
      </c>
      <c r="T14" s="253">
        <v>755.26</v>
      </c>
      <c r="U14" s="259">
        <v>7.16</v>
      </c>
      <c r="V14" s="252">
        <v>4</v>
      </c>
      <c r="W14" s="149"/>
    </row>
    <row r="15" customHeight="1" spans="1:23">
      <c r="A15" s="241"/>
      <c r="B15" s="242"/>
      <c r="C15" s="241"/>
      <c r="D15" s="252" t="s">
        <v>212</v>
      </c>
      <c r="E15" s="253">
        <v>115.8</v>
      </c>
      <c r="F15" s="253">
        <v>140</v>
      </c>
      <c r="G15" s="253">
        <v>8.5</v>
      </c>
      <c r="H15" s="253">
        <v>27.1</v>
      </c>
      <c r="I15" s="253">
        <v>218.8</v>
      </c>
      <c r="J15" s="253">
        <v>22</v>
      </c>
      <c r="K15" s="253">
        <v>81.1</v>
      </c>
      <c r="L15" s="253">
        <v>183.3</v>
      </c>
      <c r="M15" s="253">
        <v>147.4</v>
      </c>
      <c r="N15" s="253">
        <v>80.4</v>
      </c>
      <c r="O15" s="253">
        <v>25.29</v>
      </c>
      <c r="P15" s="259">
        <v>14.2</v>
      </c>
      <c r="Q15" s="259">
        <v>14.5</v>
      </c>
      <c r="R15" s="259">
        <v>14.1</v>
      </c>
      <c r="S15" s="253">
        <v>14.3</v>
      </c>
      <c r="T15" s="253">
        <v>715</v>
      </c>
      <c r="U15" s="259">
        <v>10</v>
      </c>
      <c r="V15" s="252">
        <v>5</v>
      </c>
      <c r="W15" s="149"/>
    </row>
    <row r="16" customHeight="1" spans="1:23">
      <c r="A16" s="241"/>
      <c r="B16" s="242"/>
      <c r="C16" s="241"/>
      <c r="D16" s="252" t="s">
        <v>120</v>
      </c>
      <c r="E16" s="253">
        <v>99.7</v>
      </c>
      <c r="F16" s="253">
        <v>155</v>
      </c>
      <c r="G16" s="253">
        <v>4.45</v>
      </c>
      <c r="H16" s="253">
        <v>32.26</v>
      </c>
      <c r="I16" s="253">
        <v>624.94</v>
      </c>
      <c r="J16" s="253">
        <v>17.32</v>
      </c>
      <c r="K16" s="253">
        <v>53.69</v>
      </c>
      <c r="L16" s="253">
        <v>185.08</v>
      </c>
      <c r="M16" s="253">
        <v>164.01</v>
      </c>
      <c r="N16" s="253">
        <v>88.62</v>
      </c>
      <c r="O16" s="253">
        <v>27.26</v>
      </c>
      <c r="P16" s="259">
        <v>13.91</v>
      </c>
      <c r="Q16" s="259">
        <v>13.68</v>
      </c>
      <c r="R16" s="259">
        <v>13.25</v>
      </c>
      <c r="S16" s="259">
        <v>13.61</v>
      </c>
      <c r="T16" s="253">
        <v>741.47</v>
      </c>
      <c r="U16" s="259">
        <v>0.15</v>
      </c>
      <c r="V16" s="252">
        <v>3</v>
      </c>
      <c r="W16" s="149"/>
    </row>
    <row r="17" customHeight="1" spans="1:23">
      <c r="A17" s="241"/>
      <c r="B17" s="242"/>
      <c r="C17" s="241"/>
      <c r="D17" s="252" t="s">
        <v>181</v>
      </c>
      <c r="E17" s="253">
        <v>109</v>
      </c>
      <c r="F17" s="253">
        <v>141</v>
      </c>
      <c r="G17" s="253">
        <v>4.9</v>
      </c>
      <c r="H17" s="253">
        <v>22.5</v>
      </c>
      <c r="I17" s="253">
        <v>359</v>
      </c>
      <c r="J17" s="253">
        <v>14.6</v>
      </c>
      <c r="K17" s="253">
        <v>64.9</v>
      </c>
      <c r="L17" s="253">
        <v>231</v>
      </c>
      <c r="M17" s="253">
        <v>205</v>
      </c>
      <c r="N17" s="253">
        <v>88.7</v>
      </c>
      <c r="O17" s="253">
        <v>25.8</v>
      </c>
      <c r="P17" s="259">
        <v>17.56</v>
      </c>
      <c r="Q17" s="259">
        <v>17.28</v>
      </c>
      <c r="R17" s="259">
        <v>16.2</v>
      </c>
      <c r="S17" s="259">
        <v>17.01</v>
      </c>
      <c r="T17" s="253">
        <v>716.4</v>
      </c>
      <c r="U17" s="259">
        <v>-3.94</v>
      </c>
      <c r="V17" s="252">
        <v>8</v>
      </c>
      <c r="W17" s="149"/>
    </row>
    <row r="18" customHeight="1" spans="1:23">
      <c r="A18" s="241"/>
      <c r="B18" s="242"/>
      <c r="C18" s="241"/>
      <c r="D18" s="252" t="s">
        <v>213</v>
      </c>
      <c r="E18" s="253">
        <v>103.3</v>
      </c>
      <c r="F18" s="253">
        <v>145</v>
      </c>
      <c r="G18" s="253">
        <v>5</v>
      </c>
      <c r="H18" s="253">
        <v>27</v>
      </c>
      <c r="I18" s="253">
        <v>440</v>
      </c>
      <c r="J18" s="253">
        <v>16.7</v>
      </c>
      <c r="K18" s="253">
        <v>61.9</v>
      </c>
      <c r="L18" s="253">
        <v>212.2</v>
      </c>
      <c r="M18" s="253">
        <v>161.1</v>
      </c>
      <c r="N18" s="253">
        <v>75.9</v>
      </c>
      <c r="O18" s="253">
        <v>25.1</v>
      </c>
      <c r="P18" s="259">
        <v>17.56</v>
      </c>
      <c r="Q18" s="259">
        <v>19.64</v>
      </c>
      <c r="R18" s="259">
        <v>17.5</v>
      </c>
      <c r="S18" s="253">
        <v>18.23</v>
      </c>
      <c r="T18" s="253">
        <v>810.3</v>
      </c>
      <c r="U18" s="259">
        <v>7.4</v>
      </c>
      <c r="V18" s="252">
        <v>3</v>
      </c>
      <c r="W18" s="149"/>
    </row>
    <row r="19" customHeight="1" spans="1:23">
      <c r="A19" s="241"/>
      <c r="B19" s="242"/>
      <c r="C19" s="241"/>
      <c r="D19" s="252" t="s">
        <v>214</v>
      </c>
      <c r="E19" s="253">
        <v>104.2</v>
      </c>
      <c r="F19" s="253">
        <v>149</v>
      </c>
      <c r="G19" s="253">
        <v>8.14</v>
      </c>
      <c r="H19" s="253">
        <v>34.48</v>
      </c>
      <c r="I19" s="253">
        <v>323.59</v>
      </c>
      <c r="J19" s="253">
        <v>22.64</v>
      </c>
      <c r="K19" s="253">
        <v>65.66</v>
      </c>
      <c r="L19" s="253">
        <v>199.17</v>
      </c>
      <c r="M19" s="253">
        <v>134.89</v>
      </c>
      <c r="N19" s="253">
        <v>67.73</v>
      </c>
      <c r="O19" s="253">
        <v>26.5</v>
      </c>
      <c r="P19" s="259">
        <v>17.2</v>
      </c>
      <c r="Q19" s="259">
        <v>16.9</v>
      </c>
      <c r="R19" s="259">
        <v>17.6</v>
      </c>
      <c r="S19" s="259">
        <v>17.23</v>
      </c>
      <c r="T19" s="253">
        <v>798.24</v>
      </c>
      <c r="U19" s="259">
        <v>3.4</v>
      </c>
      <c r="V19" s="252">
        <v>3</v>
      </c>
      <c r="W19" s="149"/>
    </row>
    <row r="20" customHeight="1" spans="1:23">
      <c r="A20" s="241"/>
      <c r="B20" s="242"/>
      <c r="C20" s="241"/>
      <c r="D20" s="252" t="s">
        <v>215</v>
      </c>
      <c r="E20" s="253">
        <v>117</v>
      </c>
      <c r="F20" s="253">
        <v>153</v>
      </c>
      <c r="G20" s="253">
        <v>8.17</v>
      </c>
      <c r="H20" s="253"/>
      <c r="I20" s="253">
        <v>172.1</v>
      </c>
      <c r="J20" s="253">
        <v>14.56</v>
      </c>
      <c r="K20" s="253">
        <v>65.51</v>
      </c>
      <c r="L20" s="253">
        <v>247.8</v>
      </c>
      <c r="M20" s="253">
        <v>202.4</v>
      </c>
      <c r="N20" s="253">
        <v>81.7</v>
      </c>
      <c r="O20" s="253">
        <v>24.6</v>
      </c>
      <c r="P20" s="253">
        <v>13.2</v>
      </c>
      <c r="Q20" s="259">
        <v>12.8</v>
      </c>
      <c r="R20" s="259">
        <v>12.75</v>
      </c>
      <c r="S20" s="259">
        <v>12.92</v>
      </c>
      <c r="T20" s="253">
        <v>645.83</v>
      </c>
      <c r="U20" s="259">
        <v>7.19</v>
      </c>
      <c r="V20" s="252">
        <v>3</v>
      </c>
      <c r="W20" s="149"/>
    </row>
    <row r="21" customHeight="1" spans="1:23">
      <c r="A21" s="241"/>
      <c r="B21" s="242"/>
      <c r="C21" s="241"/>
      <c r="D21" s="252" t="s">
        <v>127</v>
      </c>
      <c r="E21" s="253">
        <v>95</v>
      </c>
      <c r="F21" s="253">
        <v>154</v>
      </c>
      <c r="G21" s="253">
        <v>1.3</v>
      </c>
      <c r="H21" s="253">
        <v>19.43</v>
      </c>
      <c r="I21" s="253"/>
      <c r="J21" s="253">
        <v>14.14</v>
      </c>
      <c r="K21" s="253">
        <v>72.78</v>
      </c>
      <c r="L21" s="253">
        <v>289</v>
      </c>
      <c r="M21" s="253">
        <v>248</v>
      </c>
      <c r="N21" s="253">
        <v>85.7</v>
      </c>
      <c r="O21" s="253">
        <v>24.2</v>
      </c>
      <c r="P21" s="259">
        <v>19.26</v>
      </c>
      <c r="Q21" s="259">
        <v>20.05</v>
      </c>
      <c r="R21" s="259">
        <v>21.7</v>
      </c>
      <c r="S21" s="259">
        <v>20.34</v>
      </c>
      <c r="T21" s="253">
        <v>847.37</v>
      </c>
      <c r="U21" s="259">
        <v>-9.12</v>
      </c>
      <c r="V21" s="252">
        <v>6</v>
      </c>
      <c r="W21" s="149"/>
    </row>
    <row r="22" customHeight="1" spans="1:23">
      <c r="A22" s="241"/>
      <c r="B22" s="242"/>
      <c r="C22" s="241"/>
      <c r="D22" s="252" t="s">
        <v>128</v>
      </c>
      <c r="E22" s="253">
        <v>114</v>
      </c>
      <c r="F22" s="253">
        <v>141</v>
      </c>
      <c r="G22" s="253">
        <v>6.6</v>
      </c>
      <c r="H22" s="253">
        <v>27.6</v>
      </c>
      <c r="I22" s="253">
        <v>318.2</v>
      </c>
      <c r="J22" s="253">
        <v>17.4</v>
      </c>
      <c r="K22" s="253">
        <v>63</v>
      </c>
      <c r="L22" s="253">
        <v>263.3</v>
      </c>
      <c r="M22" s="253">
        <v>220.1</v>
      </c>
      <c r="N22" s="253">
        <v>83.6</v>
      </c>
      <c r="O22" s="253">
        <v>27</v>
      </c>
      <c r="P22" s="259">
        <v>15.96</v>
      </c>
      <c r="Q22" s="259">
        <v>15.63</v>
      </c>
      <c r="R22" s="259">
        <v>15.85</v>
      </c>
      <c r="S22" s="259">
        <v>15.81</v>
      </c>
      <c r="T22" s="253">
        <v>790.7</v>
      </c>
      <c r="U22" s="259">
        <v>9.11</v>
      </c>
      <c r="V22" s="252">
        <v>1</v>
      </c>
      <c r="W22" s="149"/>
    </row>
    <row r="23" customHeight="1" spans="1:23">
      <c r="A23" s="241"/>
      <c r="B23" s="242"/>
      <c r="C23" s="241"/>
      <c r="D23" s="252" t="s">
        <v>186</v>
      </c>
      <c r="E23" s="253">
        <v>111.3</v>
      </c>
      <c r="F23" s="253">
        <v>138</v>
      </c>
      <c r="G23" s="253">
        <v>8.3</v>
      </c>
      <c r="H23" s="253">
        <v>37.1</v>
      </c>
      <c r="I23" s="253">
        <v>347</v>
      </c>
      <c r="J23" s="253">
        <v>20.5</v>
      </c>
      <c r="K23" s="253">
        <v>55.3</v>
      </c>
      <c r="L23" s="253">
        <v>219.6</v>
      </c>
      <c r="M23" s="253">
        <v>197</v>
      </c>
      <c r="N23" s="253">
        <v>89.7</v>
      </c>
      <c r="O23" s="253">
        <v>25.7</v>
      </c>
      <c r="P23" s="259">
        <v>12.09</v>
      </c>
      <c r="Q23" s="259">
        <v>14.58</v>
      </c>
      <c r="R23" s="259">
        <v>13.09</v>
      </c>
      <c r="S23" s="259">
        <v>13.25</v>
      </c>
      <c r="T23" s="253">
        <v>662.7</v>
      </c>
      <c r="U23" s="259">
        <v>4.08</v>
      </c>
      <c r="V23" s="252">
        <v>5</v>
      </c>
      <c r="W23" s="149"/>
    </row>
    <row r="24" customHeight="1" spans="1:23">
      <c r="A24" s="241"/>
      <c r="B24" s="242"/>
      <c r="C24" s="241"/>
      <c r="D24" s="215" t="s">
        <v>89</v>
      </c>
      <c r="E24" s="216">
        <f t="shared" ref="E24:T24" si="0">AVERAGE(E14:E23)</f>
        <v>108.46</v>
      </c>
      <c r="F24" s="216">
        <f t="shared" si="0"/>
        <v>146.4</v>
      </c>
      <c r="G24" s="216">
        <f t="shared" si="0"/>
        <v>6.066</v>
      </c>
      <c r="H24" s="216">
        <f t="shared" si="0"/>
        <v>27.8077777777778</v>
      </c>
      <c r="I24" s="216">
        <f t="shared" si="0"/>
        <v>348.202222222222</v>
      </c>
      <c r="J24" s="216">
        <f t="shared" si="0"/>
        <v>17.446</v>
      </c>
      <c r="K24" s="216">
        <f t="shared" si="0"/>
        <v>64.788</v>
      </c>
      <c r="L24" s="216">
        <f t="shared" si="0"/>
        <v>224.725</v>
      </c>
      <c r="M24" s="216">
        <f t="shared" si="0"/>
        <v>187.53</v>
      </c>
      <c r="N24" s="216">
        <f t="shared" si="0"/>
        <v>83.218</v>
      </c>
      <c r="O24" s="216">
        <f t="shared" si="0"/>
        <v>25.845</v>
      </c>
      <c r="P24" s="216">
        <f t="shared" si="0"/>
        <v>15.924</v>
      </c>
      <c r="Q24" s="216">
        <f t="shared" si="0"/>
        <v>16.331</v>
      </c>
      <c r="R24" s="216">
        <f t="shared" si="0"/>
        <v>16.014</v>
      </c>
      <c r="S24" s="216">
        <f t="shared" si="0"/>
        <v>16.092</v>
      </c>
      <c r="T24" s="216">
        <f t="shared" si="0"/>
        <v>748.327</v>
      </c>
      <c r="U24" s="221">
        <v>3.02496713039767</v>
      </c>
      <c r="V24" s="215">
        <v>2</v>
      </c>
      <c r="W24" s="149"/>
    </row>
    <row r="25" customHeight="1" spans="1:23">
      <c r="A25" s="241" t="s">
        <v>90</v>
      </c>
      <c r="B25" s="242"/>
      <c r="C25" s="243" t="s">
        <v>216</v>
      </c>
      <c r="D25" s="241" t="s">
        <v>212</v>
      </c>
      <c r="E25" s="254">
        <v>113.5</v>
      </c>
      <c r="F25" s="254">
        <v>137</v>
      </c>
      <c r="G25" s="254">
        <v>9.7</v>
      </c>
      <c r="H25" s="254">
        <v>28.4</v>
      </c>
      <c r="I25" s="254">
        <v>192.7</v>
      </c>
      <c r="J25" s="254">
        <v>15.7</v>
      </c>
      <c r="K25" s="254">
        <v>55.2</v>
      </c>
      <c r="L25" s="254">
        <v>222.9</v>
      </c>
      <c r="M25" s="254">
        <v>185.7</v>
      </c>
      <c r="N25" s="254">
        <v>83.3</v>
      </c>
      <c r="O25" s="254">
        <v>25.07</v>
      </c>
      <c r="P25" s="260">
        <v>336.7</v>
      </c>
      <c r="Q25" s="260">
        <v>344.7</v>
      </c>
      <c r="R25" s="260"/>
      <c r="S25" s="260">
        <v>340.7</v>
      </c>
      <c r="T25" s="254">
        <v>681.4</v>
      </c>
      <c r="U25" s="265">
        <v>9.23</v>
      </c>
      <c r="V25" s="241">
        <v>1</v>
      </c>
      <c r="W25" s="149"/>
    </row>
    <row r="26" customHeight="1" spans="1:23">
      <c r="A26" s="241"/>
      <c r="B26" s="242"/>
      <c r="C26" s="241"/>
      <c r="D26" s="241" t="s">
        <v>120</v>
      </c>
      <c r="E26" s="254">
        <v>89.19</v>
      </c>
      <c r="F26" s="254">
        <v>152</v>
      </c>
      <c r="G26" s="254">
        <v>5.71</v>
      </c>
      <c r="H26" s="254">
        <v>33.16</v>
      </c>
      <c r="I26" s="254">
        <v>480.74</v>
      </c>
      <c r="J26" s="254">
        <v>18.59</v>
      </c>
      <c r="K26" s="254">
        <v>55.79</v>
      </c>
      <c r="L26" s="254">
        <v>189.56</v>
      </c>
      <c r="M26" s="254">
        <v>156.29</v>
      </c>
      <c r="N26" s="254">
        <v>82.45</v>
      </c>
      <c r="O26" s="254">
        <v>28.09</v>
      </c>
      <c r="P26" s="260">
        <v>257.11</v>
      </c>
      <c r="Q26" s="260">
        <v>249.27</v>
      </c>
      <c r="R26" s="260"/>
      <c r="S26" s="260">
        <v>253.19</v>
      </c>
      <c r="T26" s="254">
        <v>744.68</v>
      </c>
      <c r="U26" s="265">
        <v>0.97</v>
      </c>
      <c r="V26" s="241">
        <v>1</v>
      </c>
      <c r="W26" s="149"/>
    </row>
    <row r="27" customHeight="1" spans="1:23">
      <c r="A27" s="241"/>
      <c r="B27" s="242"/>
      <c r="C27" s="241"/>
      <c r="D27" s="241" t="s">
        <v>181</v>
      </c>
      <c r="E27" s="254">
        <v>107</v>
      </c>
      <c r="F27" s="254">
        <v>141</v>
      </c>
      <c r="G27" s="254">
        <v>4.2</v>
      </c>
      <c r="H27" s="254">
        <v>20.3</v>
      </c>
      <c r="I27" s="254">
        <v>383</v>
      </c>
      <c r="J27" s="254">
        <v>14.8</v>
      </c>
      <c r="K27" s="254">
        <v>72.9</v>
      </c>
      <c r="L27" s="254">
        <v>214</v>
      </c>
      <c r="M27" s="254">
        <v>197</v>
      </c>
      <c r="N27" s="254">
        <v>92.1</v>
      </c>
      <c r="O27" s="254">
        <v>25.9</v>
      </c>
      <c r="P27" s="260">
        <v>183.8</v>
      </c>
      <c r="Q27" s="260">
        <v>187.6</v>
      </c>
      <c r="R27" s="260"/>
      <c r="S27" s="260">
        <v>185.7</v>
      </c>
      <c r="T27" s="254">
        <v>742.8</v>
      </c>
      <c r="U27" s="265">
        <v>5.78</v>
      </c>
      <c r="V27" s="241">
        <v>1</v>
      </c>
      <c r="W27" s="149"/>
    </row>
    <row r="28" customHeight="1" spans="1:23">
      <c r="A28" s="241"/>
      <c r="B28" s="242"/>
      <c r="C28" s="241"/>
      <c r="D28" s="241" t="s">
        <v>213</v>
      </c>
      <c r="E28" s="254">
        <v>111.4</v>
      </c>
      <c r="F28" s="254">
        <v>138</v>
      </c>
      <c r="G28" s="254">
        <v>3</v>
      </c>
      <c r="H28" s="254">
        <v>19.8</v>
      </c>
      <c r="I28" s="254">
        <v>560</v>
      </c>
      <c r="J28" s="254">
        <v>14.4</v>
      </c>
      <c r="K28" s="254">
        <v>73</v>
      </c>
      <c r="L28" s="254">
        <v>195.7</v>
      </c>
      <c r="M28" s="254">
        <v>167.5</v>
      </c>
      <c r="N28" s="254">
        <v>85.6</v>
      </c>
      <c r="O28" s="254">
        <v>24.7</v>
      </c>
      <c r="P28" s="260">
        <v>179.1</v>
      </c>
      <c r="Q28" s="260">
        <v>180.41</v>
      </c>
      <c r="R28" s="260"/>
      <c r="S28" s="260">
        <v>179.76</v>
      </c>
      <c r="T28" s="254">
        <v>730.8</v>
      </c>
      <c r="U28" s="265">
        <v>2</v>
      </c>
      <c r="V28" s="241">
        <v>1</v>
      </c>
      <c r="W28" s="149"/>
    </row>
    <row r="29" customHeight="1" spans="1:23">
      <c r="A29" s="241"/>
      <c r="B29" s="242"/>
      <c r="C29" s="241"/>
      <c r="D29" s="241" t="s">
        <v>125</v>
      </c>
      <c r="E29" s="254">
        <v>116</v>
      </c>
      <c r="F29" s="254">
        <v>146</v>
      </c>
      <c r="G29" s="254">
        <v>4.43</v>
      </c>
      <c r="H29" s="254">
        <v>20.23</v>
      </c>
      <c r="I29" s="254">
        <v>356.5</v>
      </c>
      <c r="J29" s="254">
        <v>14.1</v>
      </c>
      <c r="K29" s="254">
        <v>69.7</v>
      </c>
      <c r="L29" s="254">
        <v>252.3</v>
      </c>
      <c r="M29" s="254">
        <v>214.7</v>
      </c>
      <c r="N29" s="254">
        <v>0.851</v>
      </c>
      <c r="O29" s="254">
        <v>28.4</v>
      </c>
      <c r="P29" s="260">
        <v>352.57</v>
      </c>
      <c r="Q29" s="260">
        <v>365.73</v>
      </c>
      <c r="R29" s="260"/>
      <c r="S29" s="260">
        <v>359.15</v>
      </c>
      <c r="T29" s="254">
        <v>718.3</v>
      </c>
      <c r="U29" s="265">
        <v>4.44</v>
      </c>
      <c r="V29" s="241">
        <v>1</v>
      </c>
      <c r="W29" s="149"/>
    </row>
    <row r="30" customHeight="1" spans="1:23">
      <c r="A30" s="241"/>
      <c r="B30" s="242"/>
      <c r="C30" s="241"/>
      <c r="D30" s="241" t="s">
        <v>217</v>
      </c>
      <c r="E30" s="254">
        <v>114</v>
      </c>
      <c r="F30" s="254">
        <v>142</v>
      </c>
      <c r="G30" s="254">
        <v>6</v>
      </c>
      <c r="H30" s="254">
        <v>21.5</v>
      </c>
      <c r="I30" s="254">
        <v>258.3</v>
      </c>
      <c r="J30" s="254">
        <v>13.2</v>
      </c>
      <c r="K30" s="254">
        <v>61.2</v>
      </c>
      <c r="L30" s="254">
        <v>253.9</v>
      </c>
      <c r="M30" s="254">
        <v>232.5</v>
      </c>
      <c r="N30" s="254">
        <v>91.6</v>
      </c>
      <c r="O30" s="254">
        <v>24.3</v>
      </c>
      <c r="P30" s="260">
        <v>327.75</v>
      </c>
      <c r="Q30" s="260">
        <v>315.5</v>
      </c>
      <c r="R30" s="260"/>
      <c r="S30" s="260">
        <v>321.63</v>
      </c>
      <c r="T30" s="254">
        <v>643.3</v>
      </c>
      <c r="U30" s="265">
        <v>7.03</v>
      </c>
      <c r="V30" s="241">
        <v>1</v>
      </c>
      <c r="W30" s="149"/>
    </row>
    <row r="31" customHeight="1" spans="1:23">
      <c r="A31" s="241"/>
      <c r="B31" s="242"/>
      <c r="C31" s="241"/>
      <c r="D31" s="241" t="s">
        <v>81</v>
      </c>
      <c r="E31" s="254">
        <v>112.9</v>
      </c>
      <c r="F31" s="254">
        <v>154</v>
      </c>
      <c r="G31" s="254">
        <v>4.7</v>
      </c>
      <c r="H31" s="254">
        <v>23.6</v>
      </c>
      <c r="I31" s="254">
        <v>402.1</v>
      </c>
      <c r="J31" s="254">
        <v>14.6</v>
      </c>
      <c r="K31" s="254">
        <v>61.9</v>
      </c>
      <c r="L31" s="254">
        <v>312.9</v>
      </c>
      <c r="M31" s="254">
        <v>279.8</v>
      </c>
      <c r="N31" s="254">
        <v>89.4</v>
      </c>
      <c r="O31" s="254">
        <v>24.2</v>
      </c>
      <c r="P31" s="260">
        <v>293.5</v>
      </c>
      <c r="Q31" s="260">
        <v>285</v>
      </c>
      <c r="R31" s="260"/>
      <c r="S31" s="260">
        <v>289.3</v>
      </c>
      <c r="T31" s="254">
        <v>723.1</v>
      </c>
      <c r="U31" s="265">
        <v>4.2</v>
      </c>
      <c r="V31" s="241">
        <v>1</v>
      </c>
      <c r="W31" s="149"/>
    </row>
    <row r="32" customHeight="1" spans="1:23">
      <c r="A32" s="241"/>
      <c r="B32" s="242"/>
      <c r="C32" s="241"/>
      <c r="D32" s="242" t="s">
        <v>89</v>
      </c>
      <c r="E32" s="255">
        <f t="shared" ref="E32:Q32" si="1">AVERAGE(E25:E31)</f>
        <v>109.141428571429</v>
      </c>
      <c r="F32" s="255">
        <f t="shared" si="1"/>
        <v>144.285714285714</v>
      </c>
      <c r="G32" s="255">
        <f t="shared" si="1"/>
        <v>5.39142857142857</v>
      </c>
      <c r="H32" s="255">
        <f t="shared" si="1"/>
        <v>23.8557142857143</v>
      </c>
      <c r="I32" s="255">
        <f t="shared" si="1"/>
        <v>376.191428571429</v>
      </c>
      <c r="J32" s="255">
        <f t="shared" si="1"/>
        <v>15.0557142857143</v>
      </c>
      <c r="K32" s="255">
        <f t="shared" si="1"/>
        <v>64.2414285714286</v>
      </c>
      <c r="L32" s="255">
        <f t="shared" si="1"/>
        <v>234.465714285714</v>
      </c>
      <c r="M32" s="255">
        <f t="shared" si="1"/>
        <v>204.784285714286</v>
      </c>
      <c r="N32" s="255">
        <f t="shared" si="1"/>
        <v>75.043</v>
      </c>
      <c r="O32" s="255">
        <f t="shared" si="1"/>
        <v>25.8085714285714</v>
      </c>
      <c r="P32" s="261">
        <f t="shared" si="1"/>
        <v>275.79</v>
      </c>
      <c r="Q32" s="261">
        <f t="shared" si="1"/>
        <v>275.458571428571</v>
      </c>
      <c r="R32" s="261"/>
      <c r="S32" s="261">
        <f>AVERAGE(S25:S31)</f>
        <v>275.632857142857</v>
      </c>
      <c r="T32" s="255">
        <f>AVERAGE(T25:T31)</f>
        <v>712.054285714286</v>
      </c>
      <c r="U32" s="266">
        <f>(T32-680.39)/680.39*100</f>
        <v>4.65384348892339</v>
      </c>
      <c r="V32" s="242">
        <v>1</v>
      </c>
      <c r="W32" s="149"/>
    </row>
    <row r="33" customHeight="1" spans="5:21"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62"/>
      <c r="Q33" s="262"/>
      <c r="R33" s="262"/>
      <c r="S33" s="262"/>
      <c r="T33" s="256"/>
      <c r="U33" s="256"/>
    </row>
    <row r="34" customHeight="1" spans="16:19">
      <c r="P34" s="262"/>
      <c r="Q34" s="262"/>
      <c r="R34" s="262"/>
      <c r="S34" s="262"/>
    </row>
  </sheetData>
  <mergeCells count="13">
    <mergeCell ref="P1:S1"/>
    <mergeCell ref="A1:A2"/>
    <mergeCell ref="A3:A13"/>
    <mergeCell ref="A14:A24"/>
    <mergeCell ref="A25:A32"/>
    <mergeCell ref="B1:B2"/>
    <mergeCell ref="B3:B32"/>
    <mergeCell ref="C3:C13"/>
    <mergeCell ref="C14:C24"/>
    <mergeCell ref="C25:C32"/>
    <mergeCell ref="D1:D2"/>
    <mergeCell ref="W1:W2"/>
    <mergeCell ref="W3:W32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7"/>
  <sheetViews>
    <sheetView workbookViewId="0">
      <pane xSplit="3" ySplit="2" topLeftCell="D48" activePane="bottomRight" state="frozen"/>
      <selection/>
      <selection pane="topRight"/>
      <selection pane="bottomLeft"/>
      <selection pane="bottomRight" activeCell="W59" sqref="W59:W87"/>
    </sheetView>
  </sheetViews>
  <sheetFormatPr defaultColWidth="9" defaultRowHeight="13.5" customHeight="1"/>
  <cols>
    <col min="1" max="1" width="9" style="205"/>
    <col min="2" max="2" width="7.75" style="205" customWidth="1"/>
    <col min="3" max="3" width="7.125" style="205" customWidth="1"/>
    <col min="4" max="4" width="7.25" style="205" customWidth="1"/>
    <col min="5" max="5" width="7.375" style="205" customWidth="1"/>
    <col min="6" max="6" width="6.625" style="205" customWidth="1"/>
    <col min="7" max="7" width="7.125" style="205" customWidth="1"/>
    <col min="8" max="8" width="7.25" style="205" customWidth="1"/>
    <col min="9" max="9" width="7.625" style="205" customWidth="1"/>
    <col min="10" max="12" width="6.125" style="205" customWidth="1"/>
    <col min="13" max="13" width="6" style="205" customWidth="1"/>
    <col min="14" max="14" width="6.25" style="205" customWidth="1"/>
    <col min="15" max="15" width="6" style="205" customWidth="1"/>
    <col min="16" max="19" width="6.125" style="205" customWidth="1"/>
    <col min="20" max="20" width="8.5" style="205" customWidth="1"/>
    <col min="21" max="21" width="7.25" style="205" customWidth="1"/>
    <col min="22" max="22" width="4.625" style="205" customWidth="1"/>
    <col min="23" max="16384" width="9" style="205"/>
  </cols>
  <sheetData>
    <row r="1" customHeight="1" spans="1:23">
      <c r="A1" s="144" t="s">
        <v>31</v>
      </c>
      <c r="B1" s="144" t="s">
        <v>1</v>
      </c>
      <c r="C1" s="145" t="s">
        <v>32</v>
      </c>
      <c r="D1" s="145" t="s">
        <v>33</v>
      </c>
      <c r="E1" s="145" t="s">
        <v>34</v>
      </c>
      <c r="F1" s="145" t="s">
        <v>35</v>
      </c>
      <c r="G1" s="145" t="s">
        <v>36</v>
      </c>
      <c r="H1" s="145" t="s">
        <v>37</v>
      </c>
      <c r="I1" s="145" t="s">
        <v>38</v>
      </c>
      <c r="J1" s="145" t="s">
        <v>39</v>
      </c>
      <c r="K1" s="145" t="s">
        <v>40</v>
      </c>
      <c r="L1" s="145" t="s">
        <v>41</v>
      </c>
      <c r="M1" s="145" t="s">
        <v>41</v>
      </c>
      <c r="N1" s="145" t="s">
        <v>42</v>
      </c>
      <c r="O1" s="145" t="s">
        <v>43</v>
      </c>
      <c r="P1" s="173" t="s">
        <v>44</v>
      </c>
      <c r="Q1" s="173"/>
      <c r="R1" s="173"/>
      <c r="S1" s="173"/>
      <c r="T1" s="145" t="s">
        <v>45</v>
      </c>
      <c r="U1" s="187" t="s">
        <v>46</v>
      </c>
      <c r="V1" s="145" t="s">
        <v>47</v>
      </c>
      <c r="W1" s="222" t="s">
        <v>2</v>
      </c>
    </row>
    <row r="2" customHeight="1" spans="1:23">
      <c r="A2" s="146"/>
      <c r="B2" s="146"/>
      <c r="C2" s="147" t="s">
        <v>48</v>
      </c>
      <c r="D2" s="147"/>
      <c r="E2" s="148" t="s">
        <v>49</v>
      </c>
      <c r="F2" s="148" t="s">
        <v>50</v>
      </c>
      <c r="G2" s="148" t="s">
        <v>51</v>
      </c>
      <c r="H2" s="148" t="s">
        <v>51</v>
      </c>
      <c r="I2" s="148" t="s">
        <v>52</v>
      </c>
      <c r="J2" s="148" t="s">
        <v>51</v>
      </c>
      <c r="K2" s="148" t="s">
        <v>52</v>
      </c>
      <c r="L2" s="148" t="s">
        <v>53</v>
      </c>
      <c r="M2" s="148" t="s">
        <v>54</v>
      </c>
      <c r="N2" s="148" t="s">
        <v>52</v>
      </c>
      <c r="O2" s="148" t="s">
        <v>55</v>
      </c>
      <c r="P2" s="173" t="s">
        <v>56</v>
      </c>
      <c r="Q2" s="173" t="s">
        <v>57</v>
      </c>
      <c r="R2" s="173" t="s">
        <v>58</v>
      </c>
      <c r="S2" s="173" t="s">
        <v>59</v>
      </c>
      <c r="T2" s="148" t="s">
        <v>60</v>
      </c>
      <c r="U2" s="188" t="s">
        <v>61</v>
      </c>
      <c r="V2" s="147" t="s">
        <v>62</v>
      </c>
      <c r="W2" s="223"/>
    </row>
    <row r="3" customHeight="1" spans="1:23">
      <c r="A3" s="149" t="s">
        <v>63</v>
      </c>
      <c r="B3" s="206" t="s">
        <v>218</v>
      </c>
      <c r="C3" s="151" t="s">
        <v>219</v>
      </c>
      <c r="D3" s="207" t="s">
        <v>220</v>
      </c>
      <c r="E3" s="208">
        <v>100.5</v>
      </c>
      <c r="F3" s="208">
        <v>157</v>
      </c>
      <c r="G3" s="208">
        <v>4.63</v>
      </c>
      <c r="H3" s="208">
        <v>30.67</v>
      </c>
      <c r="I3" s="208">
        <v>562.42</v>
      </c>
      <c r="J3" s="208">
        <v>22.5</v>
      </c>
      <c r="K3" s="208">
        <v>73.36</v>
      </c>
      <c r="L3" s="208">
        <v>136.8</v>
      </c>
      <c r="M3" s="208">
        <v>126.4</v>
      </c>
      <c r="N3" s="208">
        <v>92.4</v>
      </c>
      <c r="O3" s="208">
        <v>27.45</v>
      </c>
      <c r="P3" s="208">
        <v>16.84</v>
      </c>
      <c r="Q3" s="208">
        <v>16.04</v>
      </c>
      <c r="R3" s="208">
        <v>15.9</v>
      </c>
      <c r="S3" s="208">
        <v>16.26</v>
      </c>
      <c r="T3" s="208">
        <v>717.23</v>
      </c>
      <c r="U3" s="224">
        <v>11.91</v>
      </c>
      <c r="V3" s="225">
        <v>8</v>
      </c>
      <c r="W3" s="151" t="s">
        <v>221</v>
      </c>
    </row>
    <row r="4" customHeight="1" spans="1:23">
      <c r="A4" s="149"/>
      <c r="B4" s="150"/>
      <c r="C4" s="149"/>
      <c r="D4" s="209" t="s">
        <v>222</v>
      </c>
      <c r="E4" s="208">
        <v>105</v>
      </c>
      <c r="F4" s="208">
        <v>152</v>
      </c>
      <c r="G4" s="208">
        <v>4.7</v>
      </c>
      <c r="H4" s="208">
        <v>24.4</v>
      </c>
      <c r="I4" s="208">
        <v>417.5</v>
      </c>
      <c r="J4" s="208">
        <v>19.7</v>
      </c>
      <c r="K4" s="208">
        <v>80.8</v>
      </c>
      <c r="L4" s="208">
        <v>168.2</v>
      </c>
      <c r="M4" s="208">
        <v>151</v>
      </c>
      <c r="N4" s="208">
        <v>89.8</v>
      </c>
      <c r="O4" s="208">
        <v>27.63</v>
      </c>
      <c r="P4" s="208">
        <v>18.59</v>
      </c>
      <c r="Q4" s="208">
        <v>19.06</v>
      </c>
      <c r="R4" s="208">
        <v>18.36</v>
      </c>
      <c r="S4" s="208">
        <v>18.67</v>
      </c>
      <c r="T4" s="208">
        <v>823.5</v>
      </c>
      <c r="U4" s="224">
        <v>4</v>
      </c>
      <c r="V4" s="226"/>
      <c r="W4" s="149"/>
    </row>
    <row r="5" customHeight="1" spans="1:23">
      <c r="A5" s="149"/>
      <c r="B5" s="150"/>
      <c r="C5" s="149"/>
      <c r="D5" s="209" t="s">
        <v>223</v>
      </c>
      <c r="E5" s="208">
        <v>102.75</v>
      </c>
      <c r="F5" s="208">
        <v>162</v>
      </c>
      <c r="G5" s="208">
        <v>6.43</v>
      </c>
      <c r="H5" s="208">
        <v>31.91</v>
      </c>
      <c r="I5" s="208">
        <v>396.27</v>
      </c>
      <c r="J5" s="208">
        <v>21.33</v>
      </c>
      <c r="K5" s="208">
        <v>66.84</v>
      </c>
      <c r="L5" s="208">
        <v>136.57</v>
      </c>
      <c r="M5" s="208">
        <v>127.21</v>
      </c>
      <c r="N5" s="208">
        <v>93.15</v>
      </c>
      <c r="O5" s="208">
        <v>27.76</v>
      </c>
      <c r="P5" s="208">
        <v>15.39</v>
      </c>
      <c r="Q5" s="208">
        <v>15.91</v>
      </c>
      <c r="R5" s="208">
        <v>16.6</v>
      </c>
      <c r="S5" s="208">
        <v>15.97</v>
      </c>
      <c r="T5" s="208">
        <v>694.55</v>
      </c>
      <c r="U5" s="224">
        <v>-0.15</v>
      </c>
      <c r="V5" s="226"/>
      <c r="W5" s="149"/>
    </row>
    <row r="6" customHeight="1" spans="1:23">
      <c r="A6" s="149"/>
      <c r="B6" s="150"/>
      <c r="C6" s="149"/>
      <c r="D6" s="209" t="s">
        <v>224</v>
      </c>
      <c r="E6" s="208">
        <v>99.3</v>
      </c>
      <c r="F6" s="208">
        <v>162</v>
      </c>
      <c r="G6" s="208">
        <v>8.8</v>
      </c>
      <c r="H6" s="208">
        <v>26.4</v>
      </c>
      <c r="I6" s="208">
        <v>200</v>
      </c>
      <c r="J6" s="208">
        <v>19.8</v>
      </c>
      <c r="K6" s="208">
        <v>75</v>
      </c>
      <c r="L6" s="208">
        <v>133.4</v>
      </c>
      <c r="M6" s="208">
        <v>129</v>
      </c>
      <c r="N6" s="208">
        <v>96.7</v>
      </c>
      <c r="O6" s="208">
        <v>32.7</v>
      </c>
      <c r="P6" s="208">
        <v>14.14</v>
      </c>
      <c r="Q6" s="208">
        <v>14.88</v>
      </c>
      <c r="R6" s="208">
        <v>14.61</v>
      </c>
      <c r="S6" s="208">
        <v>14.55</v>
      </c>
      <c r="T6" s="208">
        <v>726.91</v>
      </c>
      <c r="U6" s="224">
        <v>3.08</v>
      </c>
      <c r="V6" s="226"/>
      <c r="W6" s="149"/>
    </row>
    <row r="7" customHeight="1" spans="1:23">
      <c r="A7" s="149"/>
      <c r="B7" s="150"/>
      <c r="C7" s="149"/>
      <c r="D7" s="209" t="s">
        <v>225</v>
      </c>
      <c r="E7" s="208">
        <v>105</v>
      </c>
      <c r="F7" s="208">
        <v>156</v>
      </c>
      <c r="G7" s="208">
        <v>6.5</v>
      </c>
      <c r="H7" s="208">
        <v>31.6</v>
      </c>
      <c r="I7" s="208">
        <v>386.2</v>
      </c>
      <c r="J7" s="208">
        <v>17.4</v>
      </c>
      <c r="K7" s="208">
        <v>55.1</v>
      </c>
      <c r="L7" s="208">
        <v>141.8</v>
      </c>
      <c r="M7" s="208">
        <v>138</v>
      </c>
      <c r="N7" s="208">
        <v>97.3</v>
      </c>
      <c r="O7" s="208">
        <v>31.6</v>
      </c>
      <c r="P7" s="208">
        <v>14.4</v>
      </c>
      <c r="Q7" s="208">
        <v>14.8</v>
      </c>
      <c r="R7" s="208">
        <v>14.8</v>
      </c>
      <c r="S7" s="208">
        <v>14.68</v>
      </c>
      <c r="T7" s="208">
        <v>734.1</v>
      </c>
      <c r="U7" s="224">
        <v>3.1</v>
      </c>
      <c r="V7" s="226"/>
      <c r="W7" s="149"/>
    </row>
    <row r="8" customHeight="1" spans="1:23">
      <c r="A8" s="149"/>
      <c r="B8" s="150"/>
      <c r="C8" s="149"/>
      <c r="D8" s="209" t="s">
        <v>226</v>
      </c>
      <c r="E8" s="208">
        <v>108.2</v>
      </c>
      <c r="F8" s="208">
        <v>172</v>
      </c>
      <c r="G8" s="208">
        <v>7.7</v>
      </c>
      <c r="H8" s="208">
        <v>44.8</v>
      </c>
      <c r="I8" s="208">
        <v>481.8</v>
      </c>
      <c r="J8" s="208">
        <v>23.2</v>
      </c>
      <c r="K8" s="208">
        <v>51.79</v>
      </c>
      <c r="L8" s="208">
        <v>134.7</v>
      </c>
      <c r="M8" s="208">
        <v>132.4</v>
      </c>
      <c r="N8" s="208">
        <v>98.3</v>
      </c>
      <c r="O8" s="218">
        <v>27.5</v>
      </c>
      <c r="P8" s="208">
        <v>18.19</v>
      </c>
      <c r="Q8" s="208">
        <v>18.22</v>
      </c>
      <c r="R8" s="208">
        <v>18.56</v>
      </c>
      <c r="S8" s="208">
        <v>18.16</v>
      </c>
      <c r="T8" s="208">
        <v>771.2</v>
      </c>
      <c r="U8" s="224">
        <v>4.07</v>
      </c>
      <c r="V8" s="226"/>
      <c r="W8" s="149"/>
    </row>
    <row r="9" customHeight="1" spans="1:23">
      <c r="A9" s="149"/>
      <c r="B9" s="150"/>
      <c r="C9" s="149"/>
      <c r="D9" s="209" t="s">
        <v>227</v>
      </c>
      <c r="E9" s="208">
        <v>100.5</v>
      </c>
      <c r="F9" s="208">
        <v>162</v>
      </c>
      <c r="G9" s="208">
        <v>5.75</v>
      </c>
      <c r="H9" s="208">
        <v>22.5</v>
      </c>
      <c r="I9" s="208">
        <v>391.3</v>
      </c>
      <c r="J9" s="208">
        <v>21.5</v>
      </c>
      <c r="K9" s="208">
        <v>95.56</v>
      </c>
      <c r="L9" s="208">
        <v>140.18</v>
      </c>
      <c r="M9" s="208">
        <v>132</v>
      </c>
      <c r="N9" s="208">
        <v>94.16</v>
      </c>
      <c r="O9" s="208">
        <v>30.1</v>
      </c>
      <c r="P9" s="208">
        <v>15.21</v>
      </c>
      <c r="Q9" s="208">
        <v>15.23</v>
      </c>
      <c r="R9" s="208">
        <v>14.46</v>
      </c>
      <c r="S9" s="208">
        <v>14.97</v>
      </c>
      <c r="T9" s="208">
        <v>748.33</v>
      </c>
      <c r="U9" s="224">
        <v>-2.48</v>
      </c>
      <c r="V9" s="226"/>
      <c r="W9" s="149"/>
    </row>
    <row r="10" customHeight="1" spans="1:23">
      <c r="A10" s="149"/>
      <c r="B10" s="150"/>
      <c r="C10" s="149"/>
      <c r="D10" s="209" t="s">
        <v>228</v>
      </c>
      <c r="E10" s="208">
        <v>100</v>
      </c>
      <c r="F10" s="208">
        <v>158</v>
      </c>
      <c r="G10" s="208">
        <v>9.7</v>
      </c>
      <c r="H10" s="208">
        <v>44.3</v>
      </c>
      <c r="I10" s="208">
        <v>357</v>
      </c>
      <c r="J10" s="208">
        <v>24.8</v>
      </c>
      <c r="K10" s="208">
        <v>56</v>
      </c>
      <c r="L10" s="208">
        <v>127.56</v>
      </c>
      <c r="M10" s="208">
        <v>118.38</v>
      </c>
      <c r="N10" s="208">
        <v>92.8</v>
      </c>
      <c r="O10" s="208">
        <v>25.1</v>
      </c>
      <c r="P10" s="208">
        <v>15.51</v>
      </c>
      <c r="Q10" s="208">
        <v>13.88</v>
      </c>
      <c r="R10" s="208">
        <v>14.62</v>
      </c>
      <c r="S10" s="208">
        <v>14.67</v>
      </c>
      <c r="T10" s="208">
        <v>679.2</v>
      </c>
      <c r="U10" s="224">
        <v>-1.48</v>
      </c>
      <c r="V10" s="226"/>
      <c r="W10" s="149"/>
    </row>
    <row r="11" customHeight="1" spans="1:23">
      <c r="A11" s="149"/>
      <c r="B11" s="150"/>
      <c r="C11" s="149"/>
      <c r="D11" s="210" t="s">
        <v>229</v>
      </c>
      <c r="E11" s="211">
        <f t="shared" ref="E11:U11" si="0">AVERAGE(E3:E10)</f>
        <v>102.65625</v>
      </c>
      <c r="F11" s="211">
        <f t="shared" si="0"/>
        <v>160.125</v>
      </c>
      <c r="G11" s="211">
        <f t="shared" si="0"/>
        <v>6.77625</v>
      </c>
      <c r="H11" s="211">
        <f t="shared" si="0"/>
        <v>32.0725</v>
      </c>
      <c r="I11" s="211">
        <f t="shared" si="0"/>
        <v>399.06125</v>
      </c>
      <c r="J11" s="211">
        <f t="shared" si="0"/>
        <v>21.27875</v>
      </c>
      <c r="K11" s="211">
        <f t="shared" si="0"/>
        <v>69.30625</v>
      </c>
      <c r="L11" s="211">
        <f t="shared" si="0"/>
        <v>139.90125</v>
      </c>
      <c r="M11" s="211">
        <f t="shared" si="0"/>
        <v>131.79875</v>
      </c>
      <c r="N11" s="211">
        <f t="shared" si="0"/>
        <v>94.32625</v>
      </c>
      <c r="O11" s="211">
        <f t="shared" si="0"/>
        <v>28.73</v>
      </c>
      <c r="P11" s="211">
        <f t="shared" si="0"/>
        <v>16.03375</v>
      </c>
      <c r="Q11" s="211">
        <f t="shared" si="0"/>
        <v>16.0025</v>
      </c>
      <c r="R11" s="211">
        <f t="shared" si="0"/>
        <v>15.98875</v>
      </c>
      <c r="S11" s="211">
        <f t="shared" si="0"/>
        <v>15.99125</v>
      </c>
      <c r="T11" s="211">
        <f t="shared" si="0"/>
        <v>736.8775</v>
      </c>
      <c r="U11" s="227">
        <f t="shared" si="0"/>
        <v>2.75625</v>
      </c>
      <c r="V11" s="228"/>
      <c r="W11" s="149"/>
    </row>
    <row r="12" customHeight="1" spans="1:23">
      <c r="A12" s="149" t="s">
        <v>77</v>
      </c>
      <c r="B12" s="150"/>
      <c r="C12" s="151" t="s">
        <v>230</v>
      </c>
      <c r="D12" s="212" t="s">
        <v>231</v>
      </c>
      <c r="E12" s="213">
        <v>94.1</v>
      </c>
      <c r="F12" s="213">
        <v>154</v>
      </c>
      <c r="G12" s="213">
        <v>5.63</v>
      </c>
      <c r="H12" s="213">
        <v>29.11</v>
      </c>
      <c r="I12" s="213">
        <v>417.05</v>
      </c>
      <c r="J12" s="213">
        <v>21.43</v>
      </c>
      <c r="K12" s="213">
        <v>73.62</v>
      </c>
      <c r="L12" s="213">
        <v>139.5</v>
      </c>
      <c r="M12" s="213">
        <v>127.5</v>
      </c>
      <c r="N12" s="213">
        <v>91.4</v>
      </c>
      <c r="O12" s="213">
        <v>27.24</v>
      </c>
      <c r="P12" s="219">
        <v>16.8</v>
      </c>
      <c r="Q12" s="219">
        <v>16.91</v>
      </c>
      <c r="R12" s="219">
        <v>17.05</v>
      </c>
      <c r="S12" s="219">
        <v>16.92</v>
      </c>
      <c r="T12" s="219">
        <v>746.34</v>
      </c>
      <c r="U12" s="219">
        <v>4.96</v>
      </c>
      <c r="V12" s="229">
        <v>7</v>
      </c>
      <c r="W12" s="149"/>
    </row>
    <row r="13" customHeight="1" spans="1:23">
      <c r="A13" s="149"/>
      <c r="B13" s="150"/>
      <c r="C13" s="149"/>
      <c r="D13" s="212" t="s">
        <v>232</v>
      </c>
      <c r="E13" s="213">
        <v>96.5</v>
      </c>
      <c r="F13" s="213">
        <v>153</v>
      </c>
      <c r="G13" s="214">
        <v>5.2</v>
      </c>
      <c r="H13" s="214">
        <v>33.4</v>
      </c>
      <c r="I13" s="214">
        <v>642.3</v>
      </c>
      <c r="J13" s="214">
        <v>25.5</v>
      </c>
      <c r="K13" s="214">
        <v>76.3</v>
      </c>
      <c r="L13" s="213">
        <v>128.7</v>
      </c>
      <c r="M13" s="213">
        <v>120.7</v>
      </c>
      <c r="N13" s="213">
        <v>93.8</v>
      </c>
      <c r="O13" s="213">
        <v>24.5</v>
      </c>
      <c r="P13" s="219">
        <v>14.14</v>
      </c>
      <c r="Q13" s="219">
        <v>14.32</v>
      </c>
      <c r="R13" s="219">
        <v>14.32</v>
      </c>
      <c r="S13" s="219">
        <v>14.26</v>
      </c>
      <c r="T13" s="219">
        <v>713.1</v>
      </c>
      <c r="U13" s="219">
        <v>0.2</v>
      </c>
      <c r="V13" s="229">
        <v>11</v>
      </c>
      <c r="W13" s="149"/>
    </row>
    <row r="14" customHeight="1" spans="1:23">
      <c r="A14" s="149"/>
      <c r="B14" s="150"/>
      <c r="C14" s="149"/>
      <c r="D14" s="212" t="s">
        <v>233</v>
      </c>
      <c r="E14" s="213">
        <v>96</v>
      </c>
      <c r="F14" s="213">
        <v>155</v>
      </c>
      <c r="G14" s="213">
        <v>7.3</v>
      </c>
      <c r="H14" s="213">
        <v>23.4</v>
      </c>
      <c r="I14" s="213">
        <v>220.5</v>
      </c>
      <c r="J14" s="213">
        <v>20.7</v>
      </c>
      <c r="K14" s="213">
        <v>88.5</v>
      </c>
      <c r="L14" s="213">
        <v>141.4</v>
      </c>
      <c r="M14" s="213">
        <v>135.9</v>
      </c>
      <c r="N14" s="213">
        <v>96.1</v>
      </c>
      <c r="O14" s="213">
        <v>25.3</v>
      </c>
      <c r="P14" s="219">
        <v>13</v>
      </c>
      <c r="Q14" s="219">
        <v>14.5</v>
      </c>
      <c r="R14" s="219">
        <v>14.9</v>
      </c>
      <c r="S14" s="219">
        <v>14.14</v>
      </c>
      <c r="T14" s="219">
        <v>707.2</v>
      </c>
      <c r="U14" s="230">
        <v>4.64634507250667</v>
      </c>
      <c r="V14" s="229">
        <v>7</v>
      </c>
      <c r="W14" s="149"/>
    </row>
    <row r="15" customHeight="1" spans="1:23">
      <c r="A15" s="149"/>
      <c r="B15" s="150"/>
      <c r="C15" s="149"/>
      <c r="D15" s="212" t="s">
        <v>234</v>
      </c>
      <c r="E15" s="213">
        <v>100.45</v>
      </c>
      <c r="F15" s="213">
        <v>152</v>
      </c>
      <c r="G15" s="213">
        <v>8.3</v>
      </c>
      <c r="H15" s="213">
        <v>23.09</v>
      </c>
      <c r="I15" s="213">
        <v>157.59</v>
      </c>
      <c r="J15" s="213">
        <v>19.69</v>
      </c>
      <c r="K15" s="213">
        <v>85.28</v>
      </c>
      <c r="L15" s="213">
        <v>153.07</v>
      </c>
      <c r="M15" s="213">
        <v>139.16</v>
      </c>
      <c r="N15" s="213">
        <v>90.91</v>
      </c>
      <c r="O15" s="213">
        <v>26.61</v>
      </c>
      <c r="P15" s="219">
        <v>15.91</v>
      </c>
      <c r="Q15" s="219">
        <v>16.23</v>
      </c>
      <c r="R15" s="219">
        <v>16.76</v>
      </c>
      <c r="S15" s="219">
        <v>16.3</v>
      </c>
      <c r="T15" s="219">
        <v>718.73</v>
      </c>
      <c r="U15" s="219">
        <v>8.11</v>
      </c>
      <c r="V15" s="229">
        <v>6</v>
      </c>
      <c r="W15" s="149"/>
    </row>
    <row r="16" customHeight="1" spans="1:23">
      <c r="A16" s="149"/>
      <c r="B16" s="150"/>
      <c r="C16" s="149"/>
      <c r="D16" s="212" t="s">
        <v>235</v>
      </c>
      <c r="E16" s="213">
        <v>102.8</v>
      </c>
      <c r="F16" s="213">
        <v>136</v>
      </c>
      <c r="G16" s="213">
        <v>8</v>
      </c>
      <c r="H16" s="213">
        <v>30</v>
      </c>
      <c r="I16" s="213">
        <v>275</v>
      </c>
      <c r="J16" s="213">
        <v>21</v>
      </c>
      <c r="K16" s="213">
        <v>70</v>
      </c>
      <c r="L16" s="213">
        <v>150.8</v>
      </c>
      <c r="M16" s="213">
        <v>140.3</v>
      </c>
      <c r="N16" s="213">
        <v>93</v>
      </c>
      <c r="O16" s="213">
        <v>25.67</v>
      </c>
      <c r="P16" s="219">
        <v>19.74</v>
      </c>
      <c r="Q16" s="219">
        <v>18.82</v>
      </c>
      <c r="R16" s="219">
        <v>19.15</v>
      </c>
      <c r="S16" s="219">
        <v>19.24</v>
      </c>
      <c r="T16" s="219">
        <v>726.95</v>
      </c>
      <c r="U16" s="219">
        <v>12.7123608670182</v>
      </c>
      <c r="V16" s="229">
        <v>4</v>
      </c>
      <c r="W16" s="149"/>
    </row>
    <row r="17" customHeight="1" spans="1:23">
      <c r="A17" s="149"/>
      <c r="B17" s="150"/>
      <c r="C17" s="149"/>
      <c r="D17" s="212" t="s">
        <v>236</v>
      </c>
      <c r="E17" s="214">
        <v>96.2</v>
      </c>
      <c r="F17" s="214">
        <v>174</v>
      </c>
      <c r="G17" s="214">
        <v>6.6</v>
      </c>
      <c r="H17" s="214">
        <v>31.6</v>
      </c>
      <c r="I17" s="214">
        <v>378.8</v>
      </c>
      <c r="J17" s="214">
        <v>23.29</v>
      </c>
      <c r="K17" s="214">
        <v>73.7</v>
      </c>
      <c r="L17" s="214">
        <v>138.9</v>
      </c>
      <c r="M17" s="214">
        <v>132.4</v>
      </c>
      <c r="N17" s="214">
        <v>95.4</v>
      </c>
      <c r="O17" s="214">
        <v>25.97</v>
      </c>
      <c r="P17" s="220">
        <v>18.04</v>
      </c>
      <c r="Q17" s="220">
        <v>17.26</v>
      </c>
      <c r="R17" s="220">
        <v>17.06</v>
      </c>
      <c r="S17" s="220">
        <v>17.45</v>
      </c>
      <c r="T17" s="220">
        <v>734.6</v>
      </c>
      <c r="U17" s="220">
        <v>4.809</v>
      </c>
      <c r="V17" s="231">
        <v>6</v>
      </c>
      <c r="W17" s="149"/>
    </row>
    <row r="18" customHeight="1" spans="1:23">
      <c r="A18" s="149"/>
      <c r="B18" s="150"/>
      <c r="C18" s="149"/>
      <c r="D18" s="212" t="s">
        <v>237</v>
      </c>
      <c r="E18" s="213">
        <v>98.4</v>
      </c>
      <c r="F18" s="213">
        <v>153</v>
      </c>
      <c r="G18" s="213">
        <v>6.7</v>
      </c>
      <c r="H18" s="213">
        <v>25.1</v>
      </c>
      <c r="I18" s="213">
        <v>277.9</v>
      </c>
      <c r="J18" s="213">
        <v>17.9</v>
      </c>
      <c r="K18" s="213">
        <v>71.4</v>
      </c>
      <c r="L18" s="213">
        <v>183.57</v>
      </c>
      <c r="M18" s="213">
        <v>169.66</v>
      </c>
      <c r="N18" s="213">
        <v>92.39</v>
      </c>
      <c r="O18" s="213">
        <v>25.9</v>
      </c>
      <c r="P18" s="219">
        <v>14.11</v>
      </c>
      <c r="Q18" s="219">
        <v>13.77</v>
      </c>
      <c r="R18" s="219">
        <v>14.75</v>
      </c>
      <c r="S18" s="219">
        <v>14.21</v>
      </c>
      <c r="T18" s="219">
        <v>631.5</v>
      </c>
      <c r="U18" s="219">
        <v>0.12</v>
      </c>
      <c r="V18" s="229">
        <v>13</v>
      </c>
      <c r="W18" s="149"/>
    </row>
    <row r="19" customHeight="1" spans="1:23">
      <c r="A19" s="149"/>
      <c r="B19" s="150"/>
      <c r="C19" s="149"/>
      <c r="D19" s="212" t="s">
        <v>238</v>
      </c>
      <c r="E19" s="214">
        <v>99</v>
      </c>
      <c r="F19" s="214">
        <v>146</v>
      </c>
      <c r="G19" s="214">
        <v>5.3</v>
      </c>
      <c r="H19" s="214">
        <v>24.5</v>
      </c>
      <c r="I19" s="213">
        <v>362.3</v>
      </c>
      <c r="J19" s="213">
        <v>21.6</v>
      </c>
      <c r="K19" s="213">
        <v>88.2</v>
      </c>
      <c r="L19" s="214">
        <v>167.8</v>
      </c>
      <c r="M19" s="214">
        <v>157.2</v>
      </c>
      <c r="N19" s="214">
        <v>93.7</v>
      </c>
      <c r="O19" s="214">
        <v>25.4</v>
      </c>
      <c r="P19" s="220">
        <v>17.08</v>
      </c>
      <c r="Q19" s="220">
        <v>17.48</v>
      </c>
      <c r="R19" s="220">
        <v>16.86</v>
      </c>
      <c r="S19" s="220">
        <v>17.14</v>
      </c>
      <c r="T19" s="220">
        <v>857</v>
      </c>
      <c r="U19" s="220">
        <v>10.08</v>
      </c>
      <c r="V19" s="231">
        <v>2</v>
      </c>
      <c r="W19" s="149"/>
    </row>
    <row r="20" customHeight="1" spans="1:23">
      <c r="A20" s="149"/>
      <c r="B20" s="150"/>
      <c r="C20" s="149"/>
      <c r="D20" s="212" t="s">
        <v>239</v>
      </c>
      <c r="E20" s="214">
        <v>95.5</v>
      </c>
      <c r="F20" s="213">
        <v>167</v>
      </c>
      <c r="G20" s="214">
        <v>7.92</v>
      </c>
      <c r="H20" s="214">
        <v>31.25</v>
      </c>
      <c r="I20" s="214">
        <v>294.57</v>
      </c>
      <c r="J20" s="213">
        <v>18.77</v>
      </c>
      <c r="K20" s="213">
        <v>60.07</v>
      </c>
      <c r="L20" s="214">
        <v>159.3</v>
      </c>
      <c r="M20" s="214">
        <v>148.46</v>
      </c>
      <c r="N20" s="214">
        <v>93.2</v>
      </c>
      <c r="O20" s="214">
        <v>24.23</v>
      </c>
      <c r="P20" s="220">
        <v>15.14</v>
      </c>
      <c r="Q20" s="220">
        <v>15.04</v>
      </c>
      <c r="R20" s="220">
        <v>15.19</v>
      </c>
      <c r="S20" s="220">
        <v>15.13</v>
      </c>
      <c r="T20" s="220">
        <v>672.23</v>
      </c>
      <c r="U20" s="220">
        <v>3.57</v>
      </c>
      <c r="V20" s="231">
        <v>7</v>
      </c>
      <c r="W20" s="149"/>
    </row>
    <row r="21" customHeight="1" spans="1:23">
      <c r="A21" s="149"/>
      <c r="B21" s="150"/>
      <c r="C21" s="149"/>
      <c r="D21" s="212" t="s">
        <v>240</v>
      </c>
      <c r="E21" s="213">
        <v>92.5</v>
      </c>
      <c r="F21" s="213">
        <v>157</v>
      </c>
      <c r="G21" s="213">
        <v>4.1</v>
      </c>
      <c r="H21" s="213">
        <v>32.2</v>
      </c>
      <c r="I21" s="213">
        <v>785.4</v>
      </c>
      <c r="J21" s="213">
        <v>25.19</v>
      </c>
      <c r="K21" s="213">
        <v>78.23</v>
      </c>
      <c r="L21" s="213">
        <v>131.3</v>
      </c>
      <c r="M21" s="213">
        <v>112.3</v>
      </c>
      <c r="N21" s="213">
        <v>85.5</v>
      </c>
      <c r="O21" s="213">
        <v>23.1</v>
      </c>
      <c r="P21" s="219">
        <v>12.68</v>
      </c>
      <c r="Q21" s="219">
        <v>12.69</v>
      </c>
      <c r="R21" s="219">
        <v>12.81</v>
      </c>
      <c r="S21" s="219">
        <v>12.73</v>
      </c>
      <c r="T21" s="219">
        <v>636.33</v>
      </c>
      <c r="U21" s="219">
        <v>6.17180984153461</v>
      </c>
      <c r="V21" s="229">
        <v>6</v>
      </c>
      <c r="W21" s="149"/>
    </row>
    <row r="22" customHeight="1" spans="1:23">
      <c r="A22" s="149"/>
      <c r="B22" s="150"/>
      <c r="C22" s="149"/>
      <c r="D22" s="215" t="s">
        <v>89</v>
      </c>
      <c r="E22" s="216">
        <f t="shared" ref="E22:U22" si="1">AVERAGE(E12:E21)</f>
        <v>97.145</v>
      </c>
      <c r="F22" s="216">
        <f t="shared" si="1"/>
        <v>154.7</v>
      </c>
      <c r="G22" s="216">
        <f t="shared" si="1"/>
        <v>6.505</v>
      </c>
      <c r="H22" s="216">
        <f t="shared" si="1"/>
        <v>28.365</v>
      </c>
      <c r="I22" s="216">
        <f t="shared" si="1"/>
        <v>381.141</v>
      </c>
      <c r="J22" s="216">
        <f t="shared" si="1"/>
        <v>21.507</v>
      </c>
      <c r="K22" s="216">
        <f t="shared" si="1"/>
        <v>76.53</v>
      </c>
      <c r="L22" s="216">
        <f t="shared" si="1"/>
        <v>149.434</v>
      </c>
      <c r="M22" s="216">
        <f t="shared" si="1"/>
        <v>138.358</v>
      </c>
      <c r="N22" s="216">
        <f t="shared" si="1"/>
        <v>92.54</v>
      </c>
      <c r="O22" s="216">
        <f t="shared" si="1"/>
        <v>25.392</v>
      </c>
      <c r="P22" s="221">
        <f t="shared" si="1"/>
        <v>15.664</v>
      </c>
      <c r="Q22" s="221">
        <f t="shared" si="1"/>
        <v>15.702</v>
      </c>
      <c r="R22" s="221">
        <f t="shared" si="1"/>
        <v>15.885</v>
      </c>
      <c r="S22" s="221">
        <f t="shared" si="1"/>
        <v>15.752</v>
      </c>
      <c r="T22" s="221">
        <f t="shared" si="1"/>
        <v>714.398</v>
      </c>
      <c r="U22" s="221">
        <f t="shared" si="1"/>
        <v>5.53795157810594</v>
      </c>
      <c r="V22" s="232">
        <v>5</v>
      </c>
      <c r="W22" s="149"/>
    </row>
    <row r="23" customHeight="1" spans="1:23">
      <c r="A23" s="149" t="s">
        <v>90</v>
      </c>
      <c r="B23" s="150"/>
      <c r="C23" s="151" t="s">
        <v>241</v>
      </c>
      <c r="D23" s="217" t="s">
        <v>154</v>
      </c>
      <c r="E23" s="213">
        <v>98.3</v>
      </c>
      <c r="F23" s="213">
        <v>158</v>
      </c>
      <c r="G23" s="213">
        <v>5.93</v>
      </c>
      <c r="H23" s="213">
        <v>31.68</v>
      </c>
      <c r="I23" s="213">
        <v>534.23</v>
      </c>
      <c r="J23" s="213">
        <v>22.3</v>
      </c>
      <c r="K23" s="213">
        <v>70.39</v>
      </c>
      <c r="L23" s="213">
        <v>133.2</v>
      </c>
      <c r="M23" s="213">
        <v>123.5</v>
      </c>
      <c r="N23" s="213">
        <v>92.7</v>
      </c>
      <c r="O23" s="213">
        <v>26.68</v>
      </c>
      <c r="P23" s="219">
        <v>399.6</v>
      </c>
      <c r="Q23" s="219">
        <v>404.16</v>
      </c>
      <c r="S23" s="219">
        <v>401.88</v>
      </c>
      <c r="T23" s="219">
        <v>656.27</v>
      </c>
      <c r="U23" s="219">
        <v>7.10765112939025</v>
      </c>
      <c r="V23" s="212">
        <v>1</v>
      </c>
      <c r="W23" s="149"/>
    </row>
    <row r="24" customHeight="1" spans="1:23">
      <c r="A24" s="149"/>
      <c r="B24" s="150"/>
      <c r="C24" s="149"/>
      <c r="D24" s="217" t="s">
        <v>242</v>
      </c>
      <c r="E24" s="213">
        <v>98.8</v>
      </c>
      <c r="F24" s="213">
        <v>162</v>
      </c>
      <c r="G24" s="213">
        <v>8.1</v>
      </c>
      <c r="H24" s="213">
        <v>28.9</v>
      </c>
      <c r="I24" s="213">
        <v>256.8</v>
      </c>
      <c r="J24" s="213">
        <v>22.7</v>
      </c>
      <c r="K24" s="213">
        <v>78.5</v>
      </c>
      <c r="L24" s="213">
        <v>157.7</v>
      </c>
      <c r="M24" s="213">
        <v>130.1</v>
      </c>
      <c r="N24" s="213">
        <v>82.5</v>
      </c>
      <c r="O24" s="213">
        <v>23.6</v>
      </c>
      <c r="P24" s="219">
        <v>157.4</v>
      </c>
      <c r="Q24" s="219">
        <v>153.3</v>
      </c>
      <c r="S24" s="219">
        <v>155.4</v>
      </c>
      <c r="T24" s="219">
        <v>621.6</v>
      </c>
      <c r="U24" s="219">
        <v>2.43902439024391</v>
      </c>
      <c r="V24" s="212">
        <v>2</v>
      </c>
      <c r="W24" s="149"/>
    </row>
    <row r="25" customHeight="1" spans="1:23">
      <c r="A25" s="149"/>
      <c r="B25" s="150"/>
      <c r="C25" s="149"/>
      <c r="D25" s="217" t="s">
        <v>243</v>
      </c>
      <c r="E25" s="213">
        <v>100.4</v>
      </c>
      <c r="F25" s="213">
        <v>164</v>
      </c>
      <c r="G25" s="213">
        <v>3.2</v>
      </c>
      <c r="H25" s="213">
        <v>32.8</v>
      </c>
      <c r="I25" s="213">
        <v>1025</v>
      </c>
      <c r="J25" s="213">
        <v>25.1</v>
      </c>
      <c r="K25" s="213">
        <v>76.5</v>
      </c>
      <c r="L25" s="213">
        <v>138.7</v>
      </c>
      <c r="M25" s="213">
        <v>103.5</v>
      </c>
      <c r="N25" s="213">
        <v>74.6</v>
      </c>
      <c r="O25" s="213">
        <v>26.1</v>
      </c>
      <c r="P25" s="219">
        <v>199.7</v>
      </c>
      <c r="Q25" s="219">
        <v>198.9</v>
      </c>
      <c r="S25" s="219">
        <v>199.3</v>
      </c>
      <c r="T25" s="219">
        <v>664.3</v>
      </c>
      <c r="U25" s="219">
        <v>6.08431810923026</v>
      </c>
      <c r="V25" s="212">
        <v>1</v>
      </c>
      <c r="W25" s="149"/>
    </row>
    <row r="26" customHeight="1" spans="1:23">
      <c r="A26" s="149"/>
      <c r="B26" s="150"/>
      <c r="C26" s="149"/>
      <c r="D26" s="217" t="s">
        <v>244</v>
      </c>
      <c r="E26" s="213">
        <v>100</v>
      </c>
      <c r="F26" s="213">
        <v>155</v>
      </c>
      <c r="G26" s="213">
        <v>4.9</v>
      </c>
      <c r="H26" s="213">
        <v>26.8</v>
      </c>
      <c r="I26" s="213">
        <v>446.2</v>
      </c>
      <c r="J26" s="213">
        <v>23.3</v>
      </c>
      <c r="K26" s="213">
        <v>87</v>
      </c>
      <c r="L26" s="213">
        <v>141.6</v>
      </c>
      <c r="M26" s="213">
        <v>129.2</v>
      </c>
      <c r="N26" s="213">
        <v>91.2</v>
      </c>
      <c r="O26" s="213">
        <v>26</v>
      </c>
      <c r="P26" s="219">
        <v>349.6</v>
      </c>
      <c r="Q26" s="219">
        <v>348.4</v>
      </c>
      <c r="S26" s="219">
        <v>349</v>
      </c>
      <c r="T26" s="219">
        <v>698</v>
      </c>
      <c r="U26" s="219">
        <v>9.9558916194077</v>
      </c>
      <c r="V26" s="212">
        <v>1</v>
      </c>
      <c r="W26" s="149"/>
    </row>
    <row r="27" customHeight="1" spans="1:23">
      <c r="A27" s="149"/>
      <c r="B27" s="150"/>
      <c r="C27" s="149"/>
      <c r="D27" s="217" t="s">
        <v>245</v>
      </c>
      <c r="E27" s="213">
        <v>96.9</v>
      </c>
      <c r="F27" s="213">
        <v>162</v>
      </c>
      <c r="G27" s="213">
        <v>5.9</v>
      </c>
      <c r="H27" s="213">
        <v>24.4</v>
      </c>
      <c r="I27" s="213">
        <v>313.56</v>
      </c>
      <c r="J27" s="213">
        <v>19.8</v>
      </c>
      <c r="K27" s="213">
        <v>81.1</v>
      </c>
      <c r="L27" s="213">
        <v>144.1</v>
      </c>
      <c r="M27" s="213">
        <v>131</v>
      </c>
      <c r="N27" s="213">
        <v>90.9</v>
      </c>
      <c r="O27" s="213">
        <v>26.64</v>
      </c>
      <c r="P27" s="219">
        <v>18.34</v>
      </c>
      <c r="Q27" s="219">
        <v>17.61</v>
      </c>
      <c r="S27" s="219">
        <v>17.98</v>
      </c>
      <c r="T27" s="219">
        <v>742.47</v>
      </c>
      <c r="U27" s="219">
        <v>3.68968647440822</v>
      </c>
      <c r="V27" s="212">
        <v>2</v>
      </c>
      <c r="W27" s="149"/>
    </row>
    <row r="28" customHeight="1" spans="1:23">
      <c r="A28" s="149"/>
      <c r="B28" s="150"/>
      <c r="C28" s="149"/>
      <c r="D28" s="217" t="s">
        <v>246</v>
      </c>
      <c r="E28" s="213">
        <v>91.7</v>
      </c>
      <c r="F28" s="213">
        <v>158</v>
      </c>
      <c r="G28" s="213">
        <v>8.7</v>
      </c>
      <c r="H28" s="213">
        <v>27.7</v>
      </c>
      <c r="I28" s="213">
        <v>219.6</v>
      </c>
      <c r="J28" s="213">
        <v>19.8</v>
      </c>
      <c r="K28" s="213">
        <v>71.4</v>
      </c>
      <c r="L28" s="213">
        <v>137.6</v>
      </c>
      <c r="M28" s="213">
        <v>130.4</v>
      </c>
      <c r="N28" s="213">
        <v>94.8</v>
      </c>
      <c r="O28" s="213">
        <v>26.6</v>
      </c>
      <c r="P28" s="219">
        <v>168.4</v>
      </c>
      <c r="Q28" s="219">
        <v>166.9</v>
      </c>
      <c r="S28" s="219">
        <v>167.7</v>
      </c>
      <c r="T28" s="219">
        <v>655.2</v>
      </c>
      <c r="U28" s="219">
        <v>3.98349468338359</v>
      </c>
      <c r="V28" s="212">
        <v>1</v>
      </c>
      <c r="W28" s="149"/>
    </row>
    <row r="29" customHeight="1" spans="1:23">
      <c r="A29" s="149"/>
      <c r="B29" s="150"/>
      <c r="C29" s="149"/>
      <c r="D29" s="217" t="s">
        <v>247</v>
      </c>
      <c r="E29" s="213">
        <v>95.2</v>
      </c>
      <c r="F29" s="213">
        <v>157</v>
      </c>
      <c r="G29" s="213">
        <v>7.42315</v>
      </c>
      <c r="H29" s="213">
        <v>28.865</v>
      </c>
      <c r="I29" s="213">
        <v>288.851094212026</v>
      </c>
      <c r="J29" s="213">
        <v>23.78915</v>
      </c>
      <c r="K29" s="213">
        <v>82.4152087302962</v>
      </c>
      <c r="L29" s="213">
        <v>140.49677159216</v>
      </c>
      <c r="M29" s="213">
        <v>119.875206357201</v>
      </c>
      <c r="N29" s="213">
        <v>85.322392108183</v>
      </c>
      <c r="O29" s="213">
        <v>27.8698224852071</v>
      </c>
      <c r="P29" s="219">
        <v>140.416390027256</v>
      </c>
      <c r="Q29" s="219">
        <v>135.860895866954</v>
      </c>
      <c r="S29" s="219">
        <v>138.138642947105</v>
      </c>
      <c r="T29" s="219">
        <f>S29/0.25</f>
        <v>552.554571788419</v>
      </c>
      <c r="U29" s="219">
        <v>0.59345531015337</v>
      </c>
      <c r="V29" s="212">
        <v>2</v>
      </c>
      <c r="W29" s="149"/>
    </row>
    <row r="30" customHeight="1" spans="1:23">
      <c r="A30" s="149"/>
      <c r="B30" s="150"/>
      <c r="C30" s="149"/>
      <c r="D30" s="215" t="s">
        <v>89</v>
      </c>
      <c r="E30" s="216">
        <f t="shared" ref="E30:T30" si="2">AVERAGE(E23:E29)</f>
        <v>97.3285714285714</v>
      </c>
      <c r="F30" s="216">
        <f t="shared" si="2"/>
        <v>159.428571428571</v>
      </c>
      <c r="G30" s="216">
        <f t="shared" si="2"/>
        <v>6.30759285714286</v>
      </c>
      <c r="H30" s="216">
        <f t="shared" si="2"/>
        <v>28.735</v>
      </c>
      <c r="I30" s="216">
        <f t="shared" si="2"/>
        <v>440.605870601718</v>
      </c>
      <c r="J30" s="216">
        <f t="shared" si="2"/>
        <v>22.39845</v>
      </c>
      <c r="K30" s="216">
        <f t="shared" si="2"/>
        <v>78.1864583900423</v>
      </c>
      <c r="L30" s="216">
        <f t="shared" si="2"/>
        <v>141.913824513166</v>
      </c>
      <c r="M30" s="216">
        <f t="shared" si="2"/>
        <v>123.939315193886</v>
      </c>
      <c r="N30" s="216">
        <f t="shared" si="2"/>
        <v>87.431770301169</v>
      </c>
      <c r="O30" s="216">
        <f t="shared" si="2"/>
        <v>26.212831783601</v>
      </c>
      <c r="P30" s="221">
        <f t="shared" si="2"/>
        <v>204.779484289608</v>
      </c>
      <c r="Q30" s="221">
        <f t="shared" si="2"/>
        <v>203.590127980993</v>
      </c>
      <c r="S30" s="221">
        <f>AVERAGE(S23:S29)</f>
        <v>204.199806135301</v>
      </c>
      <c r="T30" s="221">
        <f>AVERAGE(T23:T29)</f>
        <v>655.770653112631</v>
      </c>
      <c r="U30" s="221">
        <f>AVERAGE(U23:U29)</f>
        <v>4.83621738803104</v>
      </c>
      <c r="V30" s="233">
        <v>1</v>
      </c>
      <c r="W30" s="149"/>
    </row>
    <row r="31" customHeight="1" spans="1:23">
      <c r="A31" s="149" t="s">
        <v>63</v>
      </c>
      <c r="B31" s="206" t="s">
        <v>248</v>
      </c>
      <c r="C31" s="151" t="s">
        <v>249</v>
      </c>
      <c r="D31" s="207" t="s">
        <v>220</v>
      </c>
      <c r="E31" s="208">
        <v>99.1</v>
      </c>
      <c r="F31" s="208">
        <v>155</v>
      </c>
      <c r="G31" s="208">
        <v>5.01</v>
      </c>
      <c r="H31" s="208">
        <v>30.49</v>
      </c>
      <c r="I31" s="208">
        <v>508.58</v>
      </c>
      <c r="J31" s="208">
        <v>21.6</v>
      </c>
      <c r="K31" s="208">
        <v>70.84</v>
      </c>
      <c r="L31" s="208">
        <v>129.6</v>
      </c>
      <c r="M31" s="208">
        <v>118.2</v>
      </c>
      <c r="N31" s="208">
        <v>91.2</v>
      </c>
      <c r="O31" s="208">
        <v>26.92</v>
      </c>
      <c r="P31" s="208">
        <v>15.24</v>
      </c>
      <c r="Q31" s="208">
        <v>14.78</v>
      </c>
      <c r="R31" s="208">
        <v>14.95</v>
      </c>
      <c r="S31" s="208">
        <v>14.99</v>
      </c>
      <c r="T31" s="208">
        <v>661.21</v>
      </c>
      <c r="U31" s="224">
        <v>3.17</v>
      </c>
      <c r="V31" s="234" t="s">
        <v>250</v>
      </c>
      <c r="W31" s="151" t="s">
        <v>221</v>
      </c>
    </row>
    <row r="32" customHeight="1" spans="1:23">
      <c r="A32" s="149"/>
      <c r="B32" s="150"/>
      <c r="C32" s="149"/>
      <c r="D32" s="209" t="s">
        <v>222</v>
      </c>
      <c r="E32" s="208">
        <v>102</v>
      </c>
      <c r="F32" s="208">
        <v>153</v>
      </c>
      <c r="G32" s="208">
        <v>5.2</v>
      </c>
      <c r="H32" s="208">
        <v>22.9</v>
      </c>
      <c r="I32" s="208">
        <v>339.6</v>
      </c>
      <c r="J32" s="208">
        <v>19.2</v>
      </c>
      <c r="K32" s="208">
        <v>83.5</v>
      </c>
      <c r="L32" s="208">
        <v>146.3</v>
      </c>
      <c r="M32" s="208">
        <v>143.2</v>
      </c>
      <c r="N32" s="208">
        <v>97.9</v>
      </c>
      <c r="O32" s="208">
        <v>28.77</v>
      </c>
      <c r="P32" s="208">
        <v>17.56</v>
      </c>
      <c r="Q32" s="208">
        <v>19.18</v>
      </c>
      <c r="R32" s="208">
        <v>18.02</v>
      </c>
      <c r="S32" s="208">
        <v>18.25</v>
      </c>
      <c r="T32" s="208">
        <v>805.2</v>
      </c>
      <c r="U32" s="224">
        <v>1.7</v>
      </c>
      <c r="V32" s="235"/>
      <c r="W32" s="149"/>
    </row>
    <row r="33" customHeight="1" spans="1:23">
      <c r="A33" s="149"/>
      <c r="B33" s="150"/>
      <c r="C33" s="149"/>
      <c r="D33" s="209" t="s">
        <v>223</v>
      </c>
      <c r="E33" s="208">
        <v>101.2</v>
      </c>
      <c r="F33" s="208">
        <v>160</v>
      </c>
      <c r="G33" s="208">
        <v>6.1</v>
      </c>
      <c r="H33" s="208">
        <v>29.62</v>
      </c>
      <c r="I33" s="208">
        <v>385.97</v>
      </c>
      <c r="J33" s="208">
        <v>21.93</v>
      </c>
      <c r="K33" s="208">
        <v>74.04</v>
      </c>
      <c r="L33" s="208">
        <v>129.46</v>
      </c>
      <c r="M33" s="208">
        <v>126.53</v>
      </c>
      <c r="N33" s="208">
        <v>97.74</v>
      </c>
      <c r="O33" s="208">
        <v>27.73</v>
      </c>
      <c r="P33" s="208">
        <v>15.61</v>
      </c>
      <c r="Q33" s="208">
        <v>16.3</v>
      </c>
      <c r="R33" s="208">
        <v>17.72</v>
      </c>
      <c r="S33" s="208">
        <v>16.54</v>
      </c>
      <c r="T33" s="208">
        <v>719.64</v>
      </c>
      <c r="U33" s="224">
        <v>3.46</v>
      </c>
      <c r="V33" s="235"/>
      <c r="W33" s="149"/>
    </row>
    <row r="34" customHeight="1" spans="1:23">
      <c r="A34" s="149"/>
      <c r="B34" s="150"/>
      <c r="C34" s="149"/>
      <c r="D34" s="209" t="s">
        <v>224</v>
      </c>
      <c r="E34" s="208">
        <v>94.1</v>
      </c>
      <c r="F34" s="208">
        <v>162</v>
      </c>
      <c r="G34" s="208">
        <v>9.8</v>
      </c>
      <c r="H34" s="208">
        <v>26</v>
      </c>
      <c r="I34" s="208">
        <v>165.3</v>
      </c>
      <c r="J34" s="208">
        <v>17.6</v>
      </c>
      <c r="K34" s="208">
        <v>67.7</v>
      </c>
      <c r="L34" s="208">
        <v>145.4</v>
      </c>
      <c r="M34" s="208">
        <v>143.7</v>
      </c>
      <c r="N34" s="208">
        <v>98.8</v>
      </c>
      <c r="O34" s="208">
        <v>31</v>
      </c>
      <c r="P34" s="208">
        <v>14.81</v>
      </c>
      <c r="Q34" s="208">
        <v>15.35</v>
      </c>
      <c r="R34" s="208">
        <v>14.94</v>
      </c>
      <c r="S34" s="208">
        <v>15.04</v>
      </c>
      <c r="T34" s="208">
        <v>751.46</v>
      </c>
      <c r="U34" s="224">
        <v>6.57</v>
      </c>
      <c r="V34" s="235"/>
      <c r="W34" s="149"/>
    </row>
    <row r="35" customHeight="1" spans="1:23">
      <c r="A35" s="149"/>
      <c r="B35" s="150"/>
      <c r="C35" s="149"/>
      <c r="D35" s="209" t="s">
        <v>225</v>
      </c>
      <c r="E35" s="208">
        <v>95</v>
      </c>
      <c r="F35" s="208">
        <v>156</v>
      </c>
      <c r="G35" s="208">
        <v>5.5</v>
      </c>
      <c r="H35" s="208">
        <v>28.8</v>
      </c>
      <c r="I35" s="208">
        <v>423.6</v>
      </c>
      <c r="J35" s="208">
        <v>17.6</v>
      </c>
      <c r="K35" s="208">
        <v>61.1</v>
      </c>
      <c r="L35" s="208">
        <v>123.2</v>
      </c>
      <c r="M35" s="208">
        <v>120.9</v>
      </c>
      <c r="N35" s="208">
        <v>98.1</v>
      </c>
      <c r="O35" s="208">
        <v>31.6</v>
      </c>
      <c r="P35" s="208">
        <v>14.5</v>
      </c>
      <c r="Q35" s="208">
        <v>14.4</v>
      </c>
      <c r="R35" s="208">
        <v>14.2</v>
      </c>
      <c r="S35" s="208">
        <v>14.34</v>
      </c>
      <c r="T35" s="208">
        <v>717.2</v>
      </c>
      <c r="U35" s="224">
        <v>0.73</v>
      </c>
      <c r="V35" s="235"/>
      <c r="W35" s="149"/>
    </row>
    <row r="36" customHeight="1" spans="1:23">
      <c r="A36" s="149"/>
      <c r="B36" s="150"/>
      <c r="C36" s="149"/>
      <c r="D36" s="209" t="s">
        <v>226</v>
      </c>
      <c r="E36" s="208">
        <v>108.2</v>
      </c>
      <c r="F36" s="208">
        <v>170</v>
      </c>
      <c r="G36" s="208">
        <v>6.7</v>
      </c>
      <c r="H36" s="208">
        <v>36.3</v>
      </c>
      <c r="I36" s="208">
        <v>441.8</v>
      </c>
      <c r="J36" s="208">
        <v>22.5</v>
      </c>
      <c r="K36" s="208">
        <v>61.98</v>
      </c>
      <c r="L36" s="208">
        <v>147.6</v>
      </c>
      <c r="M36" s="208">
        <v>145.3</v>
      </c>
      <c r="N36" s="208">
        <v>98.5</v>
      </c>
      <c r="O36" s="218">
        <v>25.9</v>
      </c>
      <c r="P36" s="208">
        <v>19.12</v>
      </c>
      <c r="Q36" s="208">
        <v>18.29</v>
      </c>
      <c r="R36" s="208">
        <v>17.65</v>
      </c>
      <c r="S36" s="208">
        <v>18.35</v>
      </c>
      <c r="T36" s="208">
        <v>772.5</v>
      </c>
      <c r="U36" s="224">
        <v>4.24</v>
      </c>
      <c r="V36" s="235"/>
      <c r="W36" s="149"/>
    </row>
    <row r="37" customHeight="1" spans="1:23">
      <c r="A37" s="149"/>
      <c r="B37" s="150"/>
      <c r="C37" s="149"/>
      <c r="D37" s="209" t="s">
        <v>227</v>
      </c>
      <c r="E37" s="208">
        <v>100</v>
      </c>
      <c r="F37" s="208">
        <v>159</v>
      </c>
      <c r="G37" s="208">
        <v>5.25</v>
      </c>
      <c r="H37" s="208">
        <v>24</v>
      </c>
      <c r="I37" s="208">
        <v>457.14</v>
      </c>
      <c r="J37" s="208">
        <v>21.55</v>
      </c>
      <c r="K37" s="208">
        <v>89.79</v>
      </c>
      <c r="L37" s="208">
        <v>146.2</v>
      </c>
      <c r="M37" s="208">
        <v>141.72</v>
      </c>
      <c r="N37" s="208">
        <v>96.94</v>
      </c>
      <c r="O37" s="208">
        <v>29.5</v>
      </c>
      <c r="P37" s="208">
        <v>16.02</v>
      </c>
      <c r="Q37" s="208">
        <v>15.85</v>
      </c>
      <c r="R37" s="208">
        <v>15.75</v>
      </c>
      <c r="S37" s="208">
        <v>15.87</v>
      </c>
      <c r="T37" s="208">
        <v>793.67</v>
      </c>
      <c r="U37" s="224">
        <v>3.43</v>
      </c>
      <c r="V37" s="235"/>
      <c r="W37" s="149"/>
    </row>
    <row r="38" customHeight="1" spans="1:23">
      <c r="A38" s="149"/>
      <c r="B38" s="150"/>
      <c r="C38" s="149"/>
      <c r="D38" s="209" t="s">
        <v>228</v>
      </c>
      <c r="E38" s="208">
        <v>96</v>
      </c>
      <c r="F38" s="208">
        <v>158</v>
      </c>
      <c r="G38" s="208">
        <v>9.5</v>
      </c>
      <c r="H38" s="208">
        <v>39.4</v>
      </c>
      <c r="I38" s="208">
        <v>315</v>
      </c>
      <c r="J38" s="208">
        <v>24.1</v>
      </c>
      <c r="K38" s="208">
        <v>61.2</v>
      </c>
      <c r="L38" s="208">
        <v>123.81</v>
      </c>
      <c r="M38" s="208">
        <v>117.62</v>
      </c>
      <c r="N38" s="208">
        <v>95</v>
      </c>
      <c r="O38" s="208">
        <v>26.6</v>
      </c>
      <c r="P38" s="208">
        <v>15.07</v>
      </c>
      <c r="Q38" s="208">
        <v>16.23</v>
      </c>
      <c r="R38" s="208">
        <v>15.86</v>
      </c>
      <c r="S38" s="208">
        <v>15.72</v>
      </c>
      <c r="T38" s="208">
        <v>727.8</v>
      </c>
      <c r="U38" s="224">
        <v>5.57</v>
      </c>
      <c r="V38" s="235"/>
      <c r="W38" s="149"/>
    </row>
    <row r="39" customHeight="1" spans="1:23">
      <c r="A39" s="149"/>
      <c r="B39" s="150"/>
      <c r="C39" s="149"/>
      <c r="D39" s="210" t="s">
        <v>229</v>
      </c>
      <c r="E39" s="211">
        <f t="shared" ref="E39:U39" si="3">AVERAGE(E31:E38)</f>
        <v>99.45</v>
      </c>
      <c r="F39" s="211">
        <f t="shared" si="3"/>
        <v>159.125</v>
      </c>
      <c r="G39" s="211">
        <f t="shared" si="3"/>
        <v>6.6325</v>
      </c>
      <c r="H39" s="211">
        <f t="shared" si="3"/>
        <v>29.68875</v>
      </c>
      <c r="I39" s="211">
        <f t="shared" si="3"/>
        <v>379.62375</v>
      </c>
      <c r="J39" s="211">
        <f t="shared" si="3"/>
        <v>20.76</v>
      </c>
      <c r="K39" s="211">
        <f t="shared" si="3"/>
        <v>71.26875</v>
      </c>
      <c r="L39" s="211">
        <f t="shared" si="3"/>
        <v>136.44625</v>
      </c>
      <c r="M39" s="211">
        <f t="shared" si="3"/>
        <v>132.14625</v>
      </c>
      <c r="N39" s="211">
        <f t="shared" si="3"/>
        <v>96.7725</v>
      </c>
      <c r="O39" s="211">
        <f t="shared" si="3"/>
        <v>28.5025</v>
      </c>
      <c r="P39" s="211">
        <f t="shared" si="3"/>
        <v>15.99125</v>
      </c>
      <c r="Q39" s="211">
        <f t="shared" si="3"/>
        <v>16.2975</v>
      </c>
      <c r="R39" s="211">
        <f t="shared" si="3"/>
        <v>16.13625</v>
      </c>
      <c r="S39" s="211">
        <f t="shared" si="3"/>
        <v>16.1375</v>
      </c>
      <c r="T39" s="211">
        <f t="shared" si="3"/>
        <v>743.585</v>
      </c>
      <c r="U39" s="227">
        <f t="shared" si="3"/>
        <v>3.60875</v>
      </c>
      <c r="V39" s="236"/>
      <c r="W39" s="149"/>
    </row>
    <row r="40" customHeight="1" spans="1:23">
      <c r="A40" s="149" t="s">
        <v>77</v>
      </c>
      <c r="B40" s="150"/>
      <c r="C40" s="151" t="s">
        <v>251</v>
      </c>
      <c r="D40" s="212" t="s">
        <v>231</v>
      </c>
      <c r="E40" s="213">
        <v>95.4</v>
      </c>
      <c r="F40" s="213">
        <v>159</v>
      </c>
      <c r="G40" s="213">
        <v>6.01</v>
      </c>
      <c r="H40" s="213">
        <v>29.67</v>
      </c>
      <c r="I40" s="213">
        <v>393.68</v>
      </c>
      <c r="J40" s="213">
        <v>21.56</v>
      </c>
      <c r="K40" s="213">
        <v>72.67</v>
      </c>
      <c r="L40" s="213">
        <v>136.7</v>
      </c>
      <c r="M40" s="213">
        <v>125.5</v>
      </c>
      <c r="N40" s="213">
        <v>91.8</v>
      </c>
      <c r="O40" s="213">
        <v>27.83</v>
      </c>
      <c r="P40" s="219">
        <v>16.75</v>
      </c>
      <c r="Q40" s="219">
        <v>16.57</v>
      </c>
      <c r="R40" s="219">
        <v>16.78</v>
      </c>
      <c r="S40" s="219">
        <v>16.7</v>
      </c>
      <c r="T40" s="219">
        <v>736.64</v>
      </c>
      <c r="U40" s="219">
        <v>3.6</v>
      </c>
      <c r="V40" s="229">
        <v>8</v>
      </c>
      <c r="W40" s="149"/>
    </row>
    <row r="41" customHeight="1" spans="1:23">
      <c r="A41" s="149"/>
      <c r="B41" s="150"/>
      <c r="C41" s="149"/>
      <c r="D41" s="212" t="s">
        <v>232</v>
      </c>
      <c r="E41" s="213">
        <v>99.8</v>
      </c>
      <c r="F41" s="213">
        <v>155</v>
      </c>
      <c r="G41" s="214">
        <v>5</v>
      </c>
      <c r="H41" s="214">
        <v>31.5</v>
      </c>
      <c r="I41" s="214">
        <v>630</v>
      </c>
      <c r="J41" s="214">
        <v>26.1</v>
      </c>
      <c r="K41" s="214">
        <v>82.9</v>
      </c>
      <c r="L41" s="213">
        <v>116.2</v>
      </c>
      <c r="M41" s="213">
        <v>110.2</v>
      </c>
      <c r="N41" s="213">
        <v>94.8</v>
      </c>
      <c r="O41" s="213">
        <v>28.4</v>
      </c>
      <c r="P41" s="219">
        <v>15.25</v>
      </c>
      <c r="Q41" s="219">
        <v>14.87</v>
      </c>
      <c r="R41" s="219">
        <v>15.01</v>
      </c>
      <c r="S41" s="219">
        <v>15.04</v>
      </c>
      <c r="T41" s="219">
        <v>752.1</v>
      </c>
      <c r="U41" s="219">
        <v>5.7</v>
      </c>
      <c r="V41" s="229">
        <v>4</v>
      </c>
      <c r="W41" s="149"/>
    </row>
    <row r="42" customHeight="1" spans="1:23">
      <c r="A42" s="149"/>
      <c r="B42" s="150"/>
      <c r="C42" s="149"/>
      <c r="D42" s="212" t="s">
        <v>233</v>
      </c>
      <c r="E42" s="213">
        <v>98</v>
      </c>
      <c r="F42" s="213">
        <v>156</v>
      </c>
      <c r="G42" s="213">
        <v>6.4</v>
      </c>
      <c r="H42" s="213">
        <v>22.9</v>
      </c>
      <c r="I42" s="213">
        <v>257.8</v>
      </c>
      <c r="J42" s="213">
        <v>20.2</v>
      </c>
      <c r="K42" s="213">
        <v>88.2</v>
      </c>
      <c r="L42" s="213">
        <v>137.3</v>
      </c>
      <c r="M42" s="213">
        <v>134</v>
      </c>
      <c r="N42" s="213">
        <v>97.6</v>
      </c>
      <c r="O42" s="213">
        <v>26.9</v>
      </c>
      <c r="P42" s="219">
        <v>13.5</v>
      </c>
      <c r="Q42" s="219">
        <v>13.1</v>
      </c>
      <c r="R42" s="219">
        <v>13.6</v>
      </c>
      <c r="S42" s="219">
        <v>13.4</v>
      </c>
      <c r="T42" s="219">
        <v>670</v>
      </c>
      <c r="U42" s="230">
        <v>-0.858242083456637</v>
      </c>
      <c r="V42" s="229">
        <v>13</v>
      </c>
      <c r="W42" s="149"/>
    </row>
    <row r="43" customHeight="1" spans="1:23">
      <c r="A43" s="149"/>
      <c r="B43" s="150"/>
      <c r="C43" s="149"/>
      <c r="D43" s="212" t="s">
        <v>234</v>
      </c>
      <c r="E43" s="213">
        <v>100.35</v>
      </c>
      <c r="F43" s="213">
        <v>155</v>
      </c>
      <c r="G43" s="213">
        <v>7.25</v>
      </c>
      <c r="H43" s="213">
        <v>23.97</v>
      </c>
      <c r="I43" s="213">
        <v>206.07</v>
      </c>
      <c r="J43" s="213">
        <v>18.83</v>
      </c>
      <c r="K43" s="213">
        <v>78.56</v>
      </c>
      <c r="L43" s="213">
        <v>142.45</v>
      </c>
      <c r="M43" s="213">
        <v>134.76</v>
      </c>
      <c r="N43" s="213">
        <v>94.6</v>
      </c>
      <c r="O43" s="213">
        <v>28.43</v>
      </c>
      <c r="P43" s="219">
        <v>15.76</v>
      </c>
      <c r="Q43" s="219">
        <v>15.77</v>
      </c>
      <c r="R43" s="219">
        <v>15.88</v>
      </c>
      <c r="S43" s="219">
        <v>15.8</v>
      </c>
      <c r="T43" s="219">
        <v>696.83</v>
      </c>
      <c r="U43" s="219">
        <v>4.82</v>
      </c>
      <c r="V43" s="229">
        <v>8</v>
      </c>
      <c r="W43" s="149"/>
    </row>
    <row r="44" customHeight="1" spans="1:23">
      <c r="A44" s="149"/>
      <c r="B44" s="150"/>
      <c r="C44" s="149"/>
      <c r="D44" s="212" t="s">
        <v>235</v>
      </c>
      <c r="E44" s="213">
        <v>101.6</v>
      </c>
      <c r="F44" s="213">
        <v>138</v>
      </c>
      <c r="G44" s="213">
        <v>8.9</v>
      </c>
      <c r="H44" s="213">
        <v>30.7</v>
      </c>
      <c r="I44" s="213">
        <v>244.9</v>
      </c>
      <c r="J44" s="213">
        <v>23.6</v>
      </c>
      <c r="K44" s="213">
        <v>76.9</v>
      </c>
      <c r="L44" s="213">
        <v>117.5</v>
      </c>
      <c r="M44" s="213">
        <v>111</v>
      </c>
      <c r="N44" s="213">
        <v>94.5</v>
      </c>
      <c r="O44" s="213">
        <v>30.33</v>
      </c>
      <c r="P44" s="219">
        <v>18.17</v>
      </c>
      <c r="Q44" s="219">
        <v>20.18</v>
      </c>
      <c r="R44" s="219">
        <v>19.63</v>
      </c>
      <c r="S44" s="219">
        <v>19.33</v>
      </c>
      <c r="T44" s="219">
        <v>730.43</v>
      </c>
      <c r="U44" s="219">
        <v>13.2396016403046</v>
      </c>
      <c r="V44" s="229">
        <v>2</v>
      </c>
      <c r="W44" s="149"/>
    </row>
    <row r="45" customHeight="1" spans="1:23">
      <c r="A45" s="149"/>
      <c r="B45" s="150"/>
      <c r="C45" s="149"/>
      <c r="D45" s="212" t="s">
        <v>236</v>
      </c>
      <c r="E45" s="214">
        <v>97.4</v>
      </c>
      <c r="F45" s="214">
        <v>172</v>
      </c>
      <c r="G45" s="214">
        <v>6.7</v>
      </c>
      <c r="H45" s="214">
        <v>30.5</v>
      </c>
      <c r="I45" s="214">
        <v>355.2</v>
      </c>
      <c r="J45" s="214">
        <v>24</v>
      </c>
      <c r="K45" s="214">
        <v>78.7</v>
      </c>
      <c r="L45" s="214">
        <v>125.3</v>
      </c>
      <c r="M45" s="214">
        <v>122.2</v>
      </c>
      <c r="N45" s="214">
        <v>97.5</v>
      </c>
      <c r="O45" s="214">
        <v>28.25</v>
      </c>
      <c r="P45" s="220">
        <v>17.88</v>
      </c>
      <c r="Q45" s="220">
        <v>17.72</v>
      </c>
      <c r="R45" s="220">
        <v>17.54</v>
      </c>
      <c r="S45" s="220">
        <v>17.71</v>
      </c>
      <c r="T45" s="220">
        <v>745.5</v>
      </c>
      <c r="U45" s="220">
        <v>6.37</v>
      </c>
      <c r="V45" s="231">
        <v>3</v>
      </c>
      <c r="W45" s="149"/>
    </row>
    <row r="46" customHeight="1" spans="1:23">
      <c r="A46" s="149"/>
      <c r="B46" s="150"/>
      <c r="C46" s="149"/>
      <c r="D46" s="212" t="s">
        <v>237</v>
      </c>
      <c r="E46" s="213">
        <v>97.8</v>
      </c>
      <c r="F46" s="213">
        <v>156</v>
      </c>
      <c r="G46" s="213">
        <v>6.8</v>
      </c>
      <c r="H46" s="213">
        <v>27.2</v>
      </c>
      <c r="I46" s="213">
        <v>299.6</v>
      </c>
      <c r="J46" s="213">
        <v>21.4</v>
      </c>
      <c r="K46" s="213">
        <v>78.6</v>
      </c>
      <c r="L46" s="213">
        <v>133.61</v>
      </c>
      <c r="M46" s="213">
        <v>127.13</v>
      </c>
      <c r="N46" s="213">
        <v>95.19</v>
      </c>
      <c r="O46" s="213">
        <v>28.6</v>
      </c>
      <c r="P46" s="219">
        <v>14.68</v>
      </c>
      <c r="Q46" s="219">
        <v>15.1</v>
      </c>
      <c r="R46" s="219">
        <v>15.53</v>
      </c>
      <c r="S46" s="219">
        <v>15.1</v>
      </c>
      <c r="T46" s="219">
        <v>671.27</v>
      </c>
      <c r="U46" s="219">
        <v>6.43</v>
      </c>
      <c r="V46" s="229">
        <v>1</v>
      </c>
      <c r="W46" s="149"/>
    </row>
    <row r="47" customHeight="1" spans="1:23">
      <c r="A47" s="149"/>
      <c r="B47" s="150"/>
      <c r="C47" s="149"/>
      <c r="D47" s="212" t="s">
        <v>238</v>
      </c>
      <c r="E47" s="214">
        <v>104</v>
      </c>
      <c r="F47" s="214">
        <v>151</v>
      </c>
      <c r="G47" s="214">
        <v>5.4</v>
      </c>
      <c r="H47" s="214">
        <v>23.9</v>
      </c>
      <c r="I47" s="213">
        <v>342.6</v>
      </c>
      <c r="J47" s="213">
        <v>20.5</v>
      </c>
      <c r="K47" s="213">
        <v>85.8</v>
      </c>
      <c r="L47" s="214">
        <v>140.5</v>
      </c>
      <c r="M47" s="214">
        <v>130.7</v>
      </c>
      <c r="N47" s="214">
        <v>93</v>
      </c>
      <c r="O47" s="214">
        <v>27.9</v>
      </c>
      <c r="P47" s="220">
        <v>14.39</v>
      </c>
      <c r="Q47" s="220">
        <v>14.93</v>
      </c>
      <c r="R47" s="220">
        <v>14.71</v>
      </c>
      <c r="S47" s="220">
        <v>14.68</v>
      </c>
      <c r="T47" s="220">
        <v>734</v>
      </c>
      <c r="U47" s="220">
        <v>-5.72</v>
      </c>
      <c r="V47" s="231">
        <v>14</v>
      </c>
      <c r="W47" s="149"/>
    </row>
    <row r="48" customHeight="1" spans="1:23">
      <c r="A48" s="149"/>
      <c r="B48" s="150"/>
      <c r="C48" s="149"/>
      <c r="D48" s="212" t="s">
        <v>239</v>
      </c>
      <c r="E48" s="214">
        <v>97.5</v>
      </c>
      <c r="F48" s="213">
        <v>168</v>
      </c>
      <c r="G48" s="214">
        <v>7.92</v>
      </c>
      <c r="H48" s="214">
        <v>33.68</v>
      </c>
      <c r="I48" s="214">
        <v>325.19</v>
      </c>
      <c r="J48" s="213">
        <v>20.88</v>
      </c>
      <c r="K48" s="213">
        <v>62</v>
      </c>
      <c r="L48" s="214">
        <v>125.42</v>
      </c>
      <c r="M48" s="214">
        <v>121.56</v>
      </c>
      <c r="N48" s="214">
        <v>96.92</v>
      </c>
      <c r="O48" s="214">
        <v>27.28</v>
      </c>
      <c r="P48" s="220">
        <v>15.47</v>
      </c>
      <c r="Q48" s="220">
        <v>15.48</v>
      </c>
      <c r="R48" s="220">
        <v>15.79</v>
      </c>
      <c r="S48" s="220">
        <v>15.58</v>
      </c>
      <c r="T48" s="220">
        <v>692.35</v>
      </c>
      <c r="U48" s="220">
        <v>6.67</v>
      </c>
      <c r="V48" s="231">
        <v>3</v>
      </c>
      <c r="W48" s="149"/>
    </row>
    <row r="49" customHeight="1" spans="1:23">
      <c r="A49" s="149"/>
      <c r="B49" s="150"/>
      <c r="C49" s="149"/>
      <c r="D49" s="212" t="s">
        <v>240</v>
      </c>
      <c r="E49" s="213">
        <v>95.2</v>
      </c>
      <c r="F49" s="213">
        <v>159</v>
      </c>
      <c r="G49" s="213">
        <v>4.2</v>
      </c>
      <c r="H49" s="213">
        <v>30.6</v>
      </c>
      <c r="I49" s="213">
        <v>728.6</v>
      </c>
      <c r="J49" s="213">
        <v>24.42</v>
      </c>
      <c r="K49" s="213">
        <v>79.8</v>
      </c>
      <c r="L49" s="213">
        <v>121.4</v>
      </c>
      <c r="M49" s="213">
        <v>102.5</v>
      </c>
      <c r="N49" s="213">
        <v>84.4</v>
      </c>
      <c r="O49" s="213">
        <v>27.1</v>
      </c>
      <c r="P49" s="219">
        <v>13.19</v>
      </c>
      <c r="Q49" s="219">
        <v>13.06</v>
      </c>
      <c r="R49" s="219">
        <v>13.15</v>
      </c>
      <c r="S49" s="219">
        <v>13.13</v>
      </c>
      <c r="T49" s="219">
        <v>656.67</v>
      </c>
      <c r="U49" s="219">
        <v>9.50792326939116</v>
      </c>
      <c r="V49" s="229">
        <v>2</v>
      </c>
      <c r="W49" s="149"/>
    </row>
    <row r="50" customHeight="1" spans="1:23">
      <c r="A50" s="149"/>
      <c r="B50" s="150"/>
      <c r="C50" s="149"/>
      <c r="D50" s="215" t="s">
        <v>89</v>
      </c>
      <c r="E50" s="216">
        <f t="shared" ref="E50:U50" si="4">AVERAGE(E40:E49)</f>
        <v>98.705</v>
      </c>
      <c r="F50" s="216">
        <f t="shared" si="4"/>
        <v>156.9</v>
      </c>
      <c r="G50" s="216">
        <f t="shared" si="4"/>
        <v>6.458</v>
      </c>
      <c r="H50" s="216">
        <f t="shared" si="4"/>
        <v>28.462</v>
      </c>
      <c r="I50" s="216">
        <f t="shared" si="4"/>
        <v>378.364</v>
      </c>
      <c r="J50" s="216">
        <f t="shared" si="4"/>
        <v>22.149</v>
      </c>
      <c r="K50" s="216">
        <f t="shared" si="4"/>
        <v>78.413</v>
      </c>
      <c r="L50" s="216">
        <f t="shared" si="4"/>
        <v>129.638</v>
      </c>
      <c r="M50" s="216">
        <f t="shared" si="4"/>
        <v>121.955</v>
      </c>
      <c r="N50" s="216">
        <f t="shared" si="4"/>
        <v>94.031</v>
      </c>
      <c r="O50" s="216">
        <f t="shared" si="4"/>
        <v>28.102</v>
      </c>
      <c r="P50" s="221">
        <f t="shared" si="4"/>
        <v>15.504</v>
      </c>
      <c r="Q50" s="221">
        <f t="shared" si="4"/>
        <v>15.678</v>
      </c>
      <c r="R50" s="221">
        <f t="shared" si="4"/>
        <v>15.762</v>
      </c>
      <c r="S50" s="221">
        <f t="shared" si="4"/>
        <v>15.647</v>
      </c>
      <c r="T50" s="221">
        <f t="shared" si="4"/>
        <v>708.579</v>
      </c>
      <c r="U50" s="221">
        <f t="shared" si="4"/>
        <v>4.97592828262391</v>
      </c>
      <c r="V50" s="232">
        <v>8</v>
      </c>
      <c r="W50" s="149"/>
    </row>
    <row r="51" customHeight="1" spans="1:23">
      <c r="A51" s="149" t="s">
        <v>90</v>
      </c>
      <c r="B51" s="150"/>
      <c r="C51" s="151" t="s">
        <v>252</v>
      </c>
      <c r="D51" s="217" t="s">
        <v>154</v>
      </c>
      <c r="E51" s="213">
        <v>97.1</v>
      </c>
      <c r="F51" s="213">
        <v>158</v>
      </c>
      <c r="G51" s="213">
        <v>6.32</v>
      </c>
      <c r="H51" s="213">
        <v>31.06</v>
      </c>
      <c r="I51" s="213">
        <v>491.46</v>
      </c>
      <c r="J51" s="213">
        <v>22.2</v>
      </c>
      <c r="K51" s="213">
        <v>71.47</v>
      </c>
      <c r="L51" s="213">
        <v>132.4</v>
      </c>
      <c r="M51" s="213">
        <v>122.6</v>
      </c>
      <c r="N51" s="213">
        <v>92.6</v>
      </c>
      <c r="O51" s="213">
        <v>26.73</v>
      </c>
      <c r="P51" s="219">
        <v>402.24</v>
      </c>
      <c r="Q51" s="219">
        <v>396.56</v>
      </c>
      <c r="R51" s="149"/>
      <c r="S51" s="219">
        <v>399.4</v>
      </c>
      <c r="T51" s="219">
        <v>652.22</v>
      </c>
      <c r="U51" s="219">
        <v>6.44666405535971</v>
      </c>
      <c r="V51" s="212">
        <v>2</v>
      </c>
      <c r="W51" s="149"/>
    </row>
    <row r="52" customHeight="1" spans="1:23">
      <c r="A52" s="149"/>
      <c r="B52" s="150"/>
      <c r="C52" s="149"/>
      <c r="D52" s="217" t="s">
        <v>242</v>
      </c>
      <c r="E52" s="213">
        <v>100.3</v>
      </c>
      <c r="F52" s="213">
        <v>163</v>
      </c>
      <c r="G52" s="213">
        <v>8.6</v>
      </c>
      <c r="H52" s="213">
        <v>29.7</v>
      </c>
      <c r="I52" s="213">
        <v>245.3</v>
      </c>
      <c r="J52" s="213">
        <v>22.3</v>
      </c>
      <c r="K52" s="213">
        <v>75.1</v>
      </c>
      <c r="L52" s="213">
        <v>141.1</v>
      </c>
      <c r="M52" s="213">
        <v>122.4</v>
      </c>
      <c r="N52" s="213">
        <v>86.7</v>
      </c>
      <c r="O52" s="213">
        <v>26.1</v>
      </c>
      <c r="P52" s="219">
        <v>161.7</v>
      </c>
      <c r="Q52" s="219">
        <v>156.9</v>
      </c>
      <c r="R52" s="149"/>
      <c r="S52" s="219">
        <v>159.3</v>
      </c>
      <c r="T52" s="219">
        <v>637.2</v>
      </c>
      <c r="U52" s="219">
        <v>5.00988793671722</v>
      </c>
      <c r="V52" s="212">
        <v>1</v>
      </c>
      <c r="W52" s="149"/>
    </row>
    <row r="53" customHeight="1" spans="1:23">
      <c r="A53" s="149"/>
      <c r="B53" s="150"/>
      <c r="C53" s="149"/>
      <c r="D53" s="217" t="s">
        <v>243</v>
      </c>
      <c r="E53" s="213">
        <v>102.1</v>
      </c>
      <c r="F53" s="213">
        <v>169</v>
      </c>
      <c r="G53" s="213">
        <v>2.9</v>
      </c>
      <c r="H53" s="213">
        <v>31.7</v>
      </c>
      <c r="I53" s="213">
        <v>1093</v>
      </c>
      <c r="J53" s="213">
        <v>23.6</v>
      </c>
      <c r="K53" s="213">
        <v>74.4</v>
      </c>
      <c r="L53" s="213">
        <v>117.3</v>
      </c>
      <c r="M53" s="213">
        <v>100.2</v>
      </c>
      <c r="N53" s="213">
        <v>85.4</v>
      </c>
      <c r="O53" s="213">
        <v>28.1</v>
      </c>
      <c r="P53" s="219">
        <v>196.8</v>
      </c>
      <c r="Q53" s="219">
        <v>198.1</v>
      </c>
      <c r="R53" s="149"/>
      <c r="S53" s="219">
        <v>197.45</v>
      </c>
      <c r="T53" s="219">
        <v>658.2</v>
      </c>
      <c r="U53" s="219">
        <v>5.11018843819866</v>
      </c>
      <c r="V53" s="212">
        <v>2</v>
      </c>
      <c r="W53" s="149"/>
    </row>
    <row r="54" customHeight="1" spans="1:23">
      <c r="A54" s="149"/>
      <c r="B54" s="150"/>
      <c r="C54" s="149"/>
      <c r="D54" s="217" t="s">
        <v>244</v>
      </c>
      <c r="E54" s="213">
        <v>103</v>
      </c>
      <c r="F54" s="213">
        <v>156</v>
      </c>
      <c r="G54" s="213">
        <v>5.6</v>
      </c>
      <c r="H54" s="213">
        <v>27.6</v>
      </c>
      <c r="I54" s="213">
        <v>397.3</v>
      </c>
      <c r="J54" s="213">
        <v>24.4</v>
      </c>
      <c r="K54" s="213">
        <v>88.3</v>
      </c>
      <c r="L54" s="213">
        <v>127.8</v>
      </c>
      <c r="M54" s="213">
        <v>119.2</v>
      </c>
      <c r="N54" s="213">
        <v>93.3</v>
      </c>
      <c r="O54" s="213">
        <v>26.5</v>
      </c>
      <c r="P54" s="219">
        <v>336.5</v>
      </c>
      <c r="Q54" s="219">
        <v>316.4</v>
      </c>
      <c r="R54" s="149"/>
      <c r="S54" s="219">
        <v>326.5</v>
      </c>
      <c r="T54" s="219">
        <v>652.9</v>
      </c>
      <c r="U54" s="219">
        <v>2.85129174543164</v>
      </c>
      <c r="V54" s="212">
        <v>2</v>
      </c>
      <c r="W54" s="149"/>
    </row>
    <row r="55" customHeight="1" spans="1:23">
      <c r="A55" s="149"/>
      <c r="B55" s="150"/>
      <c r="C55" s="149"/>
      <c r="D55" s="217" t="s">
        <v>245</v>
      </c>
      <c r="E55" s="213">
        <v>100</v>
      </c>
      <c r="F55" s="213">
        <v>159</v>
      </c>
      <c r="G55" s="213">
        <v>3.9</v>
      </c>
      <c r="H55" s="213">
        <v>24.2</v>
      </c>
      <c r="I55" s="213">
        <v>520.51</v>
      </c>
      <c r="J55" s="213">
        <v>19.4</v>
      </c>
      <c r="K55" s="213">
        <v>80.3</v>
      </c>
      <c r="L55" s="213">
        <v>134.6</v>
      </c>
      <c r="M55" s="213">
        <v>126.4</v>
      </c>
      <c r="N55" s="213">
        <v>93.9</v>
      </c>
      <c r="O55" s="213">
        <v>29.8</v>
      </c>
      <c r="P55" s="219">
        <v>17.02</v>
      </c>
      <c r="Q55" s="219">
        <v>19.23</v>
      </c>
      <c r="R55" s="149"/>
      <c r="S55" s="219">
        <v>18.13</v>
      </c>
      <c r="T55" s="219">
        <v>748.67</v>
      </c>
      <c r="U55" s="219">
        <v>4.55554779694156</v>
      </c>
      <c r="V55" s="212">
        <v>1</v>
      </c>
      <c r="W55" s="149"/>
    </row>
    <row r="56" customHeight="1" spans="1:23">
      <c r="A56" s="149"/>
      <c r="B56" s="150"/>
      <c r="C56" s="149"/>
      <c r="D56" s="217" t="s">
        <v>246</v>
      </c>
      <c r="E56" s="213">
        <v>96.5</v>
      </c>
      <c r="F56" s="213">
        <v>159</v>
      </c>
      <c r="G56" s="213">
        <v>8.2</v>
      </c>
      <c r="H56" s="213">
        <v>25.2</v>
      </c>
      <c r="I56" s="213">
        <v>208</v>
      </c>
      <c r="J56" s="213">
        <v>19.4</v>
      </c>
      <c r="K56" s="213">
        <v>76.8</v>
      </c>
      <c r="L56" s="213">
        <v>138.3</v>
      </c>
      <c r="M56" s="213">
        <v>132.9</v>
      </c>
      <c r="N56" s="213">
        <v>96.1</v>
      </c>
      <c r="O56" s="213">
        <v>26.3</v>
      </c>
      <c r="P56" s="219">
        <v>165</v>
      </c>
      <c r="Q56" s="219">
        <v>167</v>
      </c>
      <c r="R56" s="149"/>
      <c r="S56" s="219">
        <v>166</v>
      </c>
      <c r="T56" s="219">
        <v>648.7</v>
      </c>
      <c r="U56" s="219">
        <v>2.95191239485796</v>
      </c>
      <c r="V56" s="212">
        <v>2</v>
      </c>
      <c r="W56" s="149"/>
    </row>
    <row r="57" customHeight="1" spans="1:23">
      <c r="A57" s="149"/>
      <c r="B57" s="150"/>
      <c r="C57" s="149"/>
      <c r="D57" s="217" t="s">
        <v>247</v>
      </c>
      <c r="E57" s="213">
        <v>95.9</v>
      </c>
      <c r="F57" s="213">
        <v>156</v>
      </c>
      <c r="G57" s="213">
        <v>6.6466</v>
      </c>
      <c r="H57" s="213">
        <v>27.5</v>
      </c>
      <c r="I57" s="213">
        <v>313.745373574459</v>
      </c>
      <c r="J57" s="213">
        <v>22.4281</v>
      </c>
      <c r="K57" s="213">
        <v>81.5567272727273</v>
      </c>
      <c r="L57" s="213">
        <v>173.529415677222</v>
      </c>
      <c r="M57" s="213">
        <v>148.612894280386</v>
      </c>
      <c r="N57" s="213">
        <v>85.6413269764111</v>
      </c>
      <c r="O57" s="213">
        <v>25.0887573964497</v>
      </c>
      <c r="P57" s="219">
        <v>140.621018207594</v>
      </c>
      <c r="Q57" s="219">
        <v>138.116548925149</v>
      </c>
      <c r="R57" s="149"/>
      <c r="S57" s="219">
        <v>139.368783566371</v>
      </c>
      <c r="T57" s="219">
        <f>S57/0.25</f>
        <v>557.475134265485</v>
      </c>
      <c r="U57" s="219">
        <v>1.48925168377767</v>
      </c>
      <c r="V57" s="212">
        <v>1</v>
      </c>
      <c r="W57" s="149"/>
    </row>
    <row r="58" customHeight="1" spans="1:23">
      <c r="A58" s="149"/>
      <c r="B58" s="150"/>
      <c r="C58" s="149"/>
      <c r="D58" s="215" t="s">
        <v>89</v>
      </c>
      <c r="E58" s="216">
        <f t="shared" ref="E58:T58" si="5">AVERAGE(E51:E57)</f>
        <v>99.2714285714286</v>
      </c>
      <c r="F58" s="216">
        <f t="shared" si="5"/>
        <v>160</v>
      </c>
      <c r="G58" s="216">
        <f t="shared" si="5"/>
        <v>6.0238</v>
      </c>
      <c r="H58" s="216">
        <f t="shared" si="5"/>
        <v>28.1371428571429</v>
      </c>
      <c r="I58" s="216">
        <f t="shared" si="5"/>
        <v>467.04505336778</v>
      </c>
      <c r="J58" s="216">
        <f t="shared" si="5"/>
        <v>21.9611571428571</v>
      </c>
      <c r="K58" s="216">
        <f t="shared" si="5"/>
        <v>78.2752467532467</v>
      </c>
      <c r="L58" s="216">
        <f t="shared" si="5"/>
        <v>137.861345096746</v>
      </c>
      <c r="M58" s="216">
        <f t="shared" si="5"/>
        <v>124.616127754341</v>
      </c>
      <c r="N58" s="216">
        <f t="shared" si="5"/>
        <v>90.5201895680588</v>
      </c>
      <c r="O58" s="216">
        <f t="shared" si="5"/>
        <v>26.9455367709214</v>
      </c>
      <c r="P58" s="221">
        <f t="shared" si="5"/>
        <v>202.840145458228</v>
      </c>
      <c r="Q58" s="221">
        <f t="shared" si="5"/>
        <v>198.900935560736</v>
      </c>
      <c r="R58" s="149"/>
      <c r="S58" s="221">
        <f>AVERAGE(S51:S57)</f>
        <v>200.878397652339</v>
      </c>
      <c r="T58" s="221">
        <f>AVERAGE(T51:T57)</f>
        <v>650.766447752212</v>
      </c>
      <c r="U58" s="221">
        <f>AVERAGE(U51:U57)</f>
        <v>4.05924915018349</v>
      </c>
      <c r="V58" s="233">
        <v>2</v>
      </c>
      <c r="W58" s="149"/>
    </row>
    <row r="59" customHeight="1" spans="1:23">
      <c r="A59" s="149" t="s">
        <v>63</v>
      </c>
      <c r="B59" s="206" t="s">
        <v>27</v>
      </c>
      <c r="C59" s="151" t="s">
        <v>253</v>
      </c>
      <c r="D59" s="207" t="s">
        <v>220</v>
      </c>
      <c r="E59" s="208">
        <v>107.2</v>
      </c>
      <c r="F59" s="208">
        <v>157</v>
      </c>
      <c r="G59" s="208">
        <v>5.74</v>
      </c>
      <c r="H59" s="208">
        <v>31.14</v>
      </c>
      <c r="I59" s="208">
        <v>442.51</v>
      </c>
      <c r="J59" s="208">
        <v>22.7</v>
      </c>
      <c r="K59" s="208">
        <v>72.9</v>
      </c>
      <c r="L59" s="208">
        <v>133.7</v>
      </c>
      <c r="M59" s="208">
        <v>124.8</v>
      </c>
      <c r="N59" s="208">
        <v>93.3</v>
      </c>
      <c r="O59" s="208">
        <v>27.36</v>
      </c>
      <c r="P59" s="208">
        <v>16.09</v>
      </c>
      <c r="Q59" s="208">
        <v>16.79</v>
      </c>
      <c r="R59" s="208">
        <v>16.23</v>
      </c>
      <c r="S59" s="208">
        <v>16.37</v>
      </c>
      <c r="T59" s="208">
        <v>722.08</v>
      </c>
      <c r="U59" s="224">
        <v>12.66</v>
      </c>
      <c r="V59" s="234" t="s">
        <v>254</v>
      </c>
      <c r="W59" s="237" t="s">
        <v>221</v>
      </c>
    </row>
    <row r="60" customHeight="1" spans="1:23">
      <c r="A60" s="149"/>
      <c r="B60" s="150"/>
      <c r="C60" s="149"/>
      <c r="D60" s="209" t="s">
        <v>222</v>
      </c>
      <c r="E60" s="208">
        <v>104</v>
      </c>
      <c r="F60" s="208">
        <v>158</v>
      </c>
      <c r="G60" s="208">
        <v>5.5</v>
      </c>
      <c r="H60" s="208">
        <v>24.7</v>
      </c>
      <c r="I60" s="208">
        <v>351.6</v>
      </c>
      <c r="J60" s="208">
        <v>18.3</v>
      </c>
      <c r="K60" s="208">
        <v>74.2</v>
      </c>
      <c r="L60" s="208">
        <v>178.7</v>
      </c>
      <c r="M60" s="208">
        <v>172.3</v>
      </c>
      <c r="N60" s="208">
        <v>96.4</v>
      </c>
      <c r="O60" s="208">
        <v>26.79</v>
      </c>
      <c r="P60" s="208">
        <v>19.85</v>
      </c>
      <c r="Q60" s="208">
        <v>20.13</v>
      </c>
      <c r="R60" s="208">
        <v>19.79</v>
      </c>
      <c r="S60" s="208">
        <v>19.92</v>
      </c>
      <c r="T60" s="208">
        <v>878.9</v>
      </c>
      <c r="U60" s="224">
        <v>11</v>
      </c>
      <c r="V60" s="235"/>
      <c r="W60" s="238"/>
    </row>
    <row r="61" customHeight="1" spans="1:23">
      <c r="A61" s="149"/>
      <c r="B61" s="150"/>
      <c r="C61" s="149"/>
      <c r="D61" s="209" t="s">
        <v>223</v>
      </c>
      <c r="E61" s="208">
        <v>105.3</v>
      </c>
      <c r="F61" s="208">
        <v>157</v>
      </c>
      <c r="G61" s="208">
        <v>6.86</v>
      </c>
      <c r="H61" s="208">
        <v>33.72</v>
      </c>
      <c r="I61" s="208">
        <v>391.55</v>
      </c>
      <c r="J61" s="208">
        <v>20.44</v>
      </c>
      <c r="K61" s="208">
        <v>60.62</v>
      </c>
      <c r="L61" s="208">
        <v>148.21</v>
      </c>
      <c r="M61" s="208">
        <v>140.58</v>
      </c>
      <c r="N61" s="208">
        <v>94.85</v>
      </c>
      <c r="O61" s="208">
        <v>26.86</v>
      </c>
      <c r="P61" s="208">
        <v>16.51</v>
      </c>
      <c r="Q61" s="208">
        <v>17.41</v>
      </c>
      <c r="R61" s="208">
        <v>17.74</v>
      </c>
      <c r="S61" s="208">
        <v>17.22</v>
      </c>
      <c r="T61" s="208">
        <v>749.07</v>
      </c>
      <c r="U61" s="224">
        <v>7.69</v>
      </c>
      <c r="V61" s="235"/>
      <c r="W61" s="238"/>
    </row>
    <row r="62" customHeight="1" spans="1:23">
      <c r="A62" s="149"/>
      <c r="B62" s="150"/>
      <c r="C62" s="149"/>
      <c r="D62" s="209" t="s">
        <v>224</v>
      </c>
      <c r="E62" s="208">
        <v>93.3</v>
      </c>
      <c r="F62" s="208">
        <v>162</v>
      </c>
      <c r="G62" s="208">
        <v>9.6</v>
      </c>
      <c r="H62" s="208">
        <v>26.8</v>
      </c>
      <c r="I62" s="208">
        <v>179.2</v>
      </c>
      <c r="J62" s="208">
        <v>16.4</v>
      </c>
      <c r="K62" s="208">
        <v>61.2</v>
      </c>
      <c r="L62" s="208">
        <v>160.3</v>
      </c>
      <c r="M62" s="208">
        <v>154.3</v>
      </c>
      <c r="N62" s="208">
        <v>96.3</v>
      </c>
      <c r="O62" s="208">
        <v>30.1</v>
      </c>
      <c r="P62" s="208">
        <v>14.56</v>
      </c>
      <c r="Q62" s="208">
        <v>15.24</v>
      </c>
      <c r="R62" s="208">
        <v>15.15</v>
      </c>
      <c r="S62" s="208">
        <v>14.98</v>
      </c>
      <c r="T62" s="208">
        <v>748.87</v>
      </c>
      <c r="U62" s="224">
        <v>6.2</v>
      </c>
      <c r="V62" s="235"/>
      <c r="W62" s="238"/>
    </row>
    <row r="63" customHeight="1" spans="1:23">
      <c r="A63" s="149"/>
      <c r="B63" s="150"/>
      <c r="C63" s="149"/>
      <c r="D63" s="209" t="s">
        <v>225</v>
      </c>
      <c r="E63" s="208">
        <v>102</v>
      </c>
      <c r="F63" s="208">
        <v>153</v>
      </c>
      <c r="G63" s="208">
        <v>5.8</v>
      </c>
      <c r="H63" s="208">
        <v>31.4</v>
      </c>
      <c r="I63" s="208">
        <v>441.4</v>
      </c>
      <c r="J63" s="208">
        <v>19.1</v>
      </c>
      <c r="K63" s="208">
        <v>60.8</v>
      </c>
      <c r="L63" s="208">
        <v>126.9</v>
      </c>
      <c r="M63" s="208">
        <v>124.6</v>
      </c>
      <c r="N63" s="208">
        <v>98.2</v>
      </c>
      <c r="O63" s="208">
        <v>29.9</v>
      </c>
      <c r="P63" s="208">
        <v>15</v>
      </c>
      <c r="Q63" s="208">
        <v>16.3</v>
      </c>
      <c r="R63" s="208">
        <v>15.1</v>
      </c>
      <c r="S63" s="208">
        <v>15.48</v>
      </c>
      <c r="T63" s="208">
        <v>773.8</v>
      </c>
      <c r="U63" s="224">
        <v>8.68</v>
      </c>
      <c r="V63" s="235"/>
      <c r="W63" s="238"/>
    </row>
    <row r="64" customHeight="1" spans="1:23">
      <c r="A64" s="149"/>
      <c r="B64" s="150"/>
      <c r="C64" s="149"/>
      <c r="D64" s="209" t="s">
        <v>226</v>
      </c>
      <c r="E64" s="208">
        <v>105.3</v>
      </c>
      <c r="F64" s="208">
        <v>171</v>
      </c>
      <c r="G64" s="208">
        <v>6.2</v>
      </c>
      <c r="H64" s="208">
        <v>49.7</v>
      </c>
      <c r="I64" s="208">
        <v>701.6</v>
      </c>
      <c r="J64" s="208">
        <v>24.1</v>
      </c>
      <c r="K64" s="208">
        <v>48.49</v>
      </c>
      <c r="L64" s="208">
        <v>141.4</v>
      </c>
      <c r="M64" s="208">
        <v>139.4</v>
      </c>
      <c r="N64" s="208">
        <v>98.6</v>
      </c>
      <c r="O64" s="218">
        <v>23.6</v>
      </c>
      <c r="P64" s="208">
        <v>16.07</v>
      </c>
      <c r="Q64" s="208">
        <v>17.42</v>
      </c>
      <c r="R64" s="208">
        <v>18.67</v>
      </c>
      <c r="S64" s="208">
        <v>17.39</v>
      </c>
      <c r="T64" s="208">
        <v>731.8</v>
      </c>
      <c r="U64" s="224">
        <v>-1.25</v>
      </c>
      <c r="V64" s="235"/>
      <c r="W64" s="238"/>
    </row>
    <row r="65" customHeight="1" spans="1:23">
      <c r="A65" s="149"/>
      <c r="B65" s="150"/>
      <c r="C65" s="149"/>
      <c r="D65" s="209" t="s">
        <v>227</v>
      </c>
      <c r="E65" s="208">
        <v>104.1</v>
      </c>
      <c r="F65" s="208">
        <v>160</v>
      </c>
      <c r="G65" s="208">
        <v>5.13</v>
      </c>
      <c r="H65" s="208">
        <v>22.25</v>
      </c>
      <c r="I65" s="208">
        <v>434.15</v>
      </c>
      <c r="J65" s="208">
        <v>21.75</v>
      </c>
      <c r="K65" s="208">
        <v>97.75</v>
      </c>
      <c r="L65" s="208">
        <v>155.07</v>
      </c>
      <c r="M65" s="208">
        <v>148.8</v>
      </c>
      <c r="N65" s="208">
        <v>95.96</v>
      </c>
      <c r="O65" s="208">
        <v>28</v>
      </c>
      <c r="P65" s="208">
        <v>15.83</v>
      </c>
      <c r="Q65" s="208">
        <v>15.07</v>
      </c>
      <c r="R65" s="208">
        <v>16.85</v>
      </c>
      <c r="S65" s="208">
        <v>15.92</v>
      </c>
      <c r="T65" s="208">
        <v>795.83</v>
      </c>
      <c r="U65" s="224">
        <v>3.71</v>
      </c>
      <c r="V65" s="235"/>
      <c r="W65" s="238"/>
    </row>
    <row r="66" customHeight="1" spans="1:23">
      <c r="A66" s="149"/>
      <c r="B66" s="150"/>
      <c r="C66" s="149"/>
      <c r="D66" s="209" t="s">
        <v>228</v>
      </c>
      <c r="E66" s="208">
        <v>101.4</v>
      </c>
      <c r="F66" s="208">
        <v>159</v>
      </c>
      <c r="G66" s="208">
        <v>10.5</v>
      </c>
      <c r="H66" s="208">
        <v>44.4</v>
      </c>
      <c r="I66" s="208">
        <v>323</v>
      </c>
      <c r="J66" s="208">
        <v>26.3</v>
      </c>
      <c r="K66" s="208">
        <v>59.2</v>
      </c>
      <c r="L66" s="208">
        <v>123.8</v>
      </c>
      <c r="M66" s="208">
        <v>115.51</v>
      </c>
      <c r="N66" s="208">
        <v>93.3</v>
      </c>
      <c r="O66" s="208">
        <v>24.2</v>
      </c>
      <c r="P66" s="208">
        <v>15.07</v>
      </c>
      <c r="Q66" s="208">
        <v>15.35</v>
      </c>
      <c r="R66" s="208">
        <v>14.85</v>
      </c>
      <c r="S66" s="208">
        <v>15.09</v>
      </c>
      <c r="T66" s="208">
        <v>698.6</v>
      </c>
      <c r="U66" s="224">
        <v>1.33</v>
      </c>
      <c r="V66" s="235"/>
      <c r="W66" s="238"/>
    </row>
    <row r="67" customHeight="1" spans="1:23">
      <c r="A67" s="149"/>
      <c r="B67" s="150"/>
      <c r="C67" s="149"/>
      <c r="D67" s="210" t="s">
        <v>229</v>
      </c>
      <c r="E67" s="211">
        <f t="shared" ref="E67:U67" si="6">AVERAGE(E59:E66)</f>
        <v>102.825</v>
      </c>
      <c r="F67" s="211">
        <f t="shared" si="6"/>
        <v>159.625</v>
      </c>
      <c r="G67" s="211">
        <f t="shared" si="6"/>
        <v>6.91625</v>
      </c>
      <c r="H67" s="211">
        <f t="shared" si="6"/>
        <v>33.01375</v>
      </c>
      <c r="I67" s="211">
        <f t="shared" si="6"/>
        <v>408.12625</v>
      </c>
      <c r="J67" s="211">
        <f t="shared" si="6"/>
        <v>21.13625</v>
      </c>
      <c r="K67" s="211">
        <f t="shared" si="6"/>
        <v>66.895</v>
      </c>
      <c r="L67" s="211">
        <f t="shared" si="6"/>
        <v>146.01</v>
      </c>
      <c r="M67" s="211">
        <f t="shared" si="6"/>
        <v>140.03625</v>
      </c>
      <c r="N67" s="211">
        <f t="shared" si="6"/>
        <v>95.86375</v>
      </c>
      <c r="O67" s="211">
        <f t="shared" si="6"/>
        <v>27.10125</v>
      </c>
      <c r="P67" s="211">
        <f t="shared" si="6"/>
        <v>16.1225</v>
      </c>
      <c r="Q67" s="211">
        <f t="shared" si="6"/>
        <v>16.71375</v>
      </c>
      <c r="R67" s="211">
        <f t="shared" si="6"/>
        <v>16.7975</v>
      </c>
      <c r="S67" s="211">
        <f t="shared" si="6"/>
        <v>16.54625</v>
      </c>
      <c r="T67" s="211">
        <f t="shared" si="6"/>
        <v>762.36875</v>
      </c>
      <c r="U67" s="227">
        <f t="shared" si="6"/>
        <v>6.2525</v>
      </c>
      <c r="V67" s="236"/>
      <c r="W67" s="238"/>
    </row>
    <row r="68" customHeight="1" spans="1:23">
      <c r="A68" s="149" t="s">
        <v>77</v>
      </c>
      <c r="B68" s="150"/>
      <c r="C68" s="151" t="s">
        <v>255</v>
      </c>
      <c r="D68" s="212" t="s">
        <v>231</v>
      </c>
      <c r="E68" s="213">
        <v>94.6</v>
      </c>
      <c r="F68" s="213">
        <v>159</v>
      </c>
      <c r="G68" s="213">
        <v>5.73</v>
      </c>
      <c r="H68" s="213">
        <v>29.32</v>
      </c>
      <c r="I68" s="213">
        <v>411.69</v>
      </c>
      <c r="J68" s="213">
        <v>20.69</v>
      </c>
      <c r="K68" s="213">
        <v>70.57</v>
      </c>
      <c r="L68" s="213">
        <v>146.4</v>
      </c>
      <c r="M68" s="213">
        <v>132.8</v>
      </c>
      <c r="N68" s="213">
        <v>90.7</v>
      </c>
      <c r="O68" s="213">
        <v>27.26</v>
      </c>
      <c r="P68" s="219">
        <v>16.96</v>
      </c>
      <c r="Q68" s="219">
        <v>17.11</v>
      </c>
      <c r="R68" s="219">
        <v>17.08</v>
      </c>
      <c r="S68" s="219">
        <v>17.05</v>
      </c>
      <c r="T68" s="219">
        <v>752.08</v>
      </c>
      <c r="U68" s="219">
        <v>5.77</v>
      </c>
      <c r="V68" s="229">
        <v>6</v>
      </c>
      <c r="W68" s="238"/>
    </row>
    <row r="69" customHeight="1" spans="1:23">
      <c r="A69" s="149"/>
      <c r="B69" s="150"/>
      <c r="C69" s="149"/>
      <c r="D69" s="212" t="s">
        <v>232</v>
      </c>
      <c r="E69" s="213">
        <v>103.9</v>
      </c>
      <c r="F69" s="213">
        <v>154</v>
      </c>
      <c r="G69" s="214">
        <v>5.2</v>
      </c>
      <c r="H69" s="214">
        <v>32.6</v>
      </c>
      <c r="I69" s="214">
        <v>626.9</v>
      </c>
      <c r="J69" s="214">
        <v>27.1</v>
      </c>
      <c r="K69" s="214">
        <v>83.1</v>
      </c>
      <c r="L69" s="213">
        <v>114.2</v>
      </c>
      <c r="M69" s="213">
        <v>105.4</v>
      </c>
      <c r="N69" s="213">
        <v>92.3</v>
      </c>
      <c r="O69" s="213">
        <v>26.7</v>
      </c>
      <c r="P69" s="219">
        <v>14.26</v>
      </c>
      <c r="Q69" s="219">
        <v>14.54</v>
      </c>
      <c r="R69" s="219">
        <v>14.12</v>
      </c>
      <c r="S69" s="219">
        <v>14.31</v>
      </c>
      <c r="T69" s="219">
        <v>715.4</v>
      </c>
      <c r="U69" s="219">
        <v>0.6</v>
      </c>
      <c r="V69" s="229">
        <v>10</v>
      </c>
      <c r="W69" s="238"/>
    </row>
    <row r="70" customHeight="1" spans="1:23">
      <c r="A70" s="149"/>
      <c r="B70" s="150"/>
      <c r="C70" s="149"/>
      <c r="D70" s="212" t="s">
        <v>233</v>
      </c>
      <c r="E70" s="213">
        <v>103</v>
      </c>
      <c r="F70" s="213">
        <v>153</v>
      </c>
      <c r="G70" s="213">
        <v>6</v>
      </c>
      <c r="H70" s="213">
        <v>24.8</v>
      </c>
      <c r="I70" s="213">
        <v>313.3</v>
      </c>
      <c r="J70" s="213">
        <v>20.2</v>
      </c>
      <c r="K70" s="213">
        <v>81.5</v>
      </c>
      <c r="L70" s="213">
        <v>153.9</v>
      </c>
      <c r="M70" s="213">
        <v>149.1</v>
      </c>
      <c r="N70" s="213">
        <v>96.9</v>
      </c>
      <c r="O70" s="213">
        <v>25.7</v>
      </c>
      <c r="P70" s="219">
        <v>13.9</v>
      </c>
      <c r="Q70" s="219">
        <v>14</v>
      </c>
      <c r="R70" s="219">
        <v>13.9</v>
      </c>
      <c r="S70" s="219">
        <v>13.94</v>
      </c>
      <c r="T70" s="219">
        <v>697.1</v>
      </c>
      <c r="U70" s="230">
        <v>3.15182006510803</v>
      </c>
      <c r="V70" s="229">
        <v>8</v>
      </c>
      <c r="W70" s="238"/>
    </row>
    <row r="71" customHeight="1" spans="1:23">
      <c r="A71" s="149"/>
      <c r="B71" s="150"/>
      <c r="C71" s="149"/>
      <c r="D71" s="212" t="s">
        <v>234</v>
      </c>
      <c r="E71" s="213">
        <v>102.7</v>
      </c>
      <c r="F71" s="213">
        <v>153</v>
      </c>
      <c r="G71" s="213">
        <v>7.8</v>
      </c>
      <c r="H71" s="213">
        <v>24.69</v>
      </c>
      <c r="I71" s="213">
        <v>193.08</v>
      </c>
      <c r="J71" s="213">
        <v>20.53</v>
      </c>
      <c r="K71" s="213">
        <v>83.15</v>
      </c>
      <c r="L71" s="213">
        <v>146.97</v>
      </c>
      <c r="M71" s="213">
        <v>139.53</v>
      </c>
      <c r="N71" s="213">
        <v>94.94</v>
      </c>
      <c r="O71" s="213">
        <v>27.13</v>
      </c>
      <c r="P71" s="219">
        <v>16.48</v>
      </c>
      <c r="Q71" s="219">
        <v>16.91</v>
      </c>
      <c r="R71" s="219">
        <v>17.01</v>
      </c>
      <c r="S71" s="219">
        <v>16.8</v>
      </c>
      <c r="T71" s="219">
        <v>740.78</v>
      </c>
      <c r="U71" s="219">
        <v>11.43</v>
      </c>
      <c r="V71" s="229">
        <v>2</v>
      </c>
      <c r="W71" s="238"/>
    </row>
    <row r="72" customHeight="1" spans="1:23">
      <c r="A72" s="149"/>
      <c r="B72" s="150"/>
      <c r="C72" s="149"/>
      <c r="D72" s="212" t="s">
        <v>235</v>
      </c>
      <c r="E72" s="213">
        <v>101.8</v>
      </c>
      <c r="F72" s="213">
        <v>136</v>
      </c>
      <c r="G72" s="213">
        <v>7.8</v>
      </c>
      <c r="H72" s="213">
        <v>27.9</v>
      </c>
      <c r="I72" s="213">
        <v>257.7</v>
      </c>
      <c r="J72" s="213">
        <v>20.8</v>
      </c>
      <c r="K72" s="213">
        <v>74.6</v>
      </c>
      <c r="L72" s="213">
        <v>152.9</v>
      </c>
      <c r="M72" s="213">
        <v>140.8</v>
      </c>
      <c r="N72" s="213">
        <v>92.1</v>
      </c>
      <c r="O72" s="213">
        <v>27.13</v>
      </c>
      <c r="P72" s="219">
        <v>18.41</v>
      </c>
      <c r="Q72" s="219">
        <v>18.56</v>
      </c>
      <c r="R72" s="219">
        <v>18.89</v>
      </c>
      <c r="S72" s="219">
        <v>18.62</v>
      </c>
      <c r="T72" s="219">
        <v>703.71</v>
      </c>
      <c r="U72" s="219">
        <v>9.08025776215583</v>
      </c>
      <c r="V72" s="229">
        <v>11</v>
      </c>
      <c r="W72" s="238"/>
    </row>
    <row r="73" customHeight="1" spans="1:23">
      <c r="A73" s="149"/>
      <c r="B73" s="150"/>
      <c r="C73" s="149"/>
      <c r="D73" s="212" t="s">
        <v>236</v>
      </c>
      <c r="E73" s="214">
        <v>97.3</v>
      </c>
      <c r="F73" s="214">
        <v>176</v>
      </c>
      <c r="G73" s="214">
        <v>6.3</v>
      </c>
      <c r="H73" s="214">
        <v>34.1</v>
      </c>
      <c r="I73" s="214">
        <v>441.3</v>
      </c>
      <c r="J73" s="214">
        <v>24.21</v>
      </c>
      <c r="K73" s="214">
        <v>71</v>
      </c>
      <c r="L73" s="214">
        <v>125.2</v>
      </c>
      <c r="M73" s="214">
        <v>122.1</v>
      </c>
      <c r="N73" s="214">
        <v>97.5</v>
      </c>
      <c r="O73" s="214">
        <v>21.62</v>
      </c>
      <c r="P73" s="220">
        <v>17.28</v>
      </c>
      <c r="Q73" s="220">
        <v>16.92</v>
      </c>
      <c r="R73" s="220">
        <v>17.56</v>
      </c>
      <c r="S73" s="220">
        <v>17.25</v>
      </c>
      <c r="T73" s="220">
        <v>726.2</v>
      </c>
      <c r="U73" s="220">
        <v>3.608</v>
      </c>
      <c r="V73" s="231">
        <v>11</v>
      </c>
      <c r="W73" s="238"/>
    </row>
    <row r="74" customHeight="1" spans="1:23">
      <c r="A74" s="149"/>
      <c r="B74" s="150"/>
      <c r="C74" s="149"/>
      <c r="D74" s="212" t="s">
        <v>237</v>
      </c>
      <c r="E74" s="213">
        <v>92.4</v>
      </c>
      <c r="F74" s="213">
        <v>152</v>
      </c>
      <c r="G74" s="213">
        <v>6.1</v>
      </c>
      <c r="H74" s="213">
        <v>25.4</v>
      </c>
      <c r="I74" s="213">
        <v>316.6</v>
      </c>
      <c r="J74" s="213">
        <v>19.4</v>
      </c>
      <c r="K74" s="213">
        <v>76.4</v>
      </c>
      <c r="L74" s="213">
        <v>149.06</v>
      </c>
      <c r="M74" s="213">
        <v>143.06</v>
      </c>
      <c r="N74" s="213">
        <v>95.99</v>
      </c>
      <c r="O74" s="213">
        <v>27.5</v>
      </c>
      <c r="P74" s="219">
        <v>15.15</v>
      </c>
      <c r="Q74" s="219">
        <v>14.09</v>
      </c>
      <c r="R74" s="219">
        <v>13.7</v>
      </c>
      <c r="S74" s="219">
        <v>14.31</v>
      </c>
      <c r="T74" s="219">
        <v>636.08</v>
      </c>
      <c r="U74" s="219">
        <v>0.85</v>
      </c>
      <c r="V74" s="229">
        <v>10</v>
      </c>
      <c r="W74" s="238"/>
    </row>
    <row r="75" customHeight="1" spans="1:23">
      <c r="A75" s="149"/>
      <c r="B75" s="150"/>
      <c r="C75" s="149"/>
      <c r="D75" s="212" t="s">
        <v>238</v>
      </c>
      <c r="E75" s="214">
        <v>104</v>
      </c>
      <c r="F75" s="214">
        <v>149</v>
      </c>
      <c r="G75" s="214">
        <v>5.1</v>
      </c>
      <c r="H75" s="214">
        <v>26</v>
      </c>
      <c r="I75" s="213">
        <v>409.8</v>
      </c>
      <c r="J75" s="213">
        <v>21.1</v>
      </c>
      <c r="K75" s="213">
        <v>81.2</v>
      </c>
      <c r="L75" s="214">
        <v>165.8</v>
      </c>
      <c r="M75" s="214">
        <v>154.4</v>
      </c>
      <c r="N75" s="214">
        <v>93.1</v>
      </c>
      <c r="O75" s="214">
        <v>26.9</v>
      </c>
      <c r="P75" s="220">
        <v>16.94</v>
      </c>
      <c r="Q75" s="220">
        <v>17.72</v>
      </c>
      <c r="R75" s="220">
        <v>17.2</v>
      </c>
      <c r="S75" s="220">
        <v>17.29</v>
      </c>
      <c r="T75" s="220">
        <v>864.5</v>
      </c>
      <c r="U75" s="220">
        <v>11.05</v>
      </c>
      <c r="V75" s="231">
        <v>1</v>
      </c>
      <c r="W75" s="238"/>
    </row>
    <row r="76" customHeight="1" spans="1:23">
      <c r="A76" s="149"/>
      <c r="B76" s="150"/>
      <c r="C76" s="149"/>
      <c r="D76" s="212" t="s">
        <v>239</v>
      </c>
      <c r="E76" s="214">
        <v>101.38</v>
      </c>
      <c r="F76" s="213">
        <v>167</v>
      </c>
      <c r="G76" s="214">
        <v>8.1</v>
      </c>
      <c r="H76" s="214">
        <v>32.98</v>
      </c>
      <c r="I76" s="214">
        <v>307.1</v>
      </c>
      <c r="J76" s="213">
        <v>19.2</v>
      </c>
      <c r="K76" s="213">
        <v>58.23</v>
      </c>
      <c r="L76" s="214">
        <v>146.23</v>
      </c>
      <c r="M76" s="214">
        <v>139.34</v>
      </c>
      <c r="N76" s="214">
        <v>95.29</v>
      </c>
      <c r="O76" s="214">
        <v>25.47</v>
      </c>
      <c r="P76" s="220">
        <v>16.36</v>
      </c>
      <c r="Q76" s="220">
        <v>15.25</v>
      </c>
      <c r="R76" s="220">
        <v>15.11</v>
      </c>
      <c r="S76" s="220">
        <v>15.57</v>
      </c>
      <c r="T76" s="220">
        <v>691.98</v>
      </c>
      <c r="U76" s="220">
        <v>6.61</v>
      </c>
      <c r="V76" s="231">
        <v>4</v>
      </c>
      <c r="W76" s="238"/>
    </row>
    <row r="77" customHeight="1" spans="1:23">
      <c r="A77" s="149"/>
      <c r="B77" s="150"/>
      <c r="C77" s="149"/>
      <c r="D77" s="212" t="s">
        <v>240</v>
      </c>
      <c r="E77" s="213">
        <v>94.1</v>
      </c>
      <c r="F77" s="213">
        <v>163</v>
      </c>
      <c r="G77" s="213">
        <v>4</v>
      </c>
      <c r="H77" s="213">
        <v>33.9</v>
      </c>
      <c r="I77" s="213">
        <v>847.5</v>
      </c>
      <c r="J77" s="213">
        <v>27.61</v>
      </c>
      <c r="K77" s="213">
        <v>81.45</v>
      </c>
      <c r="L77" s="213">
        <v>130.8</v>
      </c>
      <c r="M77" s="213">
        <v>106.2</v>
      </c>
      <c r="N77" s="213">
        <v>81.2</v>
      </c>
      <c r="O77" s="213">
        <v>22.6</v>
      </c>
      <c r="P77" s="219">
        <v>12.91</v>
      </c>
      <c r="Q77" s="219">
        <v>12.81</v>
      </c>
      <c r="R77" s="219">
        <v>12.85</v>
      </c>
      <c r="S77" s="219">
        <v>12.86</v>
      </c>
      <c r="T77" s="219">
        <v>642.83</v>
      </c>
      <c r="U77" s="219">
        <v>7.25604670558798</v>
      </c>
      <c r="V77" s="229">
        <v>4</v>
      </c>
      <c r="W77" s="238"/>
    </row>
    <row r="78" customHeight="1" spans="1:23">
      <c r="A78" s="149"/>
      <c r="B78" s="150"/>
      <c r="C78" s="149"/>
      <c r="D78" s="215" t="s">
        <v>89</v>
      </c>
      <c r="E78" s="216">
        <f t="shared" ref="E78:U78" si="7">AVERAGE(E68:E77)</f>
        <v>99.518</v>
      </c>
      <c r="F78" s="216">
        <f t="shared" si="7"/>
        <v>156.2</v>
      </c>
      <c r="G78" s="216">
        <f t="shared" si="7"/>
        <v>6.213</v>
      </c>
      <c r="H78" s="216">
        <f t="shared" si="7"/>
        <v>29.169</v>
      </c>
      <c r="I78" s="216">
        <f t="shared" si="7"/>
        <v>412.497</v>
      </c>
      <c r="J78" s="216">
        <f t="shared" si="7"/>
        <v>22.084</v>
      </c>
      <c r="K78" s="216">
        <f t="shared" si="7"/>
        <v>76.12</v>
      </c>
      <c r="L78" s="216">
        <f t="shared" si="7"/>
        <v>143.146</v>
      </c>
      <c r="M78" s="216">
        <f t="shared" si="7"/>
        <v>133.273</v>
      </c>
      <c r="N78" s="216">
        <f t="shared" si="7"/>
        <v>93.002</v>
      </c>
      <c r="O78" s="216">
        <f t="shared" si="7"/>
        <v>25.801</v>
      </c>
      <c r="P78" s="221">
        <f t="shared" si="7"/>
        <v>15.865</v>
      </c>
      <c r="Q78" s="221">
        <f t="shared" si="7"/>
        <v>15.791</v>
      </c>
      <c r="R78" s="221">
        <f t="shared" si="7"/>
        <v>15.742</v>
      </c>
      <c r="S78" s="221">
        <f t="shared" si="7"/>
        <v>15.8</v>
      </c>
      <c r="T78" s="221">
        <f t="shared" si="7"/>
        <v>717.066</v>
      </c>
      <c r="U78" s="221">
        <f t="shared" si="7"/>
        <v>5.94061245328518</v>
      </c>
      <c r="V78" s="232">
        <v>4</v>
      </c>
      <c r="W78" s="238"/>
    </row>
    <row r="79" customHeight="1" spans="1:23">
      <c r="A79" s="149" t="s">
        <v>90</v>
      </c>
      <c r="B79" s="150"/>
      <c r="C79" s="151" t="s">
        <v>256</v>
      </c>
      <c r="D79" s="214" t="s">
        <v>257</v>
      </c>
      <c r="E79" s="214">
        <v>104</v>
      </c>
      <c r="F79" s="214">
        <v>160</v>
      </c>
      <c r="G79" s="214">
        <v>6.6</v>
      </c>
      <c r="H79" s="214">
        <v>24.9</v>
      </c>
      <c r="I79" s="214">
        <v>279</v>
      </c>
      <c r="J79" s="214">
        <v>22.2</v>
      </c>
      <c r="K79" s="214">
        <v>89.2</v>
      </c>
      <c r="L79" s="214">
        <v>140.2</v>
      </c>
      <c r="M79" s="214">
        <v>133</v>
      </c>
      <c r="N79" s="214">
        <v>94.9</v>
      </c>
      <c r="O79" s="214">
        <v>26.4</v>
      </c>
      <c r="P79" s="214">
        <v>338.1</v>
      </c>
      <c r="Q79" s="214">
        <v>340.2</v>
      </c>
      <c r="R79" s="214"/>
      <c r="S79" s="214">
        <f t="shared" ref="S79:S87" si="8">AVERAGE(P79:R79)</f>
        <v>339.15</v>
      </c>
      <c r="T79" s="214">
        <v>678.3</v>
      </c>
      <c r="U79" s="214">
        <v>6.7</v>
      </c>
      <c r="V79" s="214"/>
      <c r="W79" s="238"/>
    </row>
    <row r="80" customHeight="1" spans="1:23">
      <c r="A80" s="149"/>
      <c r="B80" s="150"/>
      <c r="C80" s="149"/>
      <c r="D80" s="214" t="s">
        <v>154</v>
      </c>
      <c r="E80" s="214">
        <v>93.1</v>
      </c>
      <c r="F80" s="214">
        <v>159</v>
      </c>
      <c r="G80" s="214">
        <v>6.3</v>
      </c>
      <c r="H80" s="214">
        <v>31.1</v>
      </c>
      <c r="I80" s="214">
        <v>493</v>
      </c>
      <c r="J80" s="214">
        <v>21.9</v>
      </c>
      <c r="K80" s="214">
        <v>70.4</v>
      </c>
      <c r="L80" s="214">
        <v>131.4</v>
      </c>
      <c r="M80" s="214">
        <v>122.1</v>
      </c>
      <c r="N80" s="214">
        <v>92.9</v>
      </c>
      <c r="O80" s="214">
        <v>26.5</v>
      </c>
      <c r="P80" s="214">
        <v>332</v>
      </c>
      <c r="Q80" s="214">
        <v>329</v>
      </c>
      <c r="R80" s="214"/>
      <c r="S80" s="214">
        <f t="shared" si="8"/>
        <v>330.5</v>
      </c>
      <c r="T80" s="214">
        <v>661</v>
      </c>
      <c r="U80" s="214">
        <v>6.3</v>
      </c>
      <c r="V80" s="214"/>
      <c r="W80" s="238"/>
    </row>
    <row r="81" customHeight="1" spans="1:23">
      <c r="A81" s="149"/>
      <c r="B81" s="150"/>
      <c r="C81" s="149"/>
      <c r="D81" s="214" t="s">
        <v>242</v>
      </c>
      <c r="E81" s="214">
        <v>99.8</v>
      </c>
      <c r="F81" s="214">
        <v>162</v>
      </c>
      <c r="G81" s="214">
        <v>8.8</v>
      </c>
      <c r="H81" s="214">
        <v>29.6</v>
      </c>
      <c r="I81" s="214">
        <v>236.4</v>
      </c>
      <c r="J81" s="214">
        <v>22.3</v>
      </c>
      <c r="K81" s="214">
        <v>75.3</v>
      </c>
      <c r="L81" s="214">
        <v>146.8</v>
      </c>
      <c r="M81" s="214">
        <v>125.2</v>
      </c>
      <c r="N81" s="214">
        <v>85.3</v>
      </c>
      <c r="O81" s="214">
        <v>24.7</v>
      </c>
      <c r="P81" s="214">
        <v>314.3</v>
      </c>
      <c r="Q81" s="214">
        <v>304.1</v>
      </c>
      <c r="R81" s="214"/>
      <c r="S81" s="214">
        <f t="shared" si="8"/>
        <v>309.2</v>
      </c>
      <c r="T81" s="214">
        <v>618.5</v>
      </c>
      <c r="U81" s="214">
        <v>2.3</v>
      </c>
      <c r="V81" s="214"/>
      <c r="W81" s="238"/>
    </row>
    <row r="82" customHeight="1" spans="1:23">
      <c r="A82" s="149"/>
      <c r="B82" s="150"/>
      <c r="C82" s="149"/>
      <c r="D82" s="214" t="s">
        <v>258</v>
      </c>
      <c r="E82" s="214">
        <v>89.2</v>
      </c>
      <c r="F82" s="214">
        <v>167</v>
      </c>
      <c r="G82" s="214">
        <v>3.2</v>
      </c>
      <c r="H82" s="214">
        <v>33.6</v>
      </c>
      <c r="I82" s="214">
        <v>1050</v>
      </c>
      <c r="J82" s="214">
        <v>23.2</v>
      </c>
      <c r="K82" s="214">
        <v>69</v>
      </c>
      <c r="L82" s="214">
        <v>124.5</v>
      </c>
      <c r="M82" s="214">
        <v>107.3</v>
      </c>
      <c r="N82" s="214">
        <v>86.2</v>
      </c>
      <c r="O82" s="214">
        <v>26.4</v>
      </c>
      <c r="P82" s="214">
        <v>322.8</v>
      </c>
      <c r="Q82" s="214">
        <v>326.5</v>
      </c>
      <c r="R82" s="214"/>
      <c r="S82" s="214">
        <f t="shared" si="8"/>
        <v>324.65</v>
      </c>
      <c r="T82" s="214">
        <v>649.4</v>
      </c>
      <c r="U82" s="214">
        <v>3.7</v>
      </c>
      <c r="V82" s="214"/>
      <c r="W82" s="238"/>
    </row>
    <row r="83" customHeight="1" spans="1:23">
      <c r="A83" s="149"/>
      <c r="B83" s="150"/>
      <c r="C83" s="149"/>
      <c r="D83" s="214" t="s">
        <v>245</v>
      </c>
      <c r="E83" s="214">
        <v>102.6</v>
      </c>
      <c r="F83" s="214">
        <v>155</v>
      </c>
      <c r="G83" s="214">
        <v>6.9</v>
      </c>
      <c r="H83" s="214">
        <v>26.2</v>
      </c>
      <c r="I83" s="214">
        <v>279.7</v>
      </c>
      <c r="J83" s="214">
        <v>20.4</v>
      </c>
      <c r="K83" s="214">
        <v>77.9</v>
      </c>
      <c r="L83" s="214">
        <v>138.6</v>
      </c>
      <c r="M83" s="214">
        <v>121.9</v>
      </c>
      <c r="N83" s="214">
        <v>88</v>
      </c>
      <c r="O83" s="214">
        <v>26.7</v>
      </c>
      <c r="P83" s="214">
        <v>325.8</v>
      </c>
      <c r="Q83" s="214">
        <v>311.2</v>
      </c>
      <c r="R83" s="214"/>
      <c r="S83" s="214">
        <f t="shared" si="8"/>
        <v>318.5</v>
      </c>
      <c r="T83" s="214">
        <v>637</v>
      </c>
      <c r="U83" s="214">
        <v>7.1</v>
      </c>
      <c r="V83" s="214"/>
      <c r="W83" s="238"/>
    </row>
    <row r="84" customHeight="1" spans="1:23">
      <c r="A84" s="149"/>
      <c r="B84" s="150"/>
      <c r="C84" s="149"/>
      <c r="D84" s="214" t="s">
        <v>259</v>
      </c>
      <c r="E84" s="214">
        <v>93.4</v>
      </c>
      <c r="F84" s="214">
        <v>153</v>
      </c>
      <c r="G84" s="214">
        <v>7</v>
      </c>
      <c r="H84" s="214">
        <v>29.7</v>
      </c>
      <c r="I84" s="214">
        <v>426.1</v>
      </c>
      <c r="J84" s="214">
        <v>21.5</v>
      </c>
      <c r="K84" s="214">
        <v>72.3</v>
      </c>
      <c r="L84" s="214">
        <v>126.8</v>
      </c>
      <c r="M84" s="214">
        <v>116.2</v>
      </c>
      <c r="N84" s="214">
        <v>91.7</v>
      </c>
      <c r="O84" s="214">
        <v>26.5</v>
      </c>
      <c r="P84" s="214">
        <v>303.8</v>
      </c>
      <c r="Q84" s="214">
        <v>292.2</v>
      </c>
      <c r="R84" s="214"/>
      <c r="S84" s="214">
        <f t="shared" si="8"/>
        <v>298</v>
      </c>
      <c r="T84" s="214">
        <v>596</v>
      </c>
      <c r="U84" s="214">
        <v>3.2</v>
      </c>
      <c r="V84" s="214"/>
      <c r="W84" s="238"/>
    </row>
    <row r="85" customHeight="1" spans="1:23">
      <c r="A85" s="149"/>
      <c r="B85" s="150"/>
      <c r="C85" s="149"/>
      <c r="D85" s="214" t="s">
        <v>244</v>
      </c>
      <c r="E85" s="214">
        <v>98.1</v>
      </c>
      <c r="F85" s="214">
        <v>159</v>
      </c>
      <c r="G85" s="214">
        <v>6.4</v>
      </c>
      <c r="H85" s="214">
        <v>28</v>
      </c>
      <c r="I85" s="214">
        <v>338</v>
      </c>
      <c r="J85" s="214">
        <v>23.4</v>
      </c>
      <c r="K85" s="214">
        <v>83.5</v>
      </c>
      <c r="L85" s="214">
        <v>132.3</v>
      </c>
      <c r="M85" s="214">
        <v>122</v>
      </c>
      <c r="N85" s="214">
        <v>92.2</v>
      </c>
      <c r="O85" s="214">
        <v>26.6</v>
      </c>
      <c r="P85" s="214">
        <v>367.7</v>
      </c>
      <c r="Q85" s="214">
        <v>343.4</v>
      </c>
      <c r="R85" s="214"/>
      <c r="S85" s="214">
        <f t="shared" si="8"/>
        <v>355.55</v>
      </c>
      <c r="T85" s="214">
        <v>711.1</v>
      </c>
      <c r="U85" s="214">
        <v>8.6</v>
      </c>
      <c r="V85" s="214"/>
      <c r="W85" s="238"/>
    </row>
    <row r="86" customHeight="1" spans="1:23">
      <c r="A86" s="149"/>
      <c r="B86" s="150"/>
      <c r="C86" s="149"/>
      <c r="D86" s="214" t="s">
        <v>175</v>
      </c>
      <c r="E86" s="214">
        <v>102.5</v>
      </c>
      <c r="F86" s="214">
        <v>156</v>
      </c>
      <c r="G86" s="214">
        <v>7.6</v>
      </c>
      <c r="H86" s="214">
        <v>26.4</v>
      </c>
      <c r="I86" s="214">
        <v>247.4</v>
      </c>
      <c r="J86" s="214">
        <v>20.4</v>
      </c>
      <c r="K86" s="214">
        <v>77.3</v>
      </c>
      <c r="L86" s="214">
        <v>135.9</v>
      </c>
      <c r="M86" s="214">
        <v>129.6</v>
      </c>
      <c r="N86" s="214">
        <v>95.4</v>
      </c>
      <c r="O86" s="214">
        <v>26.5</v>
      </c>
      <c r="P86" s="214">
        <v>332.6</v>
      </c>
      <c r="Q86" s="214">
        <v>347.7</v>
      </c>
      <c r="R86" s="214"/>
      <c r="S86" s="214">
        <f t="shared" si="8"/>
        <v>340.15</v>
      </c>
      <c r="T86" s="214">
        <v>680.3</v>
      </c>
      <c r="U86" s="214">
        <v>8.8</v>
      </c>
      <c r="V86" s="214"/>
      <c r="W86" s="238"/>
    </row>
    <row r="87" customHeight="1" spans="4:23">
      <c r="D87" s="214" t="s">
        <v>59</v>
      </c>
      <c r="E87" s="214">
        <v>97.8</v>
      </c>
      <c r="F87" s="214">
        <v>158.9</v>
      </c>
      <c r="G87" s="214">
        <v>6.6</v>
      </c>
      <c r="H87" s="214">
        <v>28.7</v>
      </c>
      <c r="I87" s="214">
        <v>418.7</v>
      </c>
      <c r="J87" s="214">
        <v>21.9</v>
      </c>
      <c r="K87" s="214">
        <v>76.9</v>
      </c>
      <c r="L87" s="214">
        <v>134.6</v>
      </c>
      <c r="M87" s="214">
        <v>122.2</v>
      </c>
      <c r="N87" s="214">
        <v>90.8</v>
      </c>
      <c r="O87" s="214">
        <v>26.3</v>
      </c>
      <c r="P87" s="214">
        <v>329.6</v>
      </c>
      <c r="Q87" s="214">
        <v>324.3</v>
      </c>
      <c r="R87" s="214"/>
      <c r="S87" s="214">
        <f t="shared" si="8"/>
        <v>326.95</v>
      </c>
      <c r="T87" s="214">
        <v>653.9</v>
      </c>
      <c r="U87" s="214">
        <v>5.8</v>
      </c>
      <c r="V87" s="214"/>
      <c r="W87" s="238"/>
    </row>
  </sheetData>
  <mergeCells count="32">
    <mergeCell ref="P1:S1"/>
    <mergeCell ref="A1:A2"/>
    <mergeCell ref="A3:A11"/>
    <mergeCell ref="A12:A22"/>
    <mergeCell ref="A23:A30"/>
    <mergeCell ref="A31:A39"/>
    <mergeCell ref="A40:A50"/>
    <mergeCell ref="A51:A58"/>
    <mergeCell ref="A59:A67"/>
    <mergeCell ref="A68:A78"/>
    <mergeCell ref="A79:A86"/>
    <mergeCell ref="B1:B2"/>
    <mergeCell ref="B3:B30"/>
    <mergeCell ref="B31:B58"/>
    <mergeCell ref="B59:B86"/>
    <mergeCell ref="C3:C11"/>
    <mergeCell ref="C12:C22"/>
    <mergeCell ref="C23:C30"/>
    <mergeCell ref="C31:C39"/>
    <mergeCell ref="C40:C50"/>
    <mergeCell ref="C51:C58"/>
    <mergeCell ref="C59:C67"/>
    <mergeCell ref="C68:C78"/>
    <mergeCell ref="C79:C86"/>
    <mergeCell ref="D1:D2"/>
    <mergeCell ref="V3:V11"/>
    <mergeCell ref="V31:V39"/>
    <mergeCell ref="V59:V67"/>
    <mergeCell ref="W1:W2"/>
    <mergeCell ref="W3:W30"/>
    <mergeCell ref="W31:W58"/>
    <mergeCell ref="W59:W87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D3" sqref="D3:W22"/>
    </sheetView>
  </sheetViews>
  <sheetFormatPr defaultColWidth="9" defaultRowHeight="13.5" customHeight="1"/>
  <cols>
    <col min="1" max="1" width="7.5" style="143" customWidth="1"/>
    <col min="2" max="2" width="7.375" style="143" customWidth="1"/>
    <col min="3" max="3" width="6.75" style="143" customWidth="1"/>
    <col min="4" max="4" width="6.125" style="143" customWidth="1"/>
    <col min="5" max="5" width="6.625" style="143" customWidth="1"/>
    <col min="6" max="6" width="7" style="143" customWidth="1"/>
    <col min="7" max="7" width="6.875" style="143" customWidth="1"/>
    <col min="8" max="8" width="6.75" style="143" customWidth="1"/>
    <col min="9" max="9" width="6" style="143" customWidth="1"/>
    <col min="10" max="10" width="5.75" style="143" customWidth="1"/>
    <col min="11" max="11" width="6" style="143" customWidth="1"/>
    <col min="12" max="14" width="5.875" style="143" customWidth="1"/>
    <col min="15" max="15" width="5.75" style="143" customWidth="1"/>
    <col min="16" max="18" width="6.125" style="143" customWidth="1"/>
    <col min="19" max="19" width="7.125" style="143" customWidth="1"/>
    <col min="20" max="20" width="7.625" style="143" customWidth="1"/>
    <col min="21" max="21" width="6.875" style="143" customWidth="1"/>
    <col min="22" max="22" width="6.125" style="143" customWidth="1"/>
    <col min="23" max="16384" width="9" style="143"/>
  </cols>
  <sheetData>
    <row r="1" customHeight="1" spans="1:23">
      <c r="A1" s="144" t="s">
        <v>31</v>
      </c>
      <c r="B1" s="144" t="s">
        <v>1</v>
      </c>
      <c r="C1" s="145" t="s">
        <v>32</v>
      </c>
      <c r="D1" s="145" t="s">
        <v>33</v>
      </c>
      <c r="E1" s="145" t="s">
        <v>34</v>
      </c>
      <c r="F1" s="145" t="s">
        <v>35</v>
      </c>
      <c r="G1" s="145" t="s">
        <v>36</v>
      </c>
      <c r="H1" s="145" t="s">
        <v>37</v>
      </c>
      <c r="I1" s="145" t="s">
        <v>38</v>
      </c>
      <c r="J1" s="145" t="s">
        <v>39</v>
      </c>
      <c r="K1" s="145" t="s">
        <v>40</v>
      </c>
      <c r="L1" s="145" t="s">
        <v>41</v>
      </c>
      <c r="M1" s="145" t="s">
        <v>41</v>
      </c>
      <c r="N1" s="145" t="s">
        <v>42</v>
      </c>
      <c r="O1" s="145" t="s">
        <v>43</v>
      </c>
      <c r="P1" s="173" t="s">
        <v>44</v>
      </c>
      <c r="Q1" s="173"/>
      <c r="R1" s="173"/>
      <c r="S1" s="173"/>
      <c r="T1" s="145" t="s">
        <v>45</v>
      </c>
      <c r="U1" s="187" t="s">
        <v>46</v>
      </c>
      <c r="V1" s="145" t="s">
        <v>47</v>
      </c>
      <c r="W1" s="144" t="s">
        <v>2</v>
      </c>
    </row>
    <row r="2" customHeight="1" spans="1:23">
      <c r="A2" s="146"/>
      <c r="B2" s="146"/>
      <c r="C2" s="147" t="s">
        <v>48</v>
      </c>
      <c r="D2" s="147"/>
      <c r="E2" s="148" t="s">
        <v>49</v>
      </c>
      <c r="F2" s="148" t="s">
        <v>50</v>
      </c>
      <c r="G2" s="148" t="s">
        <v>51</v>
      </c>
      <c r="H2" s="148" t="s">
        <v>51</v>
      </c>
      <c r="I2" s="148" t="s">
        <v>52</v>
      </c>
      <c r="J2" s="148" t="s">
        <v>51</v>
      </c>
      <c r="K2" s="148" t="s">
        <v>52</v>
      </c>
      <c r="L2" s="148" t="s">
        <v>53</v>
      </c>
      <c r="M2" s="148" t="s">
        <v>54</v>
      </c>
      <c r="N2" s="148" t="s">
        <v>52</v>
      </c>
      <c r="O2" s="148" t="s">
        <v>55</v>
      </c>
      <c r="P2" s="173" t="s">
        <v>56</v>
      </c>
      <c r="Q2" s="173" t="s">
        <v>57</v>
      </c>
      <c r="R2" s="173" t="s">
        <v>58</v>
      </c>
      <c r="S2" s="173" t="s">
        <v>59</v>
      </c>
      <c r="T2" s="148" t="s">
        <v>60</v>
      </c>
      <c r="U2" s="188" t="s">
        <v>61</v>
      </c>
      <c r="V2" s="147" t="s">
        <v>62</v>
      </c>
      <c r="W2" s="146"/>
    </row>
    <row r="3" customHeight="1" spans="1:23">
      <c r="A3" s="149" t="s">
        <v>63</v>
      </c>
      <c r="B3" s="150"/>
      <c r="C3" s="151" t="s">
        <v>260</v>
      </c>
      <c r="D3" s="152" t="s">
        <v>261</v>
      </c>
      <c r="E3" s="153">
        <v>119</v>
      </c>
      <c r="F3" s="153">
        <v>164</v>
      </c>
      <c r="G3" s="154">
        <v>10.4</v>
      </c>
      <c r="H3" s="154">
        <v>22.8</v>
      </c>
      <c r="I3" s="154">
        <v>118.9</v>
      </c>
      <c r="J3" s="154">
        <v>17.9</v>
      </c>
      <c r="K3" s="154">
        <v>78.5</v>
      </c>
      <c r="L3" s="174">
        <v>198.2</v>
      </c>
      <c r="M3" s="174">
        <v>181.5</v>
      </c>
      <c r="N3" s="174">
        <v>91.57</v>
      </c>
      <c r="O3" s="174">
        <v>25.7</v>
      </c>
      <c r="P3" s="175">
        <v>18</v>
      </c>
      <c r="Q3" s="175">
        <v>17.3</v>
      </c>
      <c r="R3" s="175">
        <v>17.4</v>
      </c>
      <c r="S3" s="178">
        <f t="shared" ref="S3:S8" si="0">AVERAGE(P3:R3)</f>
        <v>17.5666666666667</v>
      </c>
      <c r="T3" s="189">
        <v>878.33</v>
      </c>
      <c r="U3" s="175">
        <v>16.98</v>
      </c>
      <c r="V3" s="190">
        <v>1</v>
      </c>
      <c r="W3" s="151" t="s">
        <v>262</v>
      </c>
    </row>
    <row r="4" customHeight="1" spans="1:23">
      <c r="A4" s="149"/>
      <c r="B4" s="150"/>
      <c r="C4" s="149"/>
      <c r="D4" s="152" t="s">
        <v>263</v>
      </c>
      <c r="E4" s="153">
        <v>110.8</v>
      </c>
      <c r="F4" s="153">
        <v>173</v>
      </c>
      <c r="G4" s="154">
        <v>8.2</v>
      </c>
      <c r="H4" s="154">
        <v>22.3</v>
      </c>
      <c r="I4" s="154">
        <v>172.8</v>
      </c>
      <c r="J4" s="154">
        <v>16</v>
      </c>
      <c r="K4" s="154">
        <v>71.7</v>
      </c>
      <c r="L4" s="174">
        <v>264.6</v>
      </c>
      <c r="M4" s="174">
        <v>245.5</v>
      </c>
      <c r="N4" s="174">
        <v>92.8</v>
      </c>
      <c r="O4" s="174">
        <v>25.4</v>
      </c>
      <c r="P4" s="175">
        <v>18.81</v>
      </c>
      <c r="Q4" s="175">
        <v>18.57</v>
      </c>
      <c r="R4" s="175">
        <v>18.53</v>
      </c>
      <c r="S4" s="178">
        <f t="shared" si="0"/>
        <v>18.6366666666667</v>
      </c>
      <c r="T4" s="189">
        <v>931.7</v>
      </c>
      <c r="U4" s="175">
        <v>26.6</v>
      </c>
      <c r="V4" s="190">
        <v>2</v>
      </c>
      <c r="W4" s="149"/>
    </row>
    <row r="5" customHeight="1" spans="1:23">
      <c r="A5" s="149"/>
      <c r="B5" s="150"/>
      <c r="C5" s="149"/>
      <c r="D5" s="152" t="s">
        <v>264</v>
      </c>
      <c r="E5" s="153">
        <v>118</v>
      </c>
      <c r="F5" s="153">
        <v>153</v>
      </c>
      <c r="G5" s="154">
        <v>6</v>
      </c>
      <c r="H5" s="154">
        <v>24.1</v>
      </c>
      <c r="I5" s="154">
        <v>301.7</v>
      </c>
      <c r="J5" s="154">
        <v>11.2</v>
      </c>
      <c r="K5" s="154">
        <v>46.5</v>
      </c>
      <c r="L5" s="176">
        <v>236.5</v>
      </c>
      <c r="M5" s="176">
        <v>227.7</v>
      </c>
      <c r="N5" s="176">
        <v>96.28</v>
      </c>
      <c r="O5" s="176">
        <v>23.56</v>
      </c>
      <c r="P5" s="177">
        <v>15.8083333333333</v>
      </c>
      <c r="Q5" s="177">
        <v>15.5583333333333</v>
      </c>
      <c r="R5" s="177">
        <v>15.3583333333333</v>
      </c>
      <c r="S5" s="178">
        <f t="shared" si="0"/>
        <v>15.575</v>
      </c>
      <c r="T5" s="191">
        <v>778.75</v>
      </c>
      <c r="U5" s="177">
        <v>8.1447021247049</v>
      </c>
      <c r="V5" s="190">
        <v>7</v>
      </c>
      <c r="W5" s="149"/>
    </row>
    <row r="6" customHeight="1" spans="1:23">
      <c r="A6" s="149"/>
      <c r="B6" s="150"/>
      <c r="C6" s="149"/>
      <c r="D6" s="152" t="s">
        <v>244</v>
      </c>
      <c r="E6" s="155">
        <v>120</v>
      </c>
      <c r="F6" s="155">
        <v>157</v>
      </c>
      <c r="G6" s="156">
        <v>4.9</v>
      </c>
      <c r="H6" s="156">
        <v>21.8</v>
      </c>
      <c r="I6" s="156">
        <v>345.3</v>
      </c>
      <c r="J6" s="156">
        <v>14.7</v>
      </c>
      <c r="K6" s="156">
        <v>67.4</v>
      </c>
      <c r="L6" s="174">
        <v>274.1</v>
      </c>
      <c r="M6" s="174">
        <v>257.7</v>
      </c>
      <c r="N6" s="174">
        <v>94</v>
      </c>
      <c r="O6" s="174">
        <v>26.7</v>
      </c>
      <c r="P6" s="175">
        <v>13.9</v>
      </c>
      <c r="Q6" s="175">
        <v>14.7</v>
      </c>
      <c r="R6" s="175">
        <v>15</v>
      </c>
      <c r="S6" s="178">
        <f t="shared" si="0"/>
        <v>14.5333333333333</v>
      </c>
      <c r="T6" s="189">
        <v>725.4</v>
      </c>
      <c r="U6" s="175">
        <v>9.59</v>
      </c>
      <c r="V6" s="190">
        <v>5</v>
      </c>
      <c r="W6" s="149"/>
    </row>
    <row r="7" customHeight="1" spans="1:23">
      <c r="A7" s="149"/>
      <c r="B7" s="150"/>
      <c r="C7" s="149"/>
      <c r="D7" s="152" t="s">
        <v>247</v>
      </c>
      <c r="E7" s="153">
        <v>121.7</v>
      </c>
      <c r="F7" s="153">
        <v>173</v>
      </c>
      <c r="G7" s="154">
        <v>5.1</v>
      </c>
      <c r="H7" s="154">
        <v>18.5</v>
      </c>
      <c r="I7" s="154">
        <v>363.7</v>
      </c>
      <c r="J7" s="154">
        <v>14.9</v>
      </c>
      <c r="K7" s="154">
        <v>80.3</v>
      </c>
      <c r="L7" s="176">
        <v>225.9</v>
      </c>
      <c r="M7" s="176">
        <v>196.3</v>
      </c>
      <c r="N7" s="176">
        <v>86.9</v>
      </c>
      <c r="O7" s="176">
        <v>25.3</v>
      </c>
      <c r="P7" s="178">
        <v>14.9408</v>
      </c>
      <c r="Q7" s="178">
        <v>14.4072</v>
      </c>
      <c r="R7" s="178">
        <v>14.7629333333333</v>
      </c>
      <c r="S7" s="178">
        <f t="shared" si="0"/>
        <v>14.7036444444444</v>
      </c>
      <c r="T7" s="191">
        <v>738.32</v>
      </c>
      <c r="U7" s="178">
        <v>0.92</v>
      </c>
      <c r="V7" s="192">
        <v>4</v>
      </c>
      <c r="W7" s="149"/>
    </row>
    <row r="8" customHeight="1" spans="1:23">
      <c r="A8" s="149"/>
      <c r="B8" s="150"/>
      <c r="C8" s="149"/>
      <c r="D8" s="152" t="s">
        <v>265</v>
      </c>
      <c r="E8" s="153">
        <v>130</v>
      </c>
      <c r="F8" s="153">
        <v>162</v>
      </c>
      <c r="G8" s="154">
        <v>6.96</v>
      </c>
      <c r="H8" s="154">
        <v>28.07</v>
      </c>
      <c r="I8" s="154">
        <v>303.3</v>
      </c>
      <c r="J8" s="154">
        <v>14.17</v>
      </c>
      <c r="K8" s="154">
        <v>50.48</v>
      </c>
      <c r="L8" s="176">
        <v>224.14</v>
      </c>
      <c r="M8" s="176">
        <v>207.42</v>
      </c>
      <c r="N8" s="176">
        <v>92.54</v>
      </c>
      <c r="O8" s="176">
        <v>23.94</v>
      </c>
      <c r="P8" s="178">
        <v>13.5890133333333</v>
      </c>
      <c r="Q8" s="178">
        <v>13.6957333333333</v>
      </c>
      <c r="R8" s="178">
        <v>13.5356533333333</v>
      </c>
      <c r="S8" s="178">
        <f t="shared" si="0"/>
        <v>13.6068</v>
      </c>
      <c r="T8" s="191">
        <v>680.34</v>
      </c>
      <c r="U8" s="178">
        <v>-11.4601769911505</v>
      </c>
      <c r="V8" s="192">
        <v>11</v>
      </c>
      <c r="W8" s="149"/>
    </row>
    <row r="9" customHeight="1" spans="1:23">
      <c r="A9" s="149"/>
      <c r="B9" s="150"/>
      <c r="C9" s="149"/>
      <c r="D9" s="157" t="s">
        <v>59</v>
      </c>
      <c r="E9" s="158">
        <f t="shared" ref="E9:T9" si="1">AVERAGE(E3:E8)</f>
        <v>119.916666666667</v>
      </c>
      <c r="F9" s="158">
        <f t="shared" si="1"/>
        <v>163.666666666667</v>
      </c>
      <c r="G9" s="159">
        <f t="shared" si="1"/>
        <v>6.92666666666667</v>
      </c>
      <c r="H9" s="159">
        <f t="shared" si="1"/>
        <v>22.9283333333333</v>
      </c>
      <c r="I9" s="159">
        <f t="shared" si="1"/>
        <v>267.616666666667</v>
      </c>
      <c r="J9" s="159">
        <f t="shared" si="1"/>
        <v>14.8116666666667</v>
      </c>
      <c r="K9" s="159">
        <f t="shared" si="1"/>
        <v>65.8133333333333</v>
      </c>
      <c r="L9" s="179">
        <f t="shared" si="1"/>
        <v>237.24</v>
      </c>
      <c r="M9" s="179">
        <f t="shared" si="1"/>
        <v>219.353333333333</v>
      </c>
      <c r="N9" s="179">
        <f t="shared" si="1"/>
        <v>92.3483333333333</v>
      </c>
      <c r="O9" s="179">
        <f t="shared" si="1"/>
        <v>25.1</v>
      </c>
      <c r="P9" s="180">
        <f t="shared" si="1"/>
        <v>15.8413577777778</v>
      </c>
      <c r="Q9" s="180">
        <f t="shared" si="1"/>
        <v>15.7052111111111</v>
      </c>
      <c r="R9" s="180">
        <f t="shared" si="1"/>
        <v>15.7644866666667</v>
      </c>
      <c r="S9" s="193">
        <f t="shared" si="1"/>
        <v>15.7703518518519</v>
      </c>
      <c r="T9" s="194">
        <f t="shared" si="1"/>
        <v>788.806666666667</v>
      </c>
      <c r="U9" s="180">
        <v>8.28</v>
      </c>
      <c r="V9" s="195">
        <v>3</v>
      </c>
      <c r="W9" s="149"/>
    </row>
    <row r="10" customHeight="1" spans="1:23">
      <c r="A10" s="149" t="s">
        <v>77</v>
      </c>
      <c r="B10" s="150"/>
      <c r="C10" s="151" t="s">
        <v>266</v>
      </c>
      <c r="D10" s="160" t="s">
        <v>264</v>
      </c>
      <c r="E10" s="161">
        <v>127</v>
      </c>
      <c r="F10" s="161">
        <v>151</v>
      </c>
      <c r="G10" s="161">
        <v>4.8</v>
      </c>
      <c r="H10" s="161">
        <v>19.6</v>
      </c>
      <c r="I10" s="161">
        <v>308.3</v>
      </c>
      <c r="J10" s="161">
        <v>14.8</v>
      </c>
      <c r="K10" s="161">
        <v>75.5</v>
      </c>
      <c r="L10" s="162">
        <v>261</v>
      </c>
      <c r="M10" s="162">
        <v>248.2</v>
      </c>
      <c r="N10" s="162">
        <v>95.1</v>
      </c>
      <c r="O10" s="162">
        <v>26.5</v>
      </c>
      <c r="P10" s="181">
        <v>18.91</v>
      </c>
      <c r="Q10" s="181">
        <v>19.27</v>
      </c>
      <c r="R10" s="181">
        <v>19.59</v>
      </c>
      <c r="S10" s="181">
        <v>19.26</v>
      </c>
      <c r="T10" s="181">
        <v>963</v>
      </c>
      <c r="U10" s="181">
        <v>24.82</v>
      </c>
      <c r="V10" s="196">
        <v>2</v>
      </c>
      <c r="W10" s="149"/>
    </row>
    <row r="11" customHeight="1" spans="1:23">
      <c r="A11" s="149"/>
      <c r="B11" s="150"/>
      <c r="C11" s="149"/>
      <c r="D11" s="160" t="s">
        <v>261</v>
      </c>
      <c r="E11" s="161">
        <v>124</v>
      </c>
      <c r="F11" s="161">
        <v>159</v>
      </c>
      <c r="G11" s="161">
        <v>7.5</v>
      </c>
      <c r="H11" s="162">
        <v>22.65</v>
      </c>
      <c r="I11" s="161">
        <v>300.8</v>
      </c>
      <c r="J11" s="161">
        <v>13.6</v>
      </c>
      <c r="K11" s="161">
        <v>60.13</v>
      </c>
      <c r="L11" s="162">
        <v>295.6</v>
      </c>
      <c r="M11" s="162">
        <v>278.7</v>
      </c>
      <c r="N11" s="162">
        <v>94.3</v>
      </c>
      <c r="O11" s="162">
        <v>24.8</v>
      </c>
      <c r="P11" s="181">
        <v>14.8</v>
      </c>
      <c r="Q11" s="181">
        <v>14.95</v>
      </c>
      <c r="R11" s="181">
        <v>14.6</v>
      </c>
      <c r="S11" s="181">
        <v>14.78</v>
      </c>
      <c r="T11" s="181">
        <v>739.17</v>
      </c>
      <c r="U11" s="181">
        <v>16.71</v>
      </c>
      <c r="V11" s="197">
        <v>2</v>
      </c>
      <c r="W11" s="149"/>
    </row>
    <row r="12" customHeight="1" spans="1:23">
      <c r="A12" s="149"/>
      <c r="B12" s="150"/>
      <c r="C12" s="149"/>
      <c r="D12" s="160" t="s">
        <v>263</v>
      </c>
      <c r="E12" s="161">
        <v>130.8</v>
      </c>
      <c r="F12" s="161">
        <v>159</v>
      </c>
      <c r="G12" s="161">
        <v>3.3</v>
      </c>
      <c r="H12" s="161">
        <v>20.4</v>
      </c>
      <c r="I12" s="161">
        <v>618.2</v>
      </c>
      <c r="J12" s="161">
        <v>15</v>
      </c>
      <c r="K12" s="161">
        <v>73.5</v>
      </c>
      <c r="L12" s="161">
        <v>259.5</v>
      </c>
      <c r="M12" s="161">
        <v>238.5</v>
      </c>
      <c r="N12" s="161">
        <v>91.9</v>
      </c>
      <c r="O12" s="161">
        <v>25.1</v>
      </c>
      <c r="P12" s="182">
        <v>17.39</v>
      </c>
      <c r="Q12" s="182">
        <v>15.65</v>
      </c>
      <c r="R12" s="182">
        <v>17.12</v>
      </c>
      <c r="S12" s="182">
        <v>16.7</v>
      </c>
      <c r="T12" s="182">
        <v>836</v>
      </c>
      <c r="U12" s="182">
        <v>21.7</v>
      </c>
      <c r="V12" s="198">
        <v>2</v>
      </c>
      <c r="W12" s="149"/>
    </row>
    <row r="13" customHeight="1" spans="1:23">
      <c r="A13" s="149"/>
      <c r="B13" s="150"/>
      <c r="C13" s="149"/>
      <c r="D13" s="160" t="s">
        <v>259</v>
      </c>
      <c r="E13" s="161">
        <v>127.4</v>
      </c>
      <c r="F13" s="161">
        <v>161</v>
      </c>
      <c r="G13" s="161">
        <v>4.9</v>
      </c>
      <c r="H13" s="161">
        <v>20.6</v>
      </c>
      <c r="I13" s="161">
        <v>318.9</v>
      </c>
      <c r="J13" s="161">
        <v>15.5</v>
      </c>
      <c r="K13" s="161">
        <v>75.4</v>
      </c>
      <c r="L13" s="161">
        <v>269.58</v>
      </c>
      <c r="M13" s="161">
        <v>240.54</v>
      </c>
      <c r="N13" s="161">
        <v>89.23</v>
      </c>
      <c r="O13" s="161">
        <v>24.8</v>
      </c>
      <c r="P13" s="182">
        <v>17.7</v>
      </c>
      <c r="Q13" s="182">
        <v>18.43</v>
      </c>
      <c r="R13" s="182">
        <v>20.06</v>
      </c>
      <c r="S13" s="182">
        <v>18.73</v>
      </c>
      <c r="T13" s="182">
        <v>832.37</v>
      </c>
      <c r="U13" s="182">
        <v>13.84</v>
      </c>
      <c r="V13" s="198">
        <v>2</v>
      </c>
      <c r="W13" s="149"/>
    </row>
    <row r="14" customHeight="1" spans="1:23">
      <c r="A14" s="149"/>
      <c r="B14" s="150"/>
      <c r="C14" s="149"/>
      <c r="D14" s="160" t="s">
        <v>265</v>
      </c>
      <c r="E14" s="161">
        <v>125.6</v>
      </c>
      <c r="F14" s="161">
        <v>165</v>
      </c>
      <c r="G14" s="161">
        <v>4</v>
      </c>
      <c r="H14" s="161">
        <v>23.63</v>
      </c>
      <c r="I14" s="161">
        <v>490.75</v>
      </c>
      <c r="J14" s="161">
        <v>15.98</v>
      </c>
      <c r="K14" s="161">
        <v>67.63</v>
      </c>
      <c r="L14" s="161">
        <v>221.52</v>
      </c>
      <c r="M14" s="161">
        <v>206.28</v>
      </c>
      <c r="N14" s="161">
        <v>93.12</v>
      </c>
      <c r="O14" s="161">
        <v>24.17</v>
      </c>
      <c r="P14" s="182">
        <v>17.71</v>
      </c>
      <c r="Q14" s="182">
        <v>18.35</v>
      </c>
      <c r="R14" s="182">
        <v>17.68</v>
      </c>
      <c r="S14" s="182">
        <v>17.91</v>
      </c>
      <c r="T14" s="182">
        <v>796.71</v>
      </c>
      <c r="U14" s="182">
        <v>4.19</v>
      </c>
      <c r="V14" s="198">
        <v>1</v>
      </c>
      <c r="W14" s="149"/>
    </row>
    <row r="15" customHeight="1" spans="1:23">
      <c r="A15" s="149"/>
      <c r="B15" s="150"/>
      <c r="C15" s="149"/>
      <c r="D15" s="160" t="s">
        <v>244</v>
      </c>
      <c r="E15" s="161">
        <v>119</v>
      </c>
      <c r="F15" s="163">
        <v>160</v>
      </c>
      <c r="G15" s="161">
        <v>6.2</v>
      </c>
      <c r="H15" s="161">
        <v>15.8</v>
      </c>
      <c r="I15" s="161">
        <v>154.8</v>
      </c>
      <c r="J15" s="161">
        <v>13.2</v>
      </c>
      <c r="K15" s="161">
        <v>83.5</v>
      </c>
      <c r="L15" s="161">
        <v>243.9</v>
      </c>
      <c r="M15" s="161">
        <v>207</v>
      </c>
      <c r="N15" s="161">
        <v>84.9</v>
      </c>
      <c r="O15" s="161">
        <v>24.7</v>
      </c>
      <c r="P15" s="182">
        <v>16.1</v>
      </c>
      <c r="Q15" s="182">
        <v>16.2</v>
      </c>
      <c r="R15" s="182">
        <v>17.3</v>
      </c>
      <c r="S15" s="182">
        <v>16.54</v>
      </c>
      <c r="T15" s="182">
        <v>827</v>
      </c>
      <c r="U15" s="181">
        <f>(T15-734.9)/734.9*100</f>
        <v>12.5323173220846</v>
      </c>
      <c r="V15" s="196">
        <v>2</v>
      </c>
      <c r="W15" s="149"/>
    </row>
    <row r="16" customHeight="1" spans="1:23">
      <c r="A16" s="149"/>
      <c r="B16" s="150"/>
      <c r="C16" s="149"/>
      <c r="D16" s="164" t="s">
        <v>59</v>
      </c>
      <c r="E16" s="165">
        <f t="shared" ref="E16:T16" si="2">AVERAGE(E10:E15)</f>
        <v>125.633333333333</v>
      </c>
      <c r="F16" s="165">
        <f t="shared" si="2"/>
        <v>159.166666666667</v>
      </c>
      <c r="G16" s="165">
        <f t="shared" si="2"/>
        <v>5.11666666666667</v>
      </c>
      <c r="H16" s="165">
        <f t="shared" si="2"/>
        <v>20.4466666666667</v>
      </c>
      <c r="I16" s="165">
        <f t="shared" si="2"/>
        <v>365.291666666667</v>
      </c>
      <c r="J16" s="165">
        <f t="shared" si="2"/>
        <v>14.68</v>
      </c>
      <c r="K16" s="165">
        <f t="shared" si="2"/>
        <v>72.61</v>
      </c>
      <c r="L16" s="165">
        <f t="shared" si="2"/>
        <v>258.516666666667</v>
      </c>
      <c r="M16" s="165">
        <f t="shared" si="2"/>
        <v>236.536666666667</v>
      </c>
      <c r="N16" s="165">
        <f t="shared" si="2"/>
        <v>91.425</v>
      </c>
      <c r="O16" s="165">
        <f t="shared" si="2"/>
        <v>25.0116666666667</v>
      </c>
      <c r="P16" s="183">
        <f t="shared" si="2"/>
        <v>17.1016666666667</v>
      </c>
      <c r="Q16" s="183">
        <f t="shared" si="2"/>
        <v>17.1416666666667</v>
      </c>
      <c r="R16" s="183">
        <f t="shared" si="2"/>
        <v>17.725</v>
      </c>
      <c r="S16" s="183">
        <f t="shared" si="2"/>
        <v>17.32</v>
      </c>
      <c r="T16" s="183">
        <f t="shared" si="2"/>
        <v>832.375</v>
      </c>
      <c r="U16" s="183">
        <v>15.54</v>
      </c>
      <c r="V16" s="199">
        <v>2</v>
      </c>
      <c r="W16" s="149"/>
    </row>
    <row r="17" customHeight="1" spans="1:23">
      <c r="A17" s="149" t="s">
        <v>90</v>
      </c>
      <c r="B17" s="150"/>
      <c r="C17" s="166" t="s">
        <v>267</v>
      </c>
      <c r="D17" s="167" t="s">
        <v>261</v>
      </c>
      <c r="E17" s="168">
        <v>121</v>
      </c>
      <c r="F17" s="168">
        <v>161</v>
      </c>
      <c r="G17" s="168">
        <v>7.13</v>
      </c>
      <c r="H17" s="168">
        <v>22.79</v>
      </c>
      <c r="I17" s="168">
        <v>319.6</v>
      </c>
      <c r="J17" s="168">
        <v>17.68</v>
      </c>
      <c r="K17" s="168">
        <v>77.58</v>
      </c>
      <c r="L17" s="168">
        <v>214.5</v>
      </c>
      <c r="M17" s="168">
        <v>192.7</v>
      </c>
      <c r="N17" s="168">
        <v>88.5</v>
      </c>
      <c r="O17" s="184">
        <v>24.5</v>
      </c>
      <c r="P17" s="168">
        <v>148</v>
      </c>
      <c r="Q17" s="168">
        <v>140</v>
      </c>
      <c r="R17" s="149"/>
      <c r="S17" s="200">
        <v>144</v>
      </c>
      <c r="T17" s="201">
        <v>720</v>
      </c>
      <c r="U17" s="200">
        <v>16.13</v>
      </c>
      <c r="V17" s="202">
        <v>1</v>
      </c>
      <c r="W17" s="149"/>
    </row>
    <row r="18" customHeight="1" spans="1:23">
      <c r="A18" s="149"/>
      <c r="B18" s="150"/>
      <c r="C18" s="169"/>
      <c r="D18" s="167" t="s">
        <v>263</v>
      </c>
      <c r="E18" s="168">
        <v>124.8</v>
      </c>
      <c r="F18" s="168">
        <v>159</v>
      </c>
      <c r="G18" s="168">
        <v>4.59</v>
      </c>
      <c r="H18" s="168">
        <v>23.7</v>
      </c>
      <c r="I18" s="168">
        <v>516.1</v>
      </c>
      <c r="J18" s="168">
        <v>15.4</v>
      </c>
      <c r="K18" s="168">
        <v>65</v>
      </c>
      <c r="L18" s="168">
        <v>226.6</v>
      </c>
      <c r="M18" s="168">
        <v>202.8</v>
      </c>
      <c r="N18" s="168">
        <v>89.5</v>
      </c>
      <c r="O18" s="184">
        <v>25.9</v>
      </c>
      <c r="P18" s="185">
        <v>167.4</v>
      </c>
      <c r="Q18" s="185">
        <v>174.1</v>
      </c>
      <c r="R18" s="149"/>
      <c r="S18" s="201">
        <v>170.8</v>
      </c>
      <c r="T18" s="201">
        <v>778.3</v>
      </c>
      <c r="U18" s="201">
        <v>19.32</v>
      </c>
      <c r="V18" s="202">
        <v>1</v>
      </c>
      <c r="W18" s="149"/>
    </row>
    <row r="19" customHeight="1" spans="1:23">
      <c r="A19" s="149"/>
      <c r="B19" s="150"/>
      <c r="C19" s="169"/>
      <c r="D19" s="167" t="s">
        <v>259</v>
      </c>
      <c r="E19" s="168">
        <v>124.5</v>
      </c>
      <c r="F19" s="168">
        <v>164</v>
      </c>
      <c r="G19" s="168">
        <v>5.9866</v>
      </c>
      <c r="H19" s="168">
        <v>25.4</v>
      </c>
      <c r="I19" s="168">
        <v>324.280893996592</v>
      </c>
      <c r="J19" s="168">
        <v>19.462</v>
      </c>
      <c r="K19" s="168">
        <v>76.6220472440945</v>
      </c>
      <c r="L19" s="168">
        <v>254.514693011228</v>
      </c>
      <c r="M19" s="168">
        <v>192.209366967871</v>
      </c>
      <c r="N19" s="168">
        <v>75.5199492389982</v>
      </c>
      <c r="O19" s="184">
        <v>25.310650887574</v>
      </c>
      <c r="P19" s="168">
        <v>185.966409844002</v>
      </c>
      <c r="Q19" s="168">
        <v>180.33342760181</v>
      </c>
      <c r="R19" s="149"/>
      <c r="S19" s="200">
        <v>183.149918722906</v>
      </c>
      <c r="T19" s="200">
        <v>732.599674891624</v>
      </c>
      <c r="U19" s="200">
        <v>18.8301365576591</v>
      </c>
      <c r="V19" s="202">
        <v>1</v>
      </c>
      <c r="W19" s="149"/>
    </row>
    <row r="20" customHeight="1" spans="1:23">
      <c r="A20" s="149"/>
      <c r="B20" s="150"/>
      <c r="C20" s="169"/>
      <c r="D20" s="167" t="s">
        <v>265</v>
      </c>
      <c r="E20" s="168">
        <v>127.4</v>
      </c>
      <c r="F20" s="168">
        <v>171</v>
      </c>
      <c r="G20" s="168">
        <v>5.88</v>
      </c>
      <c r="H20" s="168">
        <v>21.16</v>
      </c>
      <c r="I20" s="168">
        <v>259.86</v>
      </c>
      <c r="J20" s="168">
        <v>16.39</v>
      </c>
      <c r="K20" s="168">
        <v>77.46</v>
      </c>
      <c r="L20" s="168">
        <v>215.8</v>
      </c>
      <c r="M20" s="168">
        <v>161.72</v>
      </c>
      <c r="N20" s="168">
        <v>74.94</v>
      </c>
      <c r="O20" s="184">
        <v>24.6</v>
      </c>
      <c r="P20" s="168">
        <v>178</v>
      </c>
      <c r="Q20" s="168">
        <v>186.72</v>
      </c>
      <c r="R20" s="149"/>
      <c r="S20" s="200">
        <v>182.36</v>
      </c>
      <c r="T20" s="200">
        <v>701.38</v>
      </c>
      <c r="U20" s="200">
        <v>-6.73</v>
      </c>
      <c r="V20" s="202">
        <v>2</v>
      </c>
      <c r="W20" s="149"/>
    </row>
    <row r="21" customHeight="1" spans="1:23">
      <c r="A21" s="149"/>
      <c r="B21" s="150"/>
      <c r="C21" s="169"/>
      <c r="D21" s="167" t="s">
        <v>244</v>
      </c>
      <c r="E21" s="168">
        <v>130</v>
      </c>
      <c r="F21" s="168">
        <v>153</v>
      </c>
      <c r="G21" s="168">
        <v>4.6</v>
      </c>
      <c r="H21" s="168">
        <v>23.3</v>
      </c>
      <c r="I21" s="168">
        <v>411</v>
      </c>
      <c r="J21" s="168">
        <v>15</v>
      </c>
      <c r="K21" s="168">
        <v>64.4</v>
      </c>
      <c r="L21" s="185">
        <v>266.6</v>
      </c>
      <c r="M21" s="185">
        <v>223.3</v>
      </c>
      <c r="N21" s="185">
        <v>83.8</v>
      </c>
      <c r="O21" s="184">
        <v>25.9</v>
      </c>
      <c r="P21" s="185">
        <v>403.6</v>
      </c>
      <c r="Q21" s="185">
        <v>414.5</v>
      </c>
      <c r="R21" s="149"/>
      <c r="S21" s="201">
        <v>409</v>
      </c>
      <c r="T21" s="201">
        <v>818.1</v>
      </c>
      <c r="U21" s="200">
        <v>5.58853897780073</v>
      </c>
      <c r="V21" s="202">
        <v>1</v>
      </c>
      <c r="W21" s="149"/>
    </row>
    <row r="22" customHeight="1" spans="1:23">
      <c r="A22" s="149"/>
      <c r="B22" s="150"/>
      <c r="C22" s="170"/>
      <c r="D22" s="171" t="s">
        <v>59</v>
      </c>
      <c r="E22" s="172">
        <v>125.54</v>
      </c>
      <c r="F22" s="172">
        <v>161.6</v>
      </c>
      <c r="G22" s="172">
        <v>5.63732</v>
      </c>
      <c r="H22" s="172">
        <v>23.27</v>
      </c>
      <c r="I22" s="172">
        <v>366.168178799319</v>
      </c>
      <c r="J22" s="172">
        <v>16.7864</v>
      </c>
      <c r="K22" s="172">
        <v>72.2124094488189</v>
      </c>
      <c r="L22" s="172">
        <v>235.602938602246</v>
      </c>
      <c r="M22" s="172">
        <v>194.545873393574</v>
      </c>
      <c r="N22" s="172">
        <v>82.4519898477996</v>
      </c>
      <c r="O22" s="186">
        <v>25.2421301775148</v>
      </c>
      <c r="P22" s="172">
        <v>216.5932819688</v>
      </c>
      <c r="Q22" s="172">
        <v>219.130685520362</v>
      </c>
      <c r="R22" s="149"/>
      <c r="S22" s="203">
        <v>217.861983744581</v>
      </c>
      <c r="T22" s="203">
        <v>750.075934978325</v>
      </c>
      <c r="U22" s="200">
        <v>9.8</v>
      </c>
      <c r="V22" s="204">
        <v>1</v>
      </c>
      <c r="W22" s="149"/>
    </row>
  </sheetData>
  <mergeCells count="13">
    <mergeCell ref="P1:S1"/>
    <mergeCell ref="A1:A2"/>
    <mergeCell ref="A3:A9"/>
    <mergeCell ref="A10:A16"/>
    <mergeCell ref="A17:A22"/>
    <mergeCell ref="B1:B2"/>
    <mergeCell ref="B3:B22"/>
    <mergeCell ref="C3:C9"/>
    <mergeCell ref="C10:C16"/>
    <mergeCell ref="C17:C22"/>
    <mergeCell ref="D1:D2"/>
    <mergeCell ref="W1:W2"/>
    <mergeCell ref="W3:W22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0"/>
  <sheetViews>
    <sheetView zoomScale="50" zoomScaleNormal="50" workbookViewId="0">
      <pane xSplit="1" ySplit="3" topLeftCell="B13" activePane="bottomRight" state="frozen"/>
      <selection/>
      <selection pane="topRight"/>
      <selection pane="bottomLeft"/>
      <selection pane="bottomRight" activeCell="J12" sqref="J12"/>
    </sheetView>
  </sheetViews>
  <sheetFormatPr defaultColWidth="9" defaultRowHeight="25.5"/>
  <cols>
    <col min="1" max="2" width="12.25" style="5" customWidth="1"/>
    <col min="3" max="3" width="9.33333333333333" style="6" customWidth="1"/>
    <col min="4" max="4" width="19" style="5" customWidth="1"/>
    <col min="5" max="6" width="12.8333333333333" style="7" customWidth="1"/>
    <col min="7" max="8" width="12.8333333333333" style="6" customWidth="1"/>
    <col min="9" max="10" width="12.8333333333333" style="7" customWidth="1"/>
    <col min="11" max="11" width="12.8333333333333" style="8" customWidth="1"/>
    <col min="12" max="12" width="12.8333333333333" style="7" customWidth="1"/>
    <col min="13" max="13" width="12.8333333333333" style="6" customWidth="1"/>
    <col min="14" max="15" width="12.8333333333333" style="7" customWidth="1"/>
    <col min="16" max="16" width="10.75" style="6" customWidth="1"/>
    <col min="17" max="18" width="12.8333333333333" style="6" customWidth="1"/>
    <col min="19" max="19" width="10.5" style="9" customWidth="1"/>
    <col min="20" max="20" width="12.8333333333333" style="6" hidden="1" customWidth="1"/>
    <col min="21" max="21" width="10" style="9" customWidth="1"/>
    <col min="22" max="22" width="11" style="6" customWidth="1"/>
    <col min="23" max="23" width="11.5833333333333" style="10" customWidth="1"/>
    <col min="24" max="24" width="14.75" style="7" customWidth="1"/>
    <col min="25" max="25" width="14.25" style="7" customWidth="1"/>
    <col min="26" max="26" width="12.0833333333333" style="7" customWidth="1"/>
    <col min="27" max="27" width="12.8333333333333" style="11" customWidth="1"/>
    <col min="28" max="58" width="9" style="12"/>
    <col min="59" max="251" width="8.66666666666667" style="12"/>
    <col min="252" max="256" width="9" style="12"/>
    <col min="257" max="16384" width="9" style="13"/>
  </cols>
  <sheetData>
    <row r="1" ht="63" customHeight="1" spans="1:27">
      <c r="A1" s="14"/>
      <c r="B1" s="15"/>
      <c r="C1" s="16"/>
      <c r="D1" s="16"/>
      <c r="E1" s="17"/>
      <c r="F1" s="17"/>
      <c r="G1" s="16"/>
      <c r="H1" s="16"/>
      <c r="I1" s="17"/>
      <c r="J1" s="17"/>
      <c r="K1" s="16"/>
      <c r="L1" s="16"/>
      <c r="M1" s="16"/>
      <c r="N1" s="17"/>
      <c r="O1" s="16"/>
      <c r="P1" s="16"/>
      <c r="Q1" s="16"/>
      <c r="R1" s="16"/>
      <c r="S1" s="16"/>
      <c r="T1" s="16"/>
      <c r="U1" s="16"/>
      <c r="V1" s="16"/>
      <c r="W1" s="72"/>
      <c r="X1" s="17"/>
      <c r="Y1" s="17"/>
      <c r="Z1" s="17"/>
      <c r="AA1" s="122"/>
    </row>
    <row r="2" ht="42" customHeight="1" spans="1:27">
      <c r="A2" s="18" t="s">
        <v>268</v>
      </c>
      <c r="B2" s="19" t="s">
        <v>269</v>
      </c>
      <c r="C2" s="19" t="s">
        <v>270</v>
      </c>
      <c r="D2" s="19" t="s">
        <v>271</v>
      </c>
      <c r="E2" s="20" t="s">
        <v>47</v>
      </c>
      <c r="F2" s="20"/>
      <c r="G2" s="21"/>
      <c r="H2" s="21"/>
      <c r="I2" s="20"/>
      <c r="J2" s="20" t="s">
        <v>272</v>
      </c>
      <c r="K2" s="21"/>
      <c r="L2" s="21"/>
      <c r="M2" s="21"/>
      <c r="N2" s="20"/>
      <c r="O2" s="21"/>
      <c r="P2" s="21"/>
      <c r="Q2" s="21"/>
      <c r="R2" s="21" t="s">
        <v>273</v>
      </c>
      <c r="S2" s="73"/>
      <c r="T2" s="21"/>
      <c r="U2" s="73"/>
      <c r="V2" s="21"/>
      <c r="W2" s="74"/>
      <c r="X2" s="20" t="s">
        <v>274</v>
      </c>
      <c r="Y2" s="123" t="s">
        <v>275</v>
      </c>
      <c r="Z2" s="20" t="s">
        <v>34</v>
      </c>
      <c r="AA2" s="124" t="s">
        <v>276</v>
      </c>
    </row>
    <row r="3" s="1" customFormat="1" ht="42" customHeight="1" spans="1:27">
      <c r="A3" s="18"/>
      <c r="B3" s="19"/>
      <c r="C3" s="19"/>
      <c r="D3" s="19"/>
      <c r="E3" s="22" t="s">
        <v>277</v>
      </c>
      <c r="F3" s="22" t="s">
        <v>278</v>
      </c>
      <c r="G3" s="23" t="s">
        <v>279</v>
      </c>
      <c r="H3" s="23" t="s">
        <v>62</v>
      </c>
      <c r="I3" s="22" t="s">
        <v>280</v>
      </c>
      <c r="J3" s="22" t="s">
        <v>281</v>
      </c>
      <c r="K3" s="66" t="s">
        <v>282</v>
      </c>
      <c r="L3" s="22" t="s">
        <v>283</v>
      </c>
      <c r="M3" s="23" t="s">
        <v>284</v>
      </c>
      <c r="N3" s="22" t="s">
        <v>285</v>
      </c>
      <c r="O3" s="22" t="s">
        <v>286</v>
      </c>
      <c r="P3" s="23" t="s">
        <v>287</v>
      </c>
      <c r="Q3" s="23" t="s">
        <v>288</v>
      </c>
      <c r="R3" s="75" t="s">
        <v>289</v>
      </c>
      <c r="S3" s="76" t="s">
        <v>290</v>
      </c>
      <c r="T3" s="23" t="s">
        <v>291</v>
      </c>
      <c r="U3" s="77" t="s">
        <v>292</v>
      </c>
      <c r="V3" s="23" t="s">
        <v>293</v>
      </c>
      <c r="W3" s="78" t="s">
        <v>294</v>
      </c>
      <c r="X3" s="20"/>
      <c r="Y3" s="123"/>
      <c r="Z3" s="20"/>
      <c r="AA3" s="124"/>
    </row>
    <row r="4" s="1" customFormat="1" ht="46" customHeight="1" spans="1:27">
      <c r="A4" s="18" t="s">
        <v>295</v>
      </c>
      <c r="B4" s="24"/>
      <c r="C4" s="25">
        <v>1</v>
      </c>
      <c r="D4" s="26" t="s">
        <v>296</v>
      </c>
      <c r="E4" s="27">
        <v>735.397</v>
      </c>
      <c r="F4" s="27">
        <v>6.13320825515948</v>
      </c>
      <c r="G4" s="28" t="s">
        <v>297</v>
      </c>
      <c r="H4" s="29">
        <v>1</v>
      </c>
      <c r="I4" s="27">
        <v>80.5769230769231</v>
      </c>
      <c r="J4" s="38">
        <v>68.9230769230769</v>
      </c>
      <c r="K4" s="67">
        <v>27</v>
      </c>
      <c r="L4" s="38">
        <v>5.5</v>
      </c>
      <c r="M4" s="67">
        <v>82</v>
      </c>
      <c r="N4" s="38">
        <v>14.626</v>
      </c>
      <c r="O4" s="38">
        <v>3.2</v>
      </c>
      <c r="P4" s="37" t="s">
        <v>298</v>
      </c>
      <c r="Q4" s="37"/>
      <c r="R4" s="79">
        <v>3</v>
      </c>
      <c r="S4" s="80">
        <v>3.25</v>
      </c>
      <c r="T4" s="37"/>
      <c r="U4" s="81">
        <v>3</v>
      </c>
      <c r="V4" s="81" t="s">
        <v>299</v>
      </c>
      <c r="W4" s="82"/>
      <c r="X4" s="38">
        <v>149.1</v>
      </c>
      <c r="Y4" s="38">
        <v>2.59999999999999</v>
      </c>
      <c r="Z4" s="38">
        <v>126.375</v>
      </c>
      <c r="AA4" s="58">
        <v>1.58333333333333</v>
      </c>
    </row>
    <row r="5" s="1" customFormat="1" ht="42" customHeight="1" spans="1:27">
      <c r="A5" s="18"/>
      <c r="B5" s="24"/>
      <c r="C5" s="30">
        <v>2</v>
      </c>
      <c r="D5" s="30" t="s">
        <v>300</v>
      </c>
      <c r="E5" s="31">
        <v>676.2</v>
      </c>
      <c r="F5" s="31">
        <v>10.39</v>
      </c>
      <c r="G5" s="32" t="s">
        <v>297</v>
      </c>
      <c r="H5" s="30">
        <v>3</v>
      </c>
      <c r="I5" s="38">
        <v>80.3461538461538</v>
      </c>
      <c r="J5" s="38">
        <v>48.8846153846154</v>
      </c>
      <c r="K5" s="37">
        <v>17</v>
      </c>
      <c r="L5" s="38">
        <v>4.3</v>
      </c>
      <c r="M5" s="37">
        <v>80</v>
      </c>
      <c r="N5" s="38">
        <v>12.842</v>
      </c>
      <c r="O5" s="68">
        <v>3.2</v>
      </c>
      <c r="P5" s="37" t="s">
        <v>298</v>
      </c>
      <c r="Q5" s="30"/>
      <c r="R5" s="30">
        <v>3</v>
      </c>
      <c r="S5" s="25">
        <v>3.75</v>
      </c>
      <c r="T5" s="30" t="s">
        <v>301</v>
      </c>
      <c r="U5" s="83">
        <v>5</v>
      </c>
      <c r="V5" s="83" t="s">
        <v>302</v>
      </c>
      <c r="W5" s="84"/>
      <c r="X5" s="31">
        <v>147.5</v>
      </c>
      <c r="Y5" s="31">
        <v>3.5</v>
      </c>
      <c r="Z5" s="31">
        <v>128.8</v>
      </c>
      <c r="AA5" s="58">
        <v>1.57894736842105</v>
      </c>
    </row>
    <row r="6" s="1" customFormat="1" ht="42" customHeight="1" spans="1:27">
      <c r="A6" s="18"/>
      <c r="B6" s="24"/>
      <c r="C6" s="25"/>
      <c r="D6" s="33" t="s">
        <v>59</v>
      </c>
      <c r="E6" s="27">
        <f>AVERAGE(E4:E5)</f>
        <v>705.7985</v>
      </c>
      <c r="F6" s="27">
        <f>AVERAGE(F4:F5)</f>
        <v>8.26160412757974</v>
      </c>
      <c r="G6" s="28"/>
      <c r="H6" s="29"/>
      <c r="I6" s="38">
        <v>80.3461538461538</v>
      </c>
      <c r="J6" s="38">
        <v>48.8846153846154</v>
      </c>
      <c r="K6" s="37">
        <v>17</v>
      </c>
      <c r="L6" s="38">
        <v>4.3</v>
      </c>
      <c r="M6" s="37">
        <v>80</v>
      </c>
      <c r="N6" s="38">
        <v>12.842</v>
      </c>
      <c r="O6" s="68">
        <v>3.2</v>
      </c>
      <c r="P6" s="37" t="s">
        <v>298</v>
      </c>
      <c r="Q6" s="37"/>
      <c r="R6" s="30">
        <v>3</v>
      </c>
      <c r="S6" s="25">
        <v>3.75</v>
      </c>
      <c r="T6" s="30" t="s">
        <v>301</v>
      </c>
      <c r="U6" s="83">
        <v>5</v>
      </c>
      <c r="V6" s="81" t="s">
        <v>299</v>
      </c>
      <c r="W6" s="82"/>
      <c r="X6" s="38">
        <f t="shared" ref="X6:AA6" si="0">AVERAGE(X4:X5)</f>
        <v>148.3</v>
      </c>
      <c r="Y6" s="38">
        <f t="shared" si="0"/>
        <v>3.05</v>
      </c>
      <c r="Z6" s="38">
        <f t="shared" si="0"/>
        <v>127.5875</v>
      </c>
      <c r="AA6" s="38">
        <f t="shared" si="0"/>
        <v>1.58114035087719</v>
      </c>
    </row>
    <row r="7" s="1" customFormat="1" ht="42" customHeight="1" spans="1:27">
      <c r="A7" s="18"/>
      <c r="B7" s="34" t="s">
        <v>303</v>
      </c>
      <c r="C7" s="25">
        <v>3</v>
      </c>
      <c r="D7" s="26" t="s">
        <v>304</v>
      </c>
      <c r="E7" s="27">
        <v>661.2</v>
      </c>
      <c r="F7" s="27">
        <v>10</v>
      </c>
      <c r="G7" s="28" t="s">
        <v>297</v>
      </c>
      <c r="H7" s="29">
        <v>1</v>
      </c>
      <c r="I7" s="38">
        <v>81</v>
      </c>
      <c r="J7" s="38">
        <v>66.7</v>
      </c>
      <c r="K7" s="37">
        <v>15</v>
      </c>
      <c r="L7" s="38">
        <v>4.2</v>
      </c>
      <c r="M7" s="37">
        <v>60</v>
      </c>
      <c r="N7" s="38">
        <v>15.1</v>
      </c>
      <c r="O7" s="68">
        <v>3.3</v>
      </c>
      <c r="P7" s="37" t="s">
        <v>298</v>
      </c>
      <c r="Q7" s="37"/>
      <c r="R7" s="30">
        <v>3</v>
      </c>
      <c r="S7" s="30">
        <v>3.5</v>
      </c>
      <c r="T7" s="30" t="s">
        <v>301</v>
      </c>
      <c r="U7" s="83">
        <v>5</v>
      </c>
      <c r="V7" s="83" t="s">
        <v>302</v>
      </c>
      <c r="W7" s="82"/>
      <c r="X7" s="38">
        <v>146.5</v>
      </c>
      <c r="Y7" s="38">
        <v>2.3</v>
      </c>
      <c r="Z7" s="38">
        <v>132</v>
      </c>
      <c r="AA7" s="38">
        <v>1.1</v>
      </c>
    </row>
    <row r="8" s="1" customFormat="1" ht="46" customHeight="1" spans="1:27">
      <c r="A8" s="18"/>
      <c r="B8" s="24"/>
      <c r="C8" s="25">
        <v>1</v>
      </c>
      <c r="D8" s="26" t="s">
        <v>305</v>
      </c>
      <c r="E8" s="27">
        <v>723.425</v>
      </c>
      <c r="F8" s="27">
        <v>4.4053976042719</v>
      </c>
      <c r="G8" s="28" t="s">
        <v>306</v>
      </c>
      <c r="H8" s="29">
        <v>5</v>
      </c>
      <c r="I8" s="69">
        <v>75.5</v>
      </c>
      <c r="J8" s="38">
        <v>63.3846153846154</v>
      </c>
      <c r="K8" s="67">
        <v>40</v>
      </c>
      <c r="L8" s="61">
        <v>5.2</v>
      </c>
      <c r="M8" s="67">
        <v>75</v>
      </c>
      <c r="N8" s="38">
        <v>14.9645</v>
      </c>
      <c r="O8" s="38">
        <v>3</v>
      </c>
      <c r="P8" s="37" t="s">
        <v>298</v>
      </c>
      <c r="Q8" s="37"/>
      <c r="R8" s="30">
        <v>1</v>
      </c>
      <c r="S8" s="30">
        <v>1.75</v>
      </c>
      <c r="T8" s="37"/>
      <c r="U8" s="81">
        <v>3</v>
      </c>
      <c r="V8" s="81" t="s">
        <v>299</v>
      </c>
      <c r="W8" s="82"/>
      <c r="X8" s="38">
        <v>143.9</v>
      </c>
      <c r="Y8" s="38">
        <v>-2.59999999999999</v>
      </c>
      <c r="Z8" s="38">
        <v>119.36</v>
      </c>
      <c r="AA8" s="58">
        <v>2.16666666666667</v>
      </c>
    </row>
    <row r="9" s="1" customFormat="1" ht="42" customHeight="1" spans="1:27">
      <c r="A9" s="18"/>
      <c r="B9" s="24"/>
      <c r="C9" s="30">
        <v>2</v>
      </c>
      <c r="D9" s="30" t="s">
        <v>307</v>
      </c>
      <c r="E9" s="35">
        <v>664.4</v>
      </c>
      <c r="F9" s="35">
        <v>8.46</v>
      </c>
      <c r="G9" s="32" t="s">
        <v>308</v>
      </c>
      <c r="H9" s="36">
        <v>4</v>
      </c>
      <c r="I9" s="38">
        <v>77.9230769230769</v>
      </c>
      <c r="J9" s="38">
        <v>54.8076923076923</v>
      </c>
      <c r="K9" s="37">
        <v>53</v>
      </c>
      <c r="L9" s="38">
        <v>12</v>
      </c>
      <c r="M9" s="37">
        <v>75</v>
      </c>
      <c r="N9" s="38">
        <v>12.4</v>
      </c>
      <c r="O9" s="68">
        <v>3.2</v>
      </c>
      <c r="P9" s="37" t="s">
        <v>298</v>
      </c>
      <c r="Q9" s="30"/>
      <c r="R9" s="30">
        <v>3</v>
      </c>
      <c r="S9" s="30">
        <v>3.5</v>
      </c>
      <c r="T9" s="30" t="s">
        <v>301</v>
      </c>
      <c r="U9" s="83">
        <v>5</v>
      </c>
      <c r="V9" s="83" t="s">
        <v>302</v>
      </c>
      <c r="W9" s="84"/>
      <c r="X9" s="31">
        <v>141.8</v>
      </c>
      <c r="Y9" s="31">
        <v>-2.2</v>
      </c>
      <c r="Z9" s="31">
        <v>119.7</v>
      </c>
      <c r="AA9" s="58">
        <v>2.73684210526316</v>
      </c>
    </row>
    <row r="10" s="1" customFormat="1" ht="42" customHeight="1" spans="1:27">
      <c r="A10" s="18"/>
      <c r="B10" s="24"/>
      <c r="C10" s="25"/>
      <c r="D10" s="33" t="s">
        <v>59</v>
      </c>
      <c r="E10" s="27">
        <f>AVERAGE(E8:E9)</f>
        <v>693.9125</v>
      </c>
      <c r="F10" s="27">
        <f>AVERAGE(F8:F9)</f>
        <v>6.43269880213595</v>
      </c>
      <c r="G10" s="28"/>
      <c r="H10" s="29"/>
      <c r="I10" s="69">
        <v>75.5</v>
      </c>
      <c r="J10" s="38">
        <v>63.3846153846154</v>
      </c>
      <c r="K10" s="67">
        <v>40</v>
      </c>
      <c r="L10" s="61">
        <v>5.2</v>
      </c>
      <c r="M10" s="67">
        <v>75</v>
      </c>
      <c r="N10" s="38">
        <v>14.9645</v>
      </c>
      <c r="O10" s="38">
        <v>3</v>
      </c>
      <c r="P10" s="37" t="s">
        <v>298</v>
      </c>
      <c r="Q10" s="37"/>
      <c r="R10" s="30">
        <v>3</v>
      </c>
      <c r="S10" s="30">
        <v>3.5</v>
      </c>
      <c r="T10" s="30" t="s">
        <v>301</v>
      </c>
      <c r="U10" s="83">
        <v>5</v>
      </c>
      <c r="V10" s="81" t="s">
        <v>299</v>
      </c>
      <c r="W10" s="82"/>
      <c r="X10" s="38">
        <f t="shared" ref="X10:AA10" si="1">AVERAGE(X8:X9)</f>
        <v>142.85</v>
      </c>
      <c r="Y10" s="38">
        <f t="shared" si="1"/>
        <v>-2.4</v>
      </c>
      <c r="Z10" s="38">
        <f t="shared" si="1"/>
        <v>119.53</v>
      </c>
      <c r="AA10" s="38">
        <f t="shared" si="1"/>
        <v>2.45175438596491</v>
      </c>
    </row>
    <row r="11" s="1" customFormat="1" ht="42" customHeight="1" spans="1:27">
      <c r="A11" s="18"/>
      <c r="B11" s="34" t="s">
        <v>309</v>
      </c>
      <c r="C11" s="25">
        <v>3</v>
      </c>
      <c r="D11" s="26" t="s">
        <v>304</v>
      </c>
      <c r="E11" s="27">
        <v>650.1</v>
      </c>
      <c r="F11" s="27">
        <v>8.15</v>
      </c>
      <c r="G11" s="28" t="s">
        <v>297</v>
      </c>
      <c r="H11" s="29">
        <v>2</v>
      </c>
      <c r="I11" s="69">
        <v>79.6</v>
      </c>
      <c r="J11" s="38">
        <v>56.1</v>
      </c>
      <c r="K11" s="67">
        <v>50</v>
      </c>
      <c r="L11" s="61">
        <v>10.9</v>
      </c>
      <c r="M11" s="67">
        <v>80</v>
      </c>
      <c r="N11" s="38">
        <v>13.5</v>
      </c>
      <c r="O11" s="38">
        <v>3</v>
      </c>
      <c r="P11" s="37" t="s">
        <v>298</v>
      </c>
      <c r="Q11" s="37"/>
      <c r="R11" s="30">
        <v>3</v>
      </c>
      <c r="S11" s="30">
        <v>3.75</v>
      </c>
      <c r="T11" s="30" t="s">
        <v>301</v>
      </c>
      <c r="U11" s="83">
        <v>5</v>
      </c>
      <c r="V11" s="83" t="s">
        <v>302</v>
      </c>
      <c r="W11" s="82"/>
      <c r="X11" s="38">
        <v>142.7</v>
      </c>
      <c r="Y11" s="38">
        <v>-1.6</v>
      </c>
      <c r="Z11" s="38">
        <v>118.8</v>
      </c>
      <c r="AA11" s="38">
        <v>1.8</v>
      </c>
    </row>
    <row r="12" s="1" customFormat="1" ht="49" customHeight="1" spans="1:27">
      <c r="A12" s="18"/>
      <c r="B12" s="24"/>
      <c r="C12" s="25">
        <v>1</v>
      </c>
      <c r="D12" s="26" t="s">
        <v>310</v>
      </c>
      <c r="E12" s="27">
        <v>713.417</v>
      </c>
      <c r="F12" s="27">
        <v>2.96103333814404</v>
      </c>
      <c r="G12" s="28" t="s">
        <v>311</v>
      </c>
      <c r="H12" s="29">
        <v>8</v>
      </c>
      <c r="I12" s="27">
        <v>81.9230769230769</v>
      </c>
      <c r="J12" s="38">
        <v>55.1923076923077</v>
      </c>
      <c r="K12" s="67">
        <v>29</v>
      </c>
      <c r="L12" s="61">
        <v>6.8</v>
      </c>
      <c r="M12" s="67">
        <v>90</v>
      </c>
      <c r="N12" s="38">
        <v>16.0325</v>
      </c>
      <c r="O12" s="38">
        <v>3.2</v>
      </c>
      <c r="P12" s="37" t="s">
        <v>298</v>
      </c>
      <c r="Q12" s="37"/>
      <c r="R12" s="30">
        <v>3</v>
      </c>
      <c r="S12" s="30">
        <v>3.25</v>
      </c>
      <c r="T12" s="37"/>
      <c r="U12" s="81">
        <v>3</v>
      </c>
      <c r="V12" s="81" t="s">
        <v>299</v>
      </c>
      <c r="W12" s="82"/>
      <c r="X12" s="38">
        <v>142.6</v>
      </c>
      <c r="Y12" s="38">
        <v>-3.90000000000001</v>
      </c>
      <c r="Z12" s="38">
        <v>126.765</v>
      </c>
      <c r="AA12" s="58">
        <v>2</v>
      </c>
    </row>
    <row r="13" s="1" customFormat="1" ht="42" customHeight="1" spans="1:27">
      <c r="A13" s="18"/>
      <c r="B13" s="24"/>
      <c r="C13" s="30">
        <v>2</v>
      </c>
      <c r="D13" s="30" t="s">
        <v>307</v>
      </c>
      <c r="E13" s="35">
        <v>626.8</v>
      </c>
      <c r="F13" s="35">
        <v>2.32</v>
      </c>
      <c r="G13" s="32" t="s">
        <v>312</v>
      </c>
      <c r="H13" s="36">
        <v>8</v>
      </c>
      <c r="I13" s="38">
        <v>80.0769230769231</v>
      </c>
      <c r="J13" s="38">
        <v>43</v>
      </c>
      <c r="K13" s="37">
        <v>51</v>
      </c>
      <c r="L13" s="38">
        <v>11.2</v>
      </c>
      <c r="M13" s="37">
        <v>72</v>
      </c>
      <c r="N13" s="38">
        <v>13.4</v>
      </c>
      <c r="O13" s="68">
        <v>3.3</v>
      </c>
      <c r="P13" s="37" t="s">
        <v>298</v>
      </c>
      <c r="Q13" s="30"/>
      <c r="R13" s="30">
        <v>5</v>
      </c>
      <c r="S13" s="30">
        <v>5</v>
      </c>
      <c r="T13" s="30" t="s">
        <v>313</v>
      </c>
      <c r="U13" s="83">
        <v>5</v>
      </c>
      <c r="V13" s="83" t="s">
        <v>302</v>
      </c>
      <c r="W13" s="84"/>
      <c r="X13" s="31">
        <v>140.5</v>
      </c>
      <c r="Y13" s="31">
        <v>-3.5</v>
      </c>
      <c r="Z13" s="31">
        <v>129.8</v>
      </c>
      <c r="AA13" s="58">
        <v>2.57894736842105</v>
      </c>
    </row>
    <row r="14" s="1" customFormat="1" ht="42" customHeight="1" spans="1:27">
      <c r="A14" s="18"/>
      <c r="B14" s="24"/>
      <c r="C14" s="25"/>
      <c r="D14" s="33" t="s">
        <v>59</v>
      </c>
      <c r="E14" s="27">
        <f>AVERAGE(E12:E13)</f>
        <v>670.1085</v>
      </c>
      <c r="F14" s="27">
        <f>AVERAGE(F12:F13)</f>
        <v>2.64051666907202</v>
      </c>
      <c r="G14" s="28"/>
      <c r="H14" s="29"/>
      <c r="I14" s="27">
        <v>81.9230769230769</v>
      </c>
      <c r="J14" s="38">
        <v>55.1923076923077</v>
      </c>
      <c r="K14" s="67">
        <v>29</v>
      </c>
      <c r="L14" s="38">
        <v>6.8</v>
      </c>
      <c r="M14" s="67">
        <v>90</v>
      </c>
      <c r="N14" s="38">
        <v>16.0325</v>
      </c>
      <c r="O14" s="38">
        <v>3.2</v>
      </c>
      <c r="P14" s="37" t="s">
        <v>298</v>
      </c>
      <c r="Q14" s="37"/>
      <c r="R14" s="30">
        <v>5</v>
      </c>
      <c r="S14" s="30">
        <v>5</v>
      </c>
      <c r="T14" s="30" t="s">
        <v>313</v>
      </c>
      <c r="U14" s="83">
        <v>5</v>
      </c>
      <c r="V14" s="81" t="s">
        <v>299</v>
      </c>
      <c r="W14" s="82"/>
      <c r="X14" s="38">
        <f t="shared" ref="X14:AA14" si="2">AVERAGE(X12:X13)</f>
        <v>141.55</v>
      </c>
      <c r="Y14" s="38">
        <f t="shared" si="2"/>
        <v>-3.7</v>
      </c>
      <c r="Z14" s="38">
        <f t="shared" si="2"/>
        <v>128.2825</v>
      </c>
      <c r="AA14" s="38">
        <f t="shared" si="2"/>
        <v>2.28947368421053</v>
      </c>
    </row>
    <row r="15" s="1" customFormat="1" ht="42" customHeight="1" spans="1:27">
      <c r="A15" s="18"/>
      <c r="B15" s="34" t="s">
        <v>314</v>
      </c>
      <c r="C15" s="25">
        <v>3</v>
      </c>
      <c r="D15" s="26" t="s">
        <v>304</v>
      </c>
      <c r="E15" s="27">
        <v>629.8</v>
      </c>
      <c r="F15" s="27">
        <v>4.77</v>
      </c>
      <c r="G15" s="28" t="s">
        <v>297</v>
      </c>
      <c r="H15" s="29">
        <v>3</v>
      </c>
      <c r="I15" s="27">
        <v>81.3</v>
      </c>
      <c r="J15" s="38">
        <v>43.9</v>
      </c>
      <c r="K15" s="67">
        <v>47</v>
      </c>
      <c r="L15" s="38">
        <v>11.5</v>
      </c>
      <c r="M15" s="67">
        <v>80</v>
      </c>
      <c r="N15" s="38">
        <v>14.7</v>
      </c>
      <c r="O15" s="38">
        <v>3.1</v>
      </c>
      <c r="P15" s="37" t="s">
        <v>298</v>
      </c>
      <c r="Q15" s="37"/>
      <c r="R15" s="30">
        <v>3</v>
      </c>
      <c r="S15" s="30">
        <v>3.5</v>
      </c>
      <c r="T15" s="30" t="s">
        <v>301</v>
      </c>
      <c r="U15" s="83">
        <v>5</v>
      </c>
      <c r="V15" s="83" t="s">
        <v>302</v>
      </c>
      <c r="W15" s="82"/>
      <c r="X15" s="38">
        <v>140.5</v>
      </c>
      <c r="Y15" s="38">
        <v>-3.8</v>
      </c>
      <c r="Z15" s="38">
        <v>129.6</v>
      </c>
      <c r="AA15" s="38">
        <v>1.4</v>
      </c>
    </row>
    <row r="16" s="1" customFormat="1" ht="42" customHeight="1" spans="1:27">
      <c r="A16" s="18"/>
      <c r="B16" s="24"/>
      <c r="C16" s="25">
        <v>1</v>
      </c>
      <c r="D16" s="26" t="s">
        <v>315</v>
      </c>
      <c r="E16" s="27">
        <v>692.877</v>
      </c>
      <c r="F16" s="27">
        <v>-0.00331938230625264</v>
      </c>
      <c r="G16" s="28"/>
      <c r="H16" s="29">
        <v>12</v>
      </c>
      <c r="I16" s="27">
        <v>80.8076923076923</v>
      </c>
      <c r="J16" s="38">
        <v>68.8076923076923</v>
      </c>
      <c r="K16" s="67">
        <v>29</v>
      </c>
      <c r="L16" s="38">
        <v>7.2</v>
      </c>
      <c r="M16" s="67">
        <v>35</v>
      </c>
      <c r="N16" s="38">
        <v>19.8</v>
      </c>
      <c r="O16" s="38">
        <v>2.6</v>
      </c>
      <c r="P16" s="37" t="s">
        <v>298</v>
      </c>
      <c r="Q16" s="37"/>
      <c r="R16" s="30">
        <v>1</v>
      </c>
      <c r="S16" s="30">
        <v>0.75</v>
      </c>
      <c r="T16" s="37"/>
      <c r="U16" s="81">
        <v>5</v>
      </c>
      <c r="V16" s="81" t="s">
        <v>302</v>
      </c>
      <c r="W16" s="82"/>
      <c r="X16" s="38">
        <v>146.5</v>
      </c>
      <c r="Y16" s="38"/>
      <c r="Z16" s="38">
        <v>123.415</v>
      </c>
      <c r="AA16" s="58">
        <v>2</v>
      </c>
    </row>
    <row r="17" s="1" customFormat="1" ht="42" customHeight="1" spans="1:27">
      <c r="A17" s="18"/>
      <c r="B17" s="24"/>
      <c r="C17" s="25">
        <v>2</v>
      </c>
      <c r="D17" s="30" t="s">
        <v>307</v>
      </c>
      <c r="E17" s="35">
        <v>612.6</v>
      </c>
      <c r="F17" s="35"/>
      <c r="G17" s="32"/>
      <c r="H17" s="36">
        <v>11</v>
      </c>
      <c r="I17" s="38">
        <v>80.5</v>
      </c>
      <c r="J17" s="38">
        <v>67.4230769230769</v>
      </c>
      <c r="K17" s="37">
        <v>45</v>
      </c>
      <c r="L17" s="38">
        <v>10.6</v>
      </c>
      <c r="M17" s="37">
        <v>60</v>
      </c>
      <c r="N17" s="38">
        <v>15.2</v>
      </c>
      <c r="O17" s="68">
        <v>2.6</v>
      </c>
      <c r="P17" s="37" t="s">
        <v>298</v>
      </c>
      <c r="Q17" s="30"/>
      <c r="R17" s="30">
        <v>3</v>
      </c>
      <c r="S17" s="30">
        <v>4</v>
      </c>
      <c r="T17" s="30" t="s">
        <v>301</v>
      </c>
      <c r="U17" s="83">
        <v>5</v>
      </c>
      <c r="V17" s="83" t="s">
        <v>302</v>
      </c>
      <c r="W17" s="84"/>
      <c r="X17" s="31">
        <v>143.9</v>
      </c>
      <c r="Y17" s="31"/>
      <c r="Z17" s="31">
        <v>128.6</v>
      </c>
      <c r="AA17" s="58"/>
    </row>
    <row r="18" s="1" customFormat="1" ht="42" customHeight="1" spans="1:27">
      <c r="A18" s="18"/>
      <c r="B18" s="34" t="s">
        <v>316</v>
      </c>
      <c r="C18" s="37">
        <v>3</v>
      </c>
      <c r="D18" s="26" t="s">
        <v>304</v>
      </c>
      <c r="E18" s="38">
        <v>601.1</v>
      </c>
      <c r="F18" s="38"/>
      <c r="G18" s="37"/>
      <c r="H18" s="37">
        <v>4</v>
      </c>
      <c r="I18" s="38">
        <v>80.6</v>
      </c>
      <c r="J18" s="38">
        <v>67.6</v>
      </c>
      <c r="K18" s="70" t="s">
        <v>317</v>
      </c>
      <c r="L18" s="38">
        <v>11.7</v>
      </c>
      <c r="M18" s="37">
        <v>30</v>
      </c>
      <c r="N18" s="38">
        <v>20.3</v>
      </c>
      <c r="O18" s="38">
        <v>2.6</v>
      </c>
      <c r="P18" s="37" t="s">
        <v>298</v>
      </c>
      <c r="Q18" s="37"/>
      <c r="R18" s="30">
        <v>5</v>
      </c>
      <c r="S18" s="30">
        <v>4.75</v>
      </c>
      <c r="T18" s="30" t="s">
        <v>313</v>
      </c>
      <c r="U18" s="85">
        <v>5</v>
      </c>
      <c r="V18" s="83" t="s">
        <v>302</v>
      </c>
      <c r="W18" s="82"/>
      <c r="X18" s="38">
        <v>144.3</v>
      </c>
      <c r="Y18" s="38"/>
      <c r="Z18" s="38">
        <v>130.1</v>
      </c>
      <c r="AA18" s="58"/>
    </row>
    <row r="19" s="1" customFormat="1" ht="57" customHeight="1" spans="1:27">
      <c r="A19" s="18" t="s">
        <v>8</v>
      </c>
      <c r="B19" s="24"/>
      <c r="C19" s="39">
        <v>1</v>
      </c>
      <c r="D19" s="40" t="s">
        <v>318</v>
      </c>
      <c r="E19" s="41">
        <v>692.209448333333</v>
      </c>
      <c r="F19" s="41">
        <v>5.956928060871</v>
      </c>
      <c r="G19" s="42" t="s">
        <v>311</v>
      </c>
      <c r="H19" s="42">
        <v>5</v>
      </c>
      <c r="I19" s="41">
        <v>85.2307692307692</v>
      </c>
      <c r="J19" s="38">
        <v>69.0384615384615</v>
      </c>
      <c r="K19" s="39">
        <v>27</v>
      </c>
      <c r="L19" s="39">
        <v>5.3</v>
      </c>
      <c r="M19" s="39">
        <v>80</v>
      </c>
      <c r="N19" s="38">
        <v>16.7165</v>
      </c>
      <c r="O19" s="39">
        <v>1.9</v>
      </c>
      <c r="P19" s="39" t="s">
        <v>298</v>
      </c>
      <c r="Q19" s="39">
        <v>62</v>
      </c>
      <c r="R19" s="86">
        <v>1</v>
      </c>
      <c r="S19" s="87">
        <v>1.75</v>
      </c>
      <c r="T19" s="39"/>
      <c r="U19" s="88">
        <v>5</v>
      </c>
      <c r="V19" s="88" t="s">
        <v>299</v>
      </c>
      <c r="W19" s="89">
        <v>0.1034</v>
      </c>
      <c r="X19" s="90">
        <v>151.8</v>
      </c>
      <c r="Y19" s="38">
        <v>0.8</v>
      </c>
      <c r="Z19" s="38">
        <v>99.09</v>
      </c>
      <c r="AA19" s="58">
        <v>1.25</v>
      </c>
    </row>
    <row r="20" s="1" customFormat="1" ht="42" customHeight="1" spans="1:27">
      <c r="A20" s="18"/>
      <c r="B20" s="24"/>
      <c r="C20" s="43">
        <v>2</v>
      </c>
      <c r="D20" s="43" t="s">
        <v>307</v>
      </c>
      <c r="E20" s="44">
        <v>678.5</v>
      </c>
      <c r="F20" s="44">
        <v>2.26</v>
      </c>
      <c r="G20" s="45" t="s">
        <v>319</v>
      </c>
      <c r="H20" s="45">
        <v>4</v>
      </c>
      <c r="I20" s="38">
        <v>84.4615384615385</v>
      </c>
      <c r="J20" s="38">
        <v>74.1923076923077</v>
      </c>
      <c r="K20" s="39">
        <v>12</v>
      </c>
      <c r="L20" s="39">
        <v>1.5</v>
      </c>
      <c r="M20" s="39">
        <v>70</v>
      </c>
      <c r="N20" s="38">
        <v>15</v>
      </c>
      <c r="O20" s="39">
        <v>1.8</v>
      </c>
      <c r="P20" s="54" t="s">
        <v>320</v>
      </c>
      <c r="Q20" s="59">
        <v>61</v>
      </c>
      <c r="R20" s="91">
        <v>5</v>
      </c>
      <c r="S20" s="91">
        <v>4.5</v>
      </c>
      <c r="T20" s="43" t="s">
        <v>313</v>
      </c>
      <c r="U20" s="92">
        <v>5</v>
      </c>
      <c r="V20" s="92" t="s">
        <v>302</v>
      </c>
      <c r="W20" s="93" t="s">
        <v>321</v>
      </c>
      <c r="X20" s="94">
        <v>148.4</v>
      </c>
      <c r="Y20" s="31">
        <v>0</v>
      </c>
      <c r="Z20" s="31">
        <v>97.4</v>
      </c>
      <c r="AA20" s="38">
        <v>2.29166666666667</v>
      </c>
    </row>
    <row r="21" s="1" customFormat="1" ht="42" customHeight="1" spans="1:27">
      <c r="A21" s="18"/>
      <c r="B21" s="24"/>
      <c r="C21" s="39"/>
      <c r="D21" s="46" t="s">
        <v>59</v>
      </c>
      <c r="E21" s="41">
        <f>AVERAGE(E19:E20)</f>
        <v>685.354724166667</v>
      </c>
      <c r="F21" s="41">
        <f>AVERAGE(F19:F20)</f>
        <v>4.1084640304355</v>
      </c>
      <c r="G21" s="42"/>
      <c r="H21" s="42"/>
      <c r="I21" s="38">
        <v>84.4615384615385</v>
      </c>
      <c r="J21" s="38">
        <v>74.1923076923077</v>
      </c>
      <c r="K21" s="39">
        <v>12</v>
      </c>
      <c r="L21" s="39">
        <v>1.5</v>
      </c>
      <c r="M21" s="39">
        <v>70</v>
      </c>
      <c r="N21" s="38">
        <v>15</v>
      </c>
      <c r="O21" s="39">
        <v>1.8</v>
      </c>
      <c r="P21" s="54" t="s">
        <v>320</v>
      </c>
      <c r="Q21" s="59">
        <v>61</v>
      </c>
      <c r="R21" s="91">
        <v>5</v>
      </c>
      <c r="S21" s="91">
        <v>4.5</v>
      </c>
      <c r="T21" s="43" t="s">
        <v>313</v>
      </c>
      <c r="U21" s="92">
        <v>5</v>
      </c>
      <c r="V21" s="88" t="s">
        <v>299</v>
      </c>
      <c r="W21" s="93" t="s">
        <v>321</v>
      </c>
      <c r="X21" s="90">
        <f t="shared" ref="X21:AA21" si="3">AVERAGE(X19:X20)</f>
        <v>150.1</v>
      </c>
      <c r="Y21" s="90">
        <f t="shared" si="3"/>
        <v>0.4</v>
      </c>
      <c r="Z21" s="90">
        <f t="shared" si="3"/>
        <v>98.245</v>
      </c>
      <c r="AA21" s="90">
        <f t="shared" si="3"/>
        <v>1.77083333333333</v>
      </c>
    </row>
    <row r="22" s="1" customFormat="1" ht="42" customHeight="1" spans="1:27">
      <c r="A22" s="18"/>
      <c r="B22" s="34" t="s">
        <v>322</v>
      </c>
      <c r="C22" s="39">
        <v>3</v>
      </c>
      <c r="D22" s="40" t="s">
        <v>323</v>
      </c>
      <c r="E22" s="41">
        <v>675.2</v>
      </c>
      <c r="F22" s="41">
        <v>4.43</v>
      </c>
      <c r="G22" s="45" t="s">
        <v>297</v>
      </c>
      <c r="H22" s="45">
        <v>2</v>
      </c>
      <c r="I22" s="38">
        <v>84.3461538461539</v>
      </c>
      <c r="J22" s="38">
        <v>66.3846153846154</v>
      </c>
      <c r="K22" s="38">
        <v>71</v>
      </c>
      <c r="L22" s="38">
        <v>15.9</v>
      </c>
      <c r="M22" s="38">
        <v>52</v>
      </c>
      <c r="N22" s="38">
        <v>17.266</v>
      </c>
      <c r="O22" s="38">
        <v>1.8</v>
      </c>
      <c r="P22" s="38" t="s">
        <v>298</v>
      </c>
      <c r="Q22" s="59">
        <v>64</v>
      </c>
      <c r="R22" s="91">
        <v>5</v>
      </c>
      <c r="S22" s="91">
        <v>5</v>
      </c>
      <c r="T22" s="43" t="s">
        <v>313</v>
      </c>
      <c r="U22" s="91">
        <v>5</v>
      </c>
      <c r="V22" s="91" t="s">
        <v>302</v>
      </c>
      <c r="W22" s="91" t="s">
        <v>324</v>
      </c>
      <c r="X22" s="90">
        <v>150.3</v>
      </c>
      <c r="Y22" s="90">
        <v>0.3</v>
      </c>
      <c r="Z22" s="90">
        <v>98.9</v>
      </c>
      <c r="AA22" s="90">
        <v>1.6</v>
      </c>
    </row>
    <row r="23" s="1" customFormat="1" ht="48" customHeight="1" spans="1:27">
      <c r="A23" s="18"/>
      <c r="B23" s="24"/>
      <c r="C23" s="39">
        <v>1</v>
      </c>
      <c r="D23" s="40" t="s">
        <v>325</v>
      </c>
      <c r="E23" s="41">
        <v>682.531288333333</v>
      </c>
      <c r="F23" s="41">
        <v>4.4754861283018</v>
      </c>
      <c r="G23" s="45" t="s">
        <v>311</v>
      </c>
      <c r="H23" s="45">
        <v>7</v>
      </c>
      <c r="I23" s="41">
        <v>86.8846153846154</v>
      </c>
      <c r="J23" s="38">
        <v>61.5384615384615</v>
      </c>
      <c r="K23" s="39">
        <v>33</v>
      </c>
      <c r="L23" s="39">
        <v>4.4</v>
      </c>
      <c r="M23" s="39">
        <v>86</v>
      </c>
      <c r="N23" s="38">
        <v>9.62</v>
      </c>
      <c r="O23" s="39">
        <v>1.8</v>
      </c>
      <c r="P23" s="39" t="s">
        <v>298</v>
      </c>
      <c r="Q23" s="57" t="s">
        <v>326</v>
      </c>
      <c r="R23" s="91">
        <v>3</v>
      </c>
      <c r="S23" s="91">
        <v>3.5</v>
      </c>
      <c r="T23" s="91"/>
      <c r="U23" s="91">
        <v>5</v>
      </c>
      <c r="V23" s="91" t="s">
        <v>299</v>
      </c>
      <c r="W23" s="89">
        <v>0.2727</v>
      </c>
      <c r="X23" s="90">
        <v>151.6</v>
      </c>
      <c r="Y23" s="38">
        <v>0.6</v>
      </c>
      <c r="Z23" s="38">
        <v>102.85</v>
      </c>
      <c r="AA23" s="58">
        <v>2.16666666666667</v>
      </c>
    </row>
    <row r="24" s="1" customFormat="1" ht="42" customHeight="1" spans="1:27">
      <c r="A24" s="18"/>
      <c r="B24" s="24"/>
      <c r="C24" s="43">
        <v>2</v>
      </c>
      <c r="D24" s="43" t="s">
        <v>307</v>
      </c>
      <c r="E24" s="41">
        <v>678.2</v>
      </c>
      <c r="F24" s="41">
        <v>2.22</v>
      </c>
      <c r="G24" s="45" t="s">
        <v>327</v>
      </c>
      <c r="H24" s="45">
        <v>5</v>
      </c>
      <c r="I24" s="38">
        <v>84.1923076923077</v>
      </c>
      <c r="J24" s="38">
        <v>69.6538461538462</v>
      </c>
      <c r="K24" s="38">
        <v>20</v>
      </c>
      <c r="L24" s="38">
        <v>4.9</v>
      </c>
      <c r="M24" s="38">
        <v>90</v>
      </c>
      <c r="N24" s="38">
        <v>10.5</v>
      </c>
      <c r="O24" s="38">
        <v>1.9</v>
      </c>
      <c r="P24" s="38" t="s">
        <v>298</v>
      </c>
      <c r="Q24" s="57" t="s">
        <v>326</v>
      </c>
      <c r="R24" s="91">
        <v>5</v>
      </c>
      <c r="S24" s="91">
        <v>4.5</v>
      </c>
      <c r="T24" s="91" t="s">
        <v>313</v>
      </c>
      <c r="U24" s="91">
        <v>7</v>
      </c>
      <c r="V24" s="91" t="s">
        <v>302</v>
      </c>
      <c r="W24" s="91" t="s">
        <v>328</v>
      </c>
      <c r="X24" s="94">
        <v>148.3</v>
      </c>
      <c r="Y24" s="31">
        <v>-0.1</v>
      </c>
      <c r="Z24" s="31">
        <v>99.9</v>
      </c>
      <c r="AA24" s="38">
        <v>2.125</v>
      </c>
    </row>
    <row r="25" s="1" customFormat="1" ht="42" customHeight="1" spans="1:27">
      <c r="A25" s="18"/>
      <c r="B25" s="24"/>
      <c r="C25" s="39"/>
      <c r="D25" s="46" t="s">
        <v>59</v>
      </c>
      <c r="E25" s="41">
        <f>AVERAGE(E23:E24)</f>
        <v>680.365644166666</v>
      </c>
      <c r="F25" s="41">
        <f>AVERAGE(F23:F24)</f>
        <v>3.3477430641509</v>
      </c>
      <c r="G25" s="45"/>
      <c r="H25" s="45"/>
      <c r="I25" s="38">
        <v>84.1923076923077</v>
      </c>
      <c r="J25" s="38">
        <v>69.6538461538462</v>
      </c>
      <c r="K25" s="38">
        <v>20</v>
      </c>
      <c r="L25" s="38">
        <v>4.9</v>
      </c>
      <c r="M25" s="38">
        <v>90</v>
      </c>
      <c r="N25" s="38">
        <v>10.5</v>
      </c>
      <c r="O25" s="38">
        <v>1.9</v>
      </c>
      <c r="P25" s="38" t="s">
        <v>298</v>
      </c>
      <c r="Q25" s="57" t="s">
        <v>326</v>
      </c>
      <c r="R25" s="91">
        <v>5</v>
      </c>
      <c r="S25" s="91">
        <v>4.5</v>
      </c>
      <c r="T25" s="91" t="s">
        <v>313</v>
      </c>
      <c r="U25" s="91">
        <v>7</v>
      </c>
      <c r="V25" s="91" t="s">
        <v>299</v>
      </c>
      <c r="W25" s="91" t="s">
        <v>324</v>
      </c>
      <c r="X25" s="90">
        <f t="shared" ref="X25:AA25" si="4">AVERAGE(X23:X24)</f>
        <v>149.95</v>
      </c>
      <c r="Y25" s="90">
        <f t="shared" si="4"/>
        <v>0.25</v>
      </c>
      <c r="Z25" s="90">
        <f t="shared" si="4"/>
        <v>101.375</v>
      </c>
      <c r="AA25" s="90">
        <f t="shared" si="4"/>
        <v>2.14583333333333</v>
      </c>
    </row>
    <row r="26" s="1" customFormat="1" ht="42" customHeight="1" spans="1:27">
      <c r="A26" s="18"/>
      <c r="B26" s="34" t="s">
        <v>329</v>
      </c>
      <c r="C26" s="39">
        <v>3</v>
      </c>
      <c r="D26" s="40" t="s">
        <v>323</v>
      </c>
      <c r="E26" s="41">
        <v>677</v>
      </c>
      <c r="F26" s="41">
        <v>4.7</v>
      </c>
      <c r="G26" s="45" t="s">
        <v>297</v>
      </c>
      <c r="H26" s="45">
        <v>1</v>
      </c>
      <c r="I26" s="38">
        <v>85.1153846153846</v>
      </c>
      <c r="J26" s="38">
        <v>73.5384615384615</v>
      </c>
      <c r="K26" s="38">
        <v>62</v>
      </c>
      <c r="L26" s="38">
        <v>21.4</v>
      </c>
      <c r="M26" s="38">
        <v>90</v>
      </c>
      <c r="N26" s="38">
        <v>10.245</v>
      </c>
      <c r="O26" s="38">
        <v>1.8</v>
      </c>
      <c r="P26" s="38" t="s">
        <v>298</v>
      </c>
      <c r="Q26" s="57" t="s">
        <v>326</v>
      </c>
      <c r="R26" s="91">
        <v>3</v>
      </c>
      <c r="S26" s="91">
        <v>4.75</v>
      </c>
      <c r="T26" s="43" t="s">
        <v>313</v>
      </c>
      <c r="U26" s="91">
        <v>5</v>
      </c>
      <c r="V26" s="91" t="s">
        <v>302</v>
      </c>
      <c r="W26" s="91" t="s">
        <v>324</v>
      </c>
      <c r="X26" s="90">
        <v>148.9</v>
      </c>
      <c r="Y26" s="90">
        <v>-1.1</v>
      </c>
      <c r="Z26" s="90">
        <v>101.2</v>
      </c>
      <c r="AA26" s="90">
        <v>1.2</v>
      </c>
    </row>
    <row r="27" s="1" customFormat="1" ht="42" customHeight="1" spans="1:27">
      <c r="A27" s="18"/>
      <c r="B27" s="24"/>
      <c r="C27" s="39">
        <v>1</v>
      </c>
      <c r="D27" s="40" t="s">
        <v>330</v>
      </c>
      <c r="E27" s="41">
        <v>621.17778</v>
      </c>
      <c r="F27" s="41"/>
      <c r="G27" s="45"/>
      <c r="H27" s="45">
        <v>15</v>
      </c>
      <c r="I27" s="38">
        <v>85.1538461538462</v>
      </c>
      <c r="J27" s="38">
        <v>63.8076923076923</v>
      </c>
      <c r="K27" s="38">
        <v>47</v>
      </c>
      <c r="L27" s="38">
        <v>6.3</v>
      </c>
      <c r="M27" s="38">
        <v>81</v>
      </c>
      <c r="N27" s="38">
        <v>16.2385</v>
      </c>
      <c r="O27" s="38">
        <v>1.7</v>
      </c>
      <c r="P27" s="38" t="s">
        <v>298</v>
      </c>
      <c r="Q27" s="39">
        <v>67</v>
      </c>
      <c r="R27" s="91">
        <v>5</v>
      </c>
      <c r="S27" s="91">
        <v>5.25</v>
      </c>
      <c r="T27" s="91"/>
      <c r="U27" s="91">
        <v>5</v>
      </c>
      <c r="V27" s="91" t="s">
        <v>302</v>
      </c>
      <c r="W27" s="89">
        <v>0.2059</v>
      </c>
      <c r="X27" s="90">
        <v>151</v>
      </c>
      <c r="Y27" s="38"/>
      <c r="Z27" s="38">
        <v>96.65</v>
      </c>
      <c r="AA27" s="58"/>
    </row>
    <row r="28" s="1" customFormat="1" ht="42" customHeight="1" spans="1:27">
      <c r="A28" s="18"/>
      <c r="B28" s="24"/>
      <c r="C28" s="43">
        <v>2</v>
      </c>
      <c r="D28" s="43" t="s">
        <v>307</v>
      </c>
      <c r="E28" s="41">
        <v>663.5</v>
      </c>
      <c r="F28" s="41"/>
      <c r="G28" s="45"/>
      <c r="H28" s="45"/>
      <c r="I28" s="38">
        <v>84.6923076923077</v>
      </c>
      <c r="J28" s="38">
        <v>65.3846153846154</v>
      </c>
      <c r="K28" s="38">
        <v>32</v>
      </c>
      <c r="L28" s="38">
        <v>6.1</v>
      </c>
      <c r="M28" s="38">
        <v>65</v>
      </c>
      <c r="N28" s="38">
        <v>16.8</v>
      </c>
      <c r="O28" s="38">
        <v>1.8</v>
      </c>
      <c r="P28" s="38" t="s">
        <v>298</v>
      </c>
      <c r="Q28" s="59">
        <v>65</v>
      </c>
      <c r="R28" s="91">
        <v>7</v>
      </c>
      <c r="S28" s="91">
        <v>5.5</v>
      </c>
      <c r="T28" s="91" t="s">
        <v>313</v>
      </c>
      <c r="U28" s="91">
        <v>5</v>
      </c>
      <c r="V28" s="91" t="s">
        <v>299</v>
      </c>
      <c r="W28" s="91" t="s">
        <v>321</v>
      </c>
      <c r="X28" s="94">
        <v>148.4</v>
      </c>
      <c r="Y28" s="31"/>
      <c r="Z28" s="31">
        <v>95</v>
      </c>
      <c r="AA28" s="38"/>
    </row>
    <row r="29" s="1" customFormat="1" ht="42" customHeight="1" spans="1:27">
      <c r="A29" s="18"/>
      <c r="B29" s="34" t="s">
        <v>331</v>
      </c>
      <c r="C29" s="39">
        <v>3</v>
      </c>
      <c r="D29" s="40" t="s">
        <v>323</v>
      </c>
      <c r="E29" s="41">
        <v>646.6</v>
      </c>
      <c r="F29" s="41"/>
      <c r="G29" s="45"/>
      <c r="H29" s="45">
        <v>3</v>
      </c>
      <c r="I29" s="38">
        <v>81.2692307692308</v>
      </c>
      <c r="J29" s="38">
        <v>65.8076923076923</v>
      </c>
      <c r="K29" s="38">
        <v>57</v>
      </c>
      <c r="L29" s="38">
        <v>13.1</v>
      </c>
      <c r="M29" s="38">
        <v>65</v>
      </c>
      <c r="N29" s="38">
        <v>16.756</v>
      </c>
      <c r="O29" s="38">
        <v>1.8</v>
      </c>
      <c r="P29" s="38" t="s">
        <v>298</v>
      </c>
      <c r="Q29" s="39">
        <v>58</v>
      </c>
      <c r="R29" s="91">
        <v>5</v>
      </c>
      <c r="S29" s="91">
        <v>5</v>
      </c>
      <c r="T29" s="43" t="s">
        <v>313</v>
      </c>
      <c r="U29" s="91">
        <v>5</v>
      </c>
      <c r="V29" s="91" t="s">
        <v>299</v>
      </c>
      <c r="W29" s="91" t="s">
        <v>332</v>
      </c>
      <c r="X29" s="39">
        <v>150</v>
      </c>
      <c r="Y29" s="38"/>
      <c r="Z29" s="38">
        <v>96.8</v>
      </c>
      <c r="AA29" s="58"/>
    </row>
    <row r="30" s="1" customFormat="1" ht="42" customHeight="1" spans="1:27">
      <c r="A30" s="18" t="s">
        <v>16</v>
      </c>
      <c r="B30" s="24"/>
      <c r="C30" s="39">
        <v>1</v>
      </c>
      <c r="D30" s="40" t="s">
        <v>333</v>
      </c>
      <c r="E30" s="47">
        <v>727.501</v>
      </c>
      <c r="F30" s="47">
        <v>5.23817789928974</v>
      </c>
      <c r="G30" s="48" t="s">
        <v>312</v>
      </c>
      <c r="H30" s="49">
        <v>4</v>
      </c>
      <c r="I30" s="38">
        <v>84.5</v>
      </c>
      <c r="J30" s="38">
        <v>67.1153846153846</v>
      </c>
      <c r="K30" s="38">
        <v>3</v>
      </c>
      <c r="L30" s="38">
        <v>0.9</v>
      </c>
      <c r="M30" s="38">
        <v>70</v>
      </c>
      <c r="N30" s="38">
        <v>16.6995</v>
      </c>
      <c r="O30" s="38">
        <v>1.7</v>
      </c>
      <c r="P30" s="71" t="s">
        <v>320</v>
      </c>
      <c r="Q30" s="39">
        <v>55</v>
      </c>
      <c r="R30" s="95">
        <v>3</v>
      </c>
      <c r="S30" s="96">
        <v>3.75</v>
      </c>
      <c r="T30" s="39"/>
      <c r="U30" s="88">
        <v>5</v>
      </c>
      <c r="V30" s="88" t="s">
        <v>299</v>
      </c>
      <c r="W30" s="97">
        <v>0.2083</v>
      </c>
      <c r="X30" s="98">
        <v>147.6</v>
      </c>
      <c r="Y30" s="125">
        <v>0.6</v>
      </c>
      <c r="Z30" s="125">
        <v>98.94</v>
      </c>
      <c r="AA30" s="58">
        <v>2</v>
      </c>
    </row>
    <row r="31" s="1" customFormat="1" ht="42" customHeight="1" spans="1:27">
      <c r="A31" s="18"/>
      <c r="B31" s="24"/>
      <c r="C31" s="43">
        <v>2</v>
      </c>
      <c r="D31" s="43" t="s">
        <v>307</v>
      </c>
      <c r="E31" s="50">
        <v>703.6</v>
      </c>
      <c r="F31" s="50">
        <v>7.44</v>
      </c>
      <c r="G31" s="51" t="s">
        <v>334</v>
      </c>
      <c r="H31" s="51">
        <v>1</v>
      </c>
      <c r="I31" s="38">
        <v>84.3461538461539</v>
      </c>
      <c r="J31" s="38">
        <v>73</v>
      </c>
      <c r="K31" s="38">
        <v>22</v>
      </c>
      <c r="L31" s="38">
        <v>4.6</v>
      </c>
      <c r="M31" s="38">
        <v>60</v>
      </c>
      <c r="N31" s="38">
        <v>16.299</v>
      </c>
      <c r="O31" s="38">
        <v>1.8</v>
      </c>
      <c r="P31" s="71" t="s">
        <v>335</v>
      </c>
      <c r="Q31" s="59">
        <v>59</v>
      </c>
      <c r="R31" s="99">
        <v>5</v>
      </c>
      <c r="S31" s="100">
        <v>4.5</v>
      </c>
      <c r="T31" s="43" t="s">
        <v>313</v>
      </c>
      <c r="U31" s="101">
        <v>5</v>
      </c>
      <c r="V31" s="101" t="s">
        <v>302</v>
      </c>
      <c r="W31" s="102" t="s">
        <v>321</v>
      </c>
      <c r="X31" s="103">
        <v>148.5</v>
      </c>
      <c r="Y31" s="126">
        <v>0.5</v>
      </c>
      <c r="Z31" s="126">
        <v>94.6</v>
      </c>
      <c r="AA31" s="58">
        <v>2.22727272727273</v>
      </c>
    </row>
    <row r="32" s="1" customFormat="1" ht="42" customHeight="1" spans="1:27">
      <c r="A32" s="18"/>
      <c r="B32" s="24"/>
      <c r="C32" s="39"/>
      <c r="D32" s="46" t="s">
        <v>59</v>
      </c>
      <c r="E32" s="47">
        <f>AVERAGE(E30:E31)</f>
        <v>715.5505</v>
      </c>
      <c r="F32" s="47">
        <f>AVERAGE(F30:F31)</f>
        <v>6.33908894964487</v>
      </c>
      <c r="G32" s="48"/>
      <c r="H32" s="49"/>
      <c r="I32" s="38">
        <v>84.5</v>
      </c>
      <c r="J32" s="38">
        <v>67.1153846153846</v>
      </c>
      <c r="K32" s="38">
        <v>3</v>
      </c>
      <c r="L32" s="38">
        <v>0.9</v>
      </c>
      <c r="M32" s="38">
        <v>70</v>
      </c>
      <c r="N32" s="38">
        <v>16.6995</v>
      </c>
      <c r="O32" s="38">
        <v>1.7</v>
      </c>
      <c r="P32" s="71" t="s">
        <v>320</v>
      </c>
      <c r="Q32" s="59">
        <v>59</v>
      </c>
      <c r="R32" s="99">
        <v>5</v>
      </c>
      <c r="S32" s="100">
        <v>4.5</v>
      </c>
      <c r="T32" s="43" t="s">
        <v>313</v>
      </c>
      <c r="U32" s="101">
        <v>5</v>
      </c>
      <c r="V32" s="88" t="s">
        <v>299</v>
      </c>
      <c r="W32" s="102" t="s">
        <v>321</v>
      </c>
      <c r="X32" s="98">
        <f t="shared" ref="X32:AA32" si="5">AVERAGE(X30:X31)</f>
        <v>148.05</v>
      </c>
      <c r="Y32" s="98">
        <f t="shared" si="5"/>
        <v>0.55</v>
      </c>
      <c r="Z32" s="98">
        <f t="shared" si="5"/>
        <v>96.77</v>
      </c>
      <c r="AA32" s="98">
        <f t="shared" si="5"/>
        <v>2.11363636363636</v>
      </c>
    </row>
    <row r="33" s="1" customFormat="1" ht="42" customHeight="1" spans="1:27">
      <c r="A33" s="18"/>
      <c r="B33" s="34" t="s">
        <v>336</v>
      </c>
      <c r="C33" s="39">
        <v>3</v>
      </c>
      <c r="D33" s="40" t="s">
        <v>323</v>
      </c>
      <c r="E33" s="47">
        <v>673.8</v>
      </c>
      <c r="F33" s="47">
        <v>6.89</v>
      </c>
      <c r="G33" s="51" t="s">
        <v>337</v>
      </c>
      <c r="H33" s="51">
        <v>1</v>
      </c>
      <c r="I33" s="38">
        <v>84.7307692307692</v>
      </c>
      <c r="J33" s="38">
        <v>66.7692307692308</v>
      </c>
      <c r="K33" s="38">
        <v>38</v>
      </c>
      <c r="L33" s="38">
        <v>11.8</v>
      </c>
      <c r="M33" s="38">
        <v>60</v>
      </c>
      <c r="N33" s="38">
        <v>16.221</v>
      </c>
      <c r="O33" s="38">
        <v>1.7</v>
      </c>
      <c r="P33" s="38" t="s">
        <v>298</v>
      </c>
      <c r="Q33" s="59">
        <v>55</v>
      </c>
      <c r="R33" s="99">
        <v>5</v>
      </c>
      <c r="S33" s="99">
        <v>5</v>
      </c>
      <c r="T33" s="43" t="s">
        <v>313</v>
      </c>
      <c r="U33" s="99">
        <v>5</v>
      </c>
      <c r="V33" s="99" t="s">
        <v>302</v>
      </c>
      <c r="W33" s="99" t="s">
        <v>324</v>
      </c>
      <c r="X33" s="98">
        <v>147.8</v>
      </c>
      <c r="Y33" s="98">
        <v>0.7</v>
      </c>
      <c r="Z33" s="98">
        <v>94.9</v>
      </c>
      <c r="AA33" s="98">
        <v>1.2</v>
      </c>
    </row>
    <row r="34" s="1" customFormat="1" ht="42" customHeight="1" spans="1:27">
      <c r="A34" s="18"/>
      <c r="B34" s="24"/>
      <c r="C34" s="39">
        <v>1</v>
      </c>
      <c r="D34" s="40" t="s">
        <v>338</v>
      </c>
      <c r="E34" s="47">
        <v>725.244</v>
      </c>
      <c r="F34" s="47">
        <v>4.9116868463308</v>
      </c>
      <c r="G34" s="51" t="s">
        <v>308</v>
      </c>
      <c r="H34" s="51">
        <v>5</v>
      </c>
      <c r="I34" s="38">
        <v>85.9615384615385</v>
      </c>
      <c r="J34" s="38">
        <v>64.8076923076923</v>
      </c>
      <c r="K34" s="38">
        <v>29</v>
      </c>
      <c r="L34" s="38">
        <v>5.9</v>
      </c>
      <c r="M34" s="38">
        <v>52</v>
      </c>
      <c r="N34" s="38">
        <v>16.7065</v>
      </c>
      <c r="O34" s="38">
        <v>1.7</v>
      </c>
      <c r="P34" s="38" t="s">
        <v>298</v>
      </c>
      <c r="Q34" s="39">
        <v>69</v>
      </c>
      <c r="R34" s="99">
        <v>3</v>
      </c>
      <c r="S34" s="99">
        <v>4</v>
      </c>
      <c r="T34" s="99"/>
      <c r="U34" s="99">
        <v>5</v>
      </c>
      <c r="V34" s="99" t="s">
        <v>299</v>
      </c>
      <c r="W34" s="97">
        <v>0.2222</v>
      </c>
      <c r="X34" s="98">
        <v>148.6</v>
      </c>
      <c r="Y34" s="125">
        <v>1.6</v>
      </c>
      <c r="Z34" s="125">
        <v>96.5</v>
      </c>
      <c r="AA34" s="58">
        <v>1.57142857142857</v>
      </c>
    </row>
    <row r="35" s="1" customFormat="1" ht="42" customHeight="1" spans="1:27">
      <c r="A35" s="18"/>
      <c r="B35" s="24"/>
      <c r="C35" s="43">
        <v>2</v>
      </c>
      <c r="D35" s="43" t="s">
        <v>307</v>
      </c>
      <c r="E35" s="47">
        <v>681.1</v>
      </c>
      <c r="F35" s="47">
        <v>4.01</v>
      </c>
      <c r="G35" s="51" t="s">
        <v>327</v>
      </c>
      <c r="H35" s="51">
        <v>3</v>
      </c>
      <c r="I35" s="38">
        <v>85.4230769230769</v>
      </c>
      <c r="J35" s="38">
        <v>71.1923076923077</v>
      </c>
      <c r="K35" s="38">
        <v>50</v>
      </c>
      <c r="L35" s="38">
        <v>8.9</v>
      </c>
      <c r="M35" s="38">
        <v>56</v>
      </c>
      <c r="N35" s="38">
        <v>16.481</v>
      </c>
      <c r="O35" s="38">
        <v>1.8</v>
      </c>
      <c r="P35" s="38" t="s">
        <v>298</v>
      </c>
      <c r="Q35" s="59">
        <v>66</v>
      </c>
      <c r="R35" s="99">
        <v>5</v>
      </c>
      <c r="S35" s="99">
        <v>5</v>
      </c>
      <c r="T35" s="99" t="s">
        <v>313</v>
      </c>
      <c r="U35" s="99">
        <v>5</v>
      </c>
      <c r="V35" s="99" t="s">
        <v>299</v>
      </c>
      <c r="W35" s="99" t="s">
        <v>321</v>
      </c>
      <c r="X35" s="103">
        <v>148.6</v>
      </c>
      <c r="Y35" s="31">
        <v>0.6</v>
      </c>
      <c r="Z35" s="31">
        <v>95.2</v>
      </c>
      <c r="AA35" s="58">
        <v>1.5</v>
      </c>
    </row>
    <row r="36" s="1" customFormat="1" ht="42" customHeight="1" spans="1:27">
      <c r="A36" s="18"/>
      <c r="B36" s="24"/>
      <c r="C36" s="39"/>
      <c r="D36" s="46" t="s">
        <v>59</v>
      </c>
      <c r="E36" s="47">
        <f>AVERAGE(E34:E35)</f>
        <v>703.172</v>
      </c>
      <c r="F36" s="47">
        <f>AVERAGE(F34:F35)</f>
        <v>4.4608434231654</v>
      </c>
      <c r="G36" s="51"/>
      <c r="H36" s="51"/>
      <c r="I36" s="38">
        <v>85.9615384615385</v>
      </c>
      <c r="J36" s="38">
        <v>64.8076923076923</v>
      </c>
      <c r="K36" s="38">
        <v>29</v>
      </c>
      <c r="L36" s="38">
        <v>5.9</v>
      </c>
      <c r="M36" s="38">
        <v>52</v>
      </c>
      <c r="N36" s="38">
        <v>16.7065</v>
      </c>
      <c r="O36" s="38">
        <v>1.7</v>
      </c>
      <c r="P36" s="38" t="s">
        <v>298</v>
      </c>
      <c r="Q36" s="39">
        <v>69</v>
      </c>
      <c r="R36" s="99">
        <v>5</v>
      </c>
      <c r="S36" s="99">
        <v>5</v>
      </c>
      <c r="T36" s="99" t="s">
        <v>313</v>
      </c>
      <c r="U36" s="99">
        <v>5</v>
      </c>
      <c r="V36" s="99" t="s">
        <v>299</v>
      </c>
      <c r="W36" s="99" t="s">
        <v>321</v>
      </c>
      <c r="X36" s="98">
        <f t="shared" ref="X36:AA36" si="6">AVERAGE(X34:X35)</f>
        <v>148.6</v>
      </c>
      <c r="Y36" s="98">
        <f t="shared" si="6"/>
        <v>1.1</v>
      </c>
      <c r="Z36" s="98">
        <f t="shared" si="6"/>
        <v>95.85</v>
      </c>
      <c r="AA36" s="98">
        <f t="shared" si="6"/>
        <v>1.53571428571429</v>
      </c>
    </row>
    <row r="37" s="1" customFormat="1" ht="42" customHeight="1" spans="1:27">
      <c r="A37" s="18"/>
      <c r="B37" s="34" t="s">
        <v>339</v>
      </c>
      <c r="C37" s="39">
        <v>3</v>
      </c>
      <c r="D37" s="40" t="s">
        <v>323</v>
      </c>
      <c r="E37" s="47">
        <v>661.1</v>
      </c>
      <c r="F37" s="47">
        <v>4.87</v>
      </c>
      <c r="G37" s="51" t="s">
        <v>337</v>
      </c>
      <c r="H37" s="51">
        <v>2</v>
      </c>
      <c r="I37" s="38">
        <v>84.6923076923077</v>
      </c>
      <c r="J37" s="38">
        <v>65.3461538461538</v>
      </c>
      <c r="K37" s="38">
        <v>51</v>
      </c>
      <c r="L37" s="38">
        <v>15.8</v>
      </c>
      <c r="M37" s="38">
        <v>58</v>
      </c>
      <c r="N37" s="38">
        <v>16.23</v>
      </c>
      <c r="O37" s="38">
        <v>1.8</v>
      </c>
      <c r="P37" s="38" t="s">
        <v>298</v>
      </c>
      <c r="Q37" s="39">
        <v>62</v>
      </c>
      <c r="R37" s="99">
        <v>3</v>
      </c>
      <c r="S37" s="99">
        <v>4.25</v>
      </c>
      <c r="T37" s="43" t="s">
        <v>313</v>
      </c>
      <c r="U37" s="99">
        <v>5</v>
      </c>
      <c r="V37" s="99" t="s">
        <v>340</v>
      </c>
      <c r="W37" s="99" t="s">
        <v>341</v>
      </c>
      <c r="X37" s="98">
        <v>147.9</v>
      </c>
      <c r="Y37" s="98">
        <v>0.8</v>
      </c>
      <c r="Z37" s="98">
        <v>93.4</v>
      </c>
      <c r="AA37" s="98">
        <v>1.1</v>
      </c>
    </row>
    <row r="38" s="1" customFormat="1" ht="42" customHeight="1" spans="1:27">
      <c r="A38" s="18"/>
      <c r="B38" s="24"/>
      <c r="C38" s="39">
        <v>1</v>
      </c>
      <c r="D38" s="40" t="s">
        <v>342</v>
      </c>
      <c r="E38" s="47">
        <v>691.29</v>
      </c>
      <c r="F38" s="47"/>
      <c r="G38" s="51"/>
      <c r="H38" s="51">
        <v>11</v>
      </c>
      <c r="I38" s="38">
        <v>85.5769230769231</v>
      </c>
      <c r="J38" s="38">
        <v>65.6923076923077</v>
      </c>
      <c r="K38" s="38">
        <v>32</v>
      </c>
      <c r="L38" s="38">
        <v>5.3</v>
      </c>
      <c r="M38" s="38">
        <v>87</v>
      </c>
      <c r="N38" s="38">
        <v>18</v>
      </c>
      <c r="O38" s="38">
        <v>1.8</v>
      </c>
      <c r="P38" s="38" t="s">
        <v>298</v>
      </c>
      <c r="Q38" s="39">
        <v>66</v>
      </c>
      <c r="R38" s="99">
        <v>7</v>
      </c>
      <c r="S38" s="99">
        <v>6.25</v>
      </c>
      <c r="T38" s="99"/>
      <c r="U38" s="99">
        <v>3</v>
      </c>
      <c r="V38" s="99" t="s">
        <v>299</v>
      </c>
      <c r="W38" s="97">
        <v>0.2333</v>
      </c>
      <c r="X38" s="98">
        <v>147</v>
      </c>
      <c r="Y38" s="125"/>
      <c r="Z38" s="125">
        <v>92.23</v>
      </c>
      <c r="AA38" s="58">
        <v>1.6</v>
      </c>
    </row>
    <row r="39" s="1" customFormat="1" ht="42" customHeight="1" spans="1:27">
      <c r="A39" s="18"/>
      <c r="B39" s="24"/>
      <c r="C39" s="43">
        <v>2</v>
      </c>
      <c r="D39" s="43" t="s">
        <v>307</v>
      </c>
      <c r="E39" s="47">
        <v>654.9</v>
      </c>
      <c r="F39" s="47"/>
      <c r="G39" s="51"/>
      <c r="H39" s="51">
        <v>5</v>
      </c>
      <c r="I39" s="38">
        <v>85.1153846153846</v>
      </c>
      <c r="J39" s="38">
        <v>74.3076923076923</v>
      </c>
      <c r="K39" s="38">
        <v>29</v>
      </c>
      <c r="L39" s="38">
        <v>6.5</v>
      </c>
      <c r="M39" s="38">
        <v>68</v>
      </c>
      <c r="N39" s="38">
        <v>14.1905</v>
      </c>
      <c r="O39" s="38">
        <v>1.8</v>
      </c>
      <c r="P39" s="38" t="s">
        <v>298</v>
      </c>
      <c r="Q39" s="59">
        <v>64</v>
      </c>
      <c r="R39" s="99">
        <v>5</v>
      </c>
      <c r="S39" s="99">
        <v>4.75</v>
      </c>
      <c r="T39" s="99" t="s">
        <v>313</v>
      </c>
      <c r="U39" s="99">
        <v>5</v>
      </c>
      <c r="V39" s="99" t="s">
        <v>302</v>
      </c>
      <c r="W39" s="99" t="s">
        <v>321</v>
      </c>
      <c r="X39" s="103">
        <v>148</v>
      </c>
      <c r="Y39" s="126"/>
      <c r="Z39" s="126">
        <v>89.2</v>
      </c>
      <c r="AA39" s="58">
        <v>1.8</v>
      </c>
    </row>
    <row r="40" s="1" customFormat="1" ht="42" customHeight="1" spans="1:27">
      <c r="A40" s="18"/>
      <c r="B40" s="34" t="s">
        <v>343</v>
      </c>
      <c r="C40" s="39">
        <v>3</v>
      </c>
      <c r="D40" s="40" t="s">
        <v>323</v>
      </c>
      <c r="E40" s="47">
        <v>630.4</v>
      </c>
      <c r="F40" s="47"/>
      <c r="G40" s="51"/>
      <c r="H40" s="51">
        <v>3</v>
      </c>
      <c r="I40" s="38">
        <v>84.3076923076923</v>
      </c>
      <c r="J40" s="38">
        <v>67.2307692307692</v>
      </c>
      <c r="K40" s="38">
        <v>44</v>
      </c>
      <c r="L40" s="38">
        <v>15.4</v>
      </c>
      <c r="M40" s="38">
        <v>62</v>
      </c>
      <c r="N40" s="38">
        <v>15.736</v>
      </c>
      <c r="O40" s="38">
        <v>1.8</v>
      </c>
      <c r="P40" s="38" t="s">
        <v>298</v>
      </c>
      <c r="Q40" s="39">
        <v>56</v>
      </c>
      <c r="R40" s="99">
        <v>3</v>
      </c>
      <c r="S40" s="99">
        <v>4.25</v>
      </c>
      <c r="T40" s="43" t="s">
        <v>313</v>
      </c>
      <c r="U40" s="99">
        <v>5</v>
      </c>
      <c r="V40" s="99" t="s">
        <v>302</v>
      </c>
      <c r="W40" s="99" t="s">
        <v>341</v>
      </c>
      <c r="X40" s="39">
        <v>147.1</v>
      </c>
      <c r="Y40" s="125"/>
      <c r="Z40" s="38">
        <v>88.7</v>
      </c>
      <c r="AA40" s="58"/>
    </row>
    <row r="41" s="1" customFormat="1" ht="42" customHeight="1" spans="1:27">
      <c r="A41" s="18" t="s">
        <v>20</v>
      </c>
      <c r="B41" s="24"/>
      <c r="C41" s="39">
        <v>1</v>
      </c>
      <c r="D41" s="40" t="s">
        <v>344</v>
      </c>
      <c r="E41" s="38">
        <v>712.63</v>
      </c>
      <c r="F41" s="38">
        <v>8.95168330819986</v>
      </c>
      <c r="G41" s="39" t="s">
        <v>312</v>
      </c>
      <c r="H41" s="39">
        <v>3</v>
      </c>
      <c r="I41" s="38">
        <v>83.8461538461539</v>
      </c>
      <c r="J41" s="38">
        <v>71.3461538461539</v>
      </c>
      <c r="K41" s="38">
        <v>39</v>
      </c>
      <c r="L41" s="38">
        <v>10.1</v>
      </c>
      <c r="M41" s="38">
        <v>60</v>
      </c>
      <c r="N41" s="38">
        <v>15.812</v>
      </c>
      <c r="O41" s="38">
        <v>2.3</v>
      </c>
      <c r="P41" s="38" t="s">
        <v>298</v>
      </c>
      <c r="Q41" s="39">
        <v>59</v>
      </c>
      <c r="R41" s="104">
        <v>3</v>
      </c>
      <c r="S41" s="105">
        <v>3.25</v>
      </c>
      <c r="T41" s="39"/>
      <c r="U41" s="88">
        <v>5</v>
      </c>
      <c r="V41" s="88" t="s">
        <v>299</v>
      </c>
      <c r="W41" s="97">
        <v>0.1176</v>
      </c>
      <c r="X41" s="98">
        <v>147.9</v>
      </c>
      <c r="Y41" s="38">
        <v>-6</v>
      </c>
      <c r="Z41" s="38">
        <v>103.64</v>
      </c>
      <c r="AA41" s="58">
        <v>1.91666666666667</v>
      </c>
    </row>
    <row r="42" s="1" customFormat="1" ht="42" customHeight="1" spans="1:27">
      <c r="A42" s="18"/>
      <c r="B42" s="24"/>
      <c r="C42" s="43">
        <v>2</v>
      </c>
      <c r="D42" s="43" t="s">
        <v>307</v>
      </c>
      <c r="E42" s="31">
        <v>748.3</v>
      </c>
      <c r="F42" s="31">
        <v>3.02</v>
      </c>
      <c r="G42" s="43" t="s">
        <v>312</v>
      </c>
      <c r="H42" s="43">
        <v>2</v>
      </c>
      <c r="I42" s="38">
        <v>81.4230769230769</v>
      </c>
      <c r="J42" s="38">
        <v>65.2692307692308</v>
      </c>
      <c r="K42" s="38">
        <v>73</v>
      </c>
      <c r="L42" s="38">
        <v>15.8</v>
      </c>
      <c r="M42" s="38">
        <v>30</v>
      </c>
      <c r="N42" s="38">
        <v>23.6152320649901</v>
      </c>
      <c r="O42" s="38">
        <v>2.5</v>
      </c>
      <c r="P42" s="38" t="s">
        <v>298</v>
      </c>
      <c r="Q42" s="59">
        <v>67</v>
      </c>
      <c r="R42" s="106">
        <v>5</v>
      </c>
      <c r="S42" s="107">
        <v>5</v>
      </c>
      <c r="T42" s="43" t="s">
        <v>313</v>
      </c>
      <c r="U42" s="108">
        <v>7</v>
      </c>
      <c r="V42" s="43" t="s">
        <v>302</v>
      </c>
      <c r="W42" s="84" t="s">
        <v>321</v>
      </c>
      <c r="X42" s="31">
        <v>146.4</v>
      </c>
      <c r="Y42" s="31">
        <v>-0.1</v>
      </c>
      <c r="Z42" s="31">
        <v>108.5</v>
      </c>
      <c r="AA42" s="38">
        <v>1.88888888888889</v>
      </c>
    </row>
    <row r="43" s="1" customFormat="1" ht="42" customHeight="1" spans="1:27">
      <c r="A43" s="18"/>
      <c r="B43" s="24"/>
      <c r="C43" s="39"/>
      <c r="D43" s="46" t="s">
        <v>59</v>
      </c>
      <c r="E43" s="38">
        <f>AVERAGE(E41:E42)</f>
        <v>730.465</v>
      </c>
      <c r="F43" s="38">
        <f>AVERAGE(F41:F42)</f>
        <v>5.98584165409993</v>
      </c>
      <c r="G43" s="43"/>
      <c r="H43" s="39"/>
      <c r="I43" s="38">
        <v>81.4230769230769</v>
      </c>
      <c r="J43" s="38">
        <v>65.2692307692308</v>
      </c>
      <c r="K43" s="38">
        <v>73</v>
      </c>
      <c r="L43" s="38">
        <v>15.8</v>
      </c>
      <c r="M43" s="38">
        <v>30</v>
      </c>
      <c r="N43" s="38">
        <v>23.6152320649901</v>
      </c>
      <c r="O43" s="38">
        <v>2.5</v>
      </c>
      <c r="P43" s="38" t="s">
        <v>298</v>
      </c>
      <c r="Q43" s="39">
        <v>67</v>
      </c>
      <c r="R43" s="106">
        <v>5</v>
      </c>
      <c r="S43" s="107">
        <v>5</v>
      </c>
      <c r="T43" s="43" t="s">
        <v>313</v>
      </c>
      <c r="U43" s="108">
        <v>7</v>
      </c>
      <c r="V43" s="88" t="s">
        <v>299</v>
      </c>
      <c r="W43" s="84" t="s">
        <v>321</v>
      </c>
      <c r="X43" s="98">
        <f t="shared" ref="X43:AA43" si="7">AVERAGE(X41:X42)</f>
        <v>147.15</v>
      </c>
      <c r="Y43" s="98">
        <f t="shared" si="7"/>
        <v>-3.05</v>
      </c>
      <c r="Z43" s="98">
        <f t="shared" si="7"/>
        <v>106.07</v>
      </c>
      <c r="AA43" s="98">
        <f t="shared" si="7"/>
        <v>1.90277777777778</v>
      </c>
    </row>
    <row r="44" s="1" customFormat="1" ht="42" customHeight="1" spans="1:27">
      <c r="A44" s="18"/>
      <c r="B44" s="34" t="s">
        <v>345</v>
      </c>
      <c r="C44" s="39">
        <v>3</v>
      </c>
      <c r="D44" s="40" t="s">
        <v>323</v>
      </c>
      <c r="E44" s="38">
        <v>712.1</v>
      </c>
      <c r="F44" s="38">
        <v>4.65</v>
      </c>
      <c r="G44" s="43" t="s">
        <v>346</v>
      </c>
      <c r="H44" s="43">
        <v>1</v>
      </c>
      <c r="I44" s="38">
        <v>80.8076923076923</v>
      </c>
      <c r="J44" s="38">
        <v>63</v>
      </c>
      <c r="K44" s="38">
        <v>70</v>
      </c>
      <c r="L44" s="38">
        <v>23.9</v>
      </c>
      <c r="M44" s="38">
        <v>50</v>
      </c>
      <c r="N44" s="38">
        <v>21.212</v>
      </c>
      <c r="O44" s="38">
        <v>2.6</v>
      </c>
      <c r="P44" s="38" t="s">
        <v>298</v>
      </c>
      <c r="Q44" s="39">
        <v>47</v>
      </c>
      <c r="R44" s="106">
        <v>5</v>
      </c>
      <c r="S44" s="106">
        <v>5</v>
      </c>
      <c r="T44" s="106" t="s">
        <v>313</v>
      </c>
      <c r="U44" s="106">
        <v>5</v>
      </c>
      <c r="V44" s="106" t="s">
        <v>299</v>
      </c>
      <c r="W44" s="106" t="s">
        <v>341</v>
      </c>
      <c r="X44" s="39">
        <v>144.3</v>
      </c>
      <c r="Y44" s="98">
        <v>-0.6</v>
      </c>
      <c r="Z44" s="38">
        <v>109.1</v>
      </c>
      <c r="AA44" s="98">
        <v>2</v>
      </c>
    </row>
    <row r="45" s="1" customFormat="1" ht="42" customHeight="1" spans="1:27">
      <c r="A45" s="18"/>
      <c r="B45" s="24"/>
      <c r="C45" s="52">
        <v>1</v>
      </c>
      <c r="D45" s="40" t="s">
        <v>347</v>
      </c>
      <c r="E45" s="38">
        <v>653.948</v>
      </c>
      <c r="F45" s="38"/>
      <c r="G45" s="43"/>
      <c r="H45" s="43">
        <v>10</v>
      </c>
      <c r="I45" s="38">
        <v>83.3461538461539</v>
      </c>
      <c r="J45" s="38">
        <v>71.2692307692308</v>
      </c>
      <c r="K45" s="38">
        <v>80</v>
      </c>
      <c r="L45" s="38">
        <v>17</v>
      </c>
      <c r="M45" s="38">
        <v>70</v>
      </c>
      <c r="N45" s="38">
        <v>15.231</v>
      </c>
      <c r="O45" s="38">
        <v>2</v>
      </c>
      <c r="P45" s="38" t="s">
        <v>298</v>
      </c>
      <c r="Q45" s="39">
        <v>60</v>
      </c>
      <c r="R45" s="104">
        <v>1</v>
      </c>
      <c r="S45" s="105">
        <v>1.75</v>
      </c>
      <c r="T45" s="39"/>
      <c r="U45" s="88">
        <v>5</v>
      </c>
      <c r="V45" s="88" t="s">
        <v>299</v>
      </c>
      <c r="W45" s="97">
        <v>0.0278</v>
      </c>
      <c r="X45" s="98">
        <v>153.9</v>
      </c>
      <c r="Y45" s="38"/>
      <c r="Z45" s="38">
        <v>126.27</v>
      </c>
      <c r="AA45" s="58">
        <v>2.5</v>
      </c>
    </row>
    <row r="46" s="1" customFormat="1" ht="42" customHeight="1" spans="1:27">
      <c r="A46" s="18"/>
      <c r="B46" s="24"/>
      <c r="C46" s="43">
        <v>2</v>
      </c>
      <c r="D46" s="43" t="s">
        <v>307</v>
      </c>
      <c r="E46" s="38">
        <v>726.4</v>
      </c>
      <c r="F46" s="38"/>
      <c r="G46" s="43"/>
      <c r="H46" s="43">
        <v>6</v>
      </c>
      <c r="I46" s="38">
        <v>81.9615384615385</v>
      </c>
      <c r="J46" s="38">
        <v>68.7692307692308</v>
      </c>
      <c r="K46" s="38">
        <v>39</v>
      </c>
      <c r="L46" s="38">
        <v>8.7</v>
      </c>
      <c r="M46" s="38">
        <v>78</v>
      </c>
      <c r="N46" s="38">
        <v>16.882818628915</v>
      </c>
      <c r="O46" s="38">
        <v>2.3</v>
      </c>
      <c r="P46" s="38" t="s">
        <v>298</v>
      </c>
      <c r="Q46" s="59">
        <v>58</v>
      </c>
      <c r="R46" s="106">
        <v>3</v>
      </c>
      <c r="S46" s="107">
        <v>3.5</v>
      </c>
      <c r="T46" s="43" t="s">
        <v>301</v>
      </c>
      <c r="U46" s="108">
        <v>5</v>
      </c>
      <c r="V46" s="43" t="s">
        <v>302</v>
      </c>
      <c r="W46" s="84" t="s">
        <v>321</v>
      </c>
      <c r="X46" s="31">
        <v>146.5</v>
      </c>
      <c r="Y46" s="31"/>
      <c r="Z46" s="31">
        <v>113.8</v>
      </c>
      <c r="AA46" s="38">
        <v>1.42857142857143</v>
      </c>
    </row>
    <row r="47" s="1" customFormat="1" ht="42" customHeight="1" spans="1:27">
      <c r="A47" s="18"/>
      <c r="B47" s="34" t="s">
        <v>348</v>
      </c>
      <c r="C47" s="39">
        <v>3</v>
      </c>
      <c r="D47" s="40" t="s">
        <v>323</v>
      </c>
      <c r="E47" s="38">
        <v>680.4</v>
      </c>
      <c r="F47" s="38"/>
      <c r="G47" s="43"/>
      <c r="H47" s="43">
        <v>2</v>
      </c>
      <c r="I47" s="38">
        <v>81.5769230769231</v>
      </c>
      <c r="J47" s="38">
        <v>69.6538461538462</v>
      </c>
      <c r="K47" s="38">
        <v>29</v>
      </c>
      <c r="L47" s="38">
        <v>8.2</v>
      </c>
      <c r="M47" s="38">
        <v>65</v>
      </c>
      <c r="N47" s="38">
        <v>14.01</v>
      </c>
      <c r="O47" s="38">
        <v>2.4</v>
      </c>
      <c r="P47" s="38" t="s">
        <v>298</v>
      </c>
      <c r="Q47" s="39">
        <v>52</v>
      </c>
      <c r="R47" s="106">
        <v>3</v>
      </c>
      <c r="S47" s="106">
        <v>3.25</v>
      </c>
      <c r="T47" s="106" t="s">
        <v>301</v>
      </c>
      <c r="U47" s="106">
        <v>5</v>
      </c>
      <c r="V47" s="106" t="s">
        <v>299</v>
      </c>
      <c r="W47" s="106" t="s">
        <v>324</v>
      </c>
      <c r="X47" s="39">
        <v>144.9</v>
      </c>
      <c r="Y47" s="38"/>
      <c r="Z47" s="38">
        <v>110.7</v>
      </c>
      <c r="AA47" s="58">
        <v>1.4</v>
      </c>
    </row>
    <row r="48" s="2" customFormat="1" ht="57" customHeight="1" spans="1:27">
      <c r="A48" s="53" t="s">
        <v>12</v>
      </c>
      <c r="B48" s="19" t="s">
        <v>349</v>
      </c>
      <c r="C48" s="54">
        <v>1</v>
      </c>
      <c r="D48" s="55" t="s">
        <v>350</v>
      </c>
      <c r="E48" s="38">
        <v>704.242222222222</v>
      </c>
      <c r="F48" s="38">
        <f>(E48-683.76)/683.76*100</f>
        <v>2.99552799552797</v>
      </c>
      <c r="G48" s="54" t="s">
        <v>351</v>
      </c>
      <c r="H48" s="39">
        <v>4</v>
      </c>
      <c r="I48" s="38">
        <v>85.6153846153846</v>
      </c>
      <c r="J48" s="38">
        <v>75.6538461538462</v>
      </c>
      <c r="K48" s="38">
        <v>8</v>
      </c>
      <c r="L48" s="38">
        <v>1.9</v>
      </c>
      <c r="M48" s="38">
        <v>70</v>
      </c>
      <c r="N48" s="38">
        <v>15.4289152556686</v>
      </c>
      <c r="O48" s="38">
        <v>1.7</v>
      </c>
      <c r="P48" s="71" t="s">
        <v>320</v>
      </c>
      <c r="Q48" s="39">
        <v>59</v>
      </c>
      <c r="R48" s="109">
        <v>3</v>
      </c>
      <c r="S48" s="110">
        <v>3.75</v>
      </c>
      <c r="T48" s="111"/>
      <c r="U48" s="112">
        <v>3</v>
      </c>
      <c r="V48" s="111" t="s">
        <v>299</v>
      </c>
      <c r="W48" s="74">
        <v>0.129</v>
      </c>
      <c r="X48" s="20">
        <v>153</v>
      </c>
      <c r="Y48" s="20">
        <v>-2.7</v>
      </c>
      <c r="Z48" s="20">
        <v>88.2166666666667</v>
      </c>
      <c r="AA48" s="127">
        <v>1.28571428571429</v>
      </c>
    </row>
    <row r="49" s="2" customFormat="1" ht="42" customHeight="1" spans="1:27">
      <c r="A49" s="53"/>
      <c r="B49" s="19"/>
      <c r="C49" s="56">
        <v>2</v>
      </c>
      <c r="D49" s="57">
        <v>2016</v>
      </c>
      <c r="E49" s="58">
        <v>685.292727272727</v>
      </c>
      <c r="F49" s="58">
        <v>3.68612822427901</v>
      </c>
      <c r="G49" s="59" t="s">
        <v>319</v>
      </c>
      <c r="H49" s="59">
        <v>7</v>
      </c>
      <c r="I49" s="38">
        <v>80.7692307692308</v>
      </c>
      <c r="J49" s="38">
        <v>61.9615384615385</v>
      </c>
      <c r="K49" s="38">
        <v>40</v>
      </c>
      <c r="L49" s="38">
        <v>7.9</v>
      </c>
      <c r="M49" s="38">
        <v>62</v>
      </c>
      <c r="N49" s="38">
        <v>14.3</v>
      </c>
      <c r="O49" s="38">
        <v>1.8</v>
      </c>
      <c r="P49" s="38" t="s">
        <v>298</v>
      </c>
      <c r="Q49" s="59">
        <v>61</v>
      </c>
      <c r="R49" s="113">
        <v>5</v>
      </c>
      <c r="S49" s="40">
        <v>4.5</v>
      </c>
      <c r="T49" s="114">
        <v>5</v>
      </c>
      <c r="U49" s="39">
        <v>7</v>
      </c>
      <c r="V49" s="39" t="s">
        <v>299</v>
      </c>
      <c r="W49" s="115" t="s">
        <v>352</v>
      </c>
      <c r="X49" s="58">
        <v>151.272727272727</v>
      </c>
      <c r="Y49" s="58">
        <v>-2.32727272727271</v>
      </c>
      <c r="Z49" s="58">
        <v>88.8272727272727</v>
      </c>
      <c r="AA49" s="127">
        <v>1.56</v>
      </c>
    </row>
    <row r="50" s="2" customFormat="1" ht="42" customHeight="1" spans="1:27">
      <c r="A50" s="53"/>
      <c r="B50" s="19"/>
      <c r="C50" s="54"/>
      <c r="D50" s="55" t="s">
        <v>59</v>
      </c>
      <c r="E50" s="38">
        <f>AVERAGE(E48:E49)</f>
        <v>694.767474747475</v>
      </c>
      <c r="F50" s="38">
        <f>AVERAGE(F48:F49)</f>
        <v>3.34082810990349</v>
      </c>
      <c r="G50" s="54"/>
      <c r="H50" s="39"/>
      <c r="I50" s="38">
        <v>85.6153846153846</v>
      </c>
      <c r="J50" s="38">
        <v>75.6538461538462</v>
      </c>
      <c r="K50" s="38">
        <v>8</v>
      </c>
      <c r="L50" s="38">
        <v>1.9</v>
      </c>
      <c r="M50" s="38">
        <v>70</v>
      </c>
      <c r="N50" s="38">
        <v>15.4289152556686</v>
      </c>
      <c r="O50" s="38">
        <v>1.7</v>
      </c>
      <c r="P50" s="71" t="s">
        <v>320</v>
      </c>
      <c r="Q50" s="39">
        <v>59</v>
      </c>
      <c r="R50" s="113">
        <v>5</v>
      </c>
      <c r="S50" s="40">
        <v>4.5</v>
      </c>
      <c r="T50" s="114">
        <v>5</v>
      </c>
      <c r="U50" s="39">
        <v>7</v>
      </c>
      <c r="V50" s="39" t="s">
        <v>299</v>
      </c>
      <c r="W50" s="115" t="s">
        <v>352</v>
      </c>
      <c r="X50" s="20">
        <f t="shared" ref="X50:AA50" si="8">AVERAGE(X48:X49)</f>
        <v>152.136363636364</v>
      </c>
      <c r="Y50" s="20">
        <f t="shared" si="8"/>
        <v>-2.51363636363636</v>
      </c>
      <c r="Z50" s="20">
        <f t="shared" si="8"/>
        <v>88.5219696969697</v>
      </c>
      <c r="AA50" s="20">
        <f t="shared" si="8"/>
        <v>1.42285714285714</v>
      </c>
    </row>
    <row r="51" s="2" customFormat="1" ht="42" customHeight="1" spans="1:27">
      <c r="A51" s="53"/>
      <c r="B51" s="19"/>
      <c r="C51" s="60">
        <v>3</v>
      </c>
      <c r="D51" s="54" t="s">
        <v>353</v>
      </c>
      <c r="E51" s="55">
        <v>679.97</v>
      </c>
      <c r="F51" s="38">
        <v>5.58314942809837</v>
      </c>
      <c r="G51" s="38" t="s">
        <v>354</v>
      </c>
      <c r="H51" s="54">
        <v>1</v>
      </c>
      <c r="I51" s="38">
        <v>80.5</v>
      </c>
      <c r="J51" s="38">
        <v>51.1923076923077</v>
      </c>
      <c r="K51" s="38">
        <v>39</v>
      </c>
      <c r="L51" s="38">
        <v>8.5</v>
      </c>
      <c r="M51" s="38">
        <v>82</v>
      </c>
      <c r="N51" s="38">
        <v>13.817</v>
      </c>
      <c r="O51" s="38">
        <v>1.7</v>
      </c>
      <c r="P51" s="38" t="s">
        <v>298</v>
      </c>
      <c r="Q51" s="39">
        <v>62</v>
      </c>
      <c r="R51" s="113">
        <v>4.5</v>
      </c>
      <c r="S51" s="40">
        <v>5</v>
      </c>
      <c r="T51" s="114" t="s">
        <v>313</v>
      </c>
      <c r="U51" s="39">
        <v>5</v>
      </c>
      <c r="V51" s="39" t="s">
        <v>302</v>
      </c>
      <c r="W51" s="116" t="s">
        <v>341</v>
      </c>
      <c r="X51" s="20">
        <v>151</v>
      </c>
      <c r="Y51" s="20">
        <v>-3.38</v>
      </c>
      <c r="Z51" s="38">
        <v>87.3</v>
      </c>
      <c r="AA51" s="54">
        <v>1</v>
      </c>
    </row>
    <row r="52" s="2" customFormat="1" ht="52" customHeight="1" spans="1:27">
      <c r="A52" s="53"/>
      <c r="B52" s="19" t="s">
        <v>355</v>
      </c>
      <c r="C52" s="54">
        <v>1</v>
      </c>
      <c r="D52" s="55" t="s">
        <v>356</v>
      </c>
      <c r="E52" s="38">
        <v>699.364444444445</v>
      </c>
      <c r="F52" s="61">
        <f>(E52-683.76)/683.76*100</f>
        <v>2.28215228215236</v>
      </c>
      <c r="G52" s="54" t="s">
        <v>357</v>
      </c>
      <c r="H52" s="39">
        <v>5</v>
      </c>
      <c r="I52" s="38">
        <v>86.8076923076923</v>
      </c>
      <c r="J52" s="38">
        <v>70.6923076923077</v>
      </c>
      <c r="K52" s="38">
        <v>21</v>
      </c>
      <c r="L52" s="38">
        <v>4.3</v>
      </c>
      <c r="M52" s="38">
        <v>60</v>
      </c>
      <c r="N52" s="38">
        <v>16.2799265295782</v>
      </c>
      <c r="O52" s="38">
        <v>1.7</v>
      </c>
      <c r="P52" s="71" t="s">
        <v>335</v>
      </c>
      <c r="Q52" s="39">
        <v>63</v>
      </c>
      <c r="R52" s="109">
        <v>5</v>
      </c>
      <c r="S52" s="110">
        <v>5</v>
      </c>
      <c r="T52" s="111"/>
      <c r="U52" s="112">
        <v>3</v>
      </c>
      <c r="V52" s="111" t="s">
        <v>299</v>
      </c>
      <c r="W52" s="74">
        <v>0.1212</v>
      </c>
      <c r="X52" s="20">
        <v>155.8</v>
      </c>
      <c r="Y52" s="20">
        <v>0.08</v>
      </c>
      <c r="Z52" s="20">
        <v>99.4888888888889</v>
      </c>
      <c r="AA52" s="127">
        <v>2</v>
      </c>
    </row>
    <row r="53" s="2" customFormat="1" ht="42" customHeight="1" spans="1:27">
      <c r="A53" s="53"/>
      <c r="B53" s="19"/>
      <c r="C53" s="56">
        <v>2</v>
      </c>
      <c r="D53" s="57">
        <v>2016</v>
      </c>
      <c r="E53" s="58">
        <v>681.787272727273</v>
      </c>
      <c r="F53" s="58">
        <v>3.15574610431857</v>
      </c>
      <c r="G53" s="59" t="s">
        <v>358</v>
      </c>
      <c r="H53" s="59">
        <v>8</v>
      </c>
      <c r="I53" s="38">
        <v>83.3846153846154</v>
      </c>
      <c r="J53" s="38">
        <v>66.3846153846154</v>
      </c>
      <c r="K53" s="38">
        <v>27</v>
      </c>
      <c r="L53" s="38">
        <v>5.9</v>
      </c>
      <c r="M53" s="38">
        <v>67</v>
      </c>
      <c r="N53" s="38">
        <v>16</v>
      </c>
      <c r="O53" s="38">
        <v>1.7</v>
      </c>
      <c r="P53" s="38" t="s">
        <v>298</v>
      </c>
      <c r="Q53" s="59">
        <v>63</v>
      </c>
      <c r="R53" s="113">
        <v>5</v>
      </c>
      <c r="S53" s="40">
        <v>5</v>
      </c>
      <c r="T53" s="114">
        <v>5</v>
      </c>
      <c r="U53" s="39">
        <v>5</v>
      </c>
      <c r="V53" s="39" t="s">
        <v>299</v>
      </c>
      <c r="W53" s="115" t="s">
        <v>352</v>
      </c>
      <c r="X53" s="58">
        <v>152.454545454545</v>
      </c>
      <c r="Y53" s="58">
        <v>-1.14545454545453</v>
      </c>
      <c r="Z53" s="58">
        <v>94.5</v>
      </c>
      <c r="AA53" s="127">
        <v>2.36</v>
      </c>
    </row>
    <row r="54" s="2" customFormat="1" ht="42" customHeight="1" spans="1:27">
      <c r="A54" s="53"/>
      <c r="B54" s="19"/>
      <c r="C54" s="54"/>
      <c r="D54" s="55" t="s">
        <v>59</v>
      </c>
      <c r="E54" s="38">
        <f>AVERAGE(E52:E53)</f>
        <v>690.575858585859</v>
      </c>
      <c r="F54" s="38">
        <f>AVERAGE(F52:F53)</f>
        <v>2.71894919323547</v>
      </c>
      <c r="G54" s="54"/>
      <c r="H54" s="39"/>
      <c r="I54" s="38">
        <v>86.8076923076923</v>
      </c>
      <c r="J54" s="38">
        <v>70.6923076923077</v>
      </c>
      <c r="K54" s="38">
        <v>21</v>
      </c>
      <c r="L54" s="38">
        <v>4.3</v>
      </c>
      <c r="M54" s="38">
        <v>60</v>
      </c>
      <c r="N54" s="38">
        <v>16.2799265295782</v>
      </c>
      <c r="O54" s="38">
        <v>1.7</v>
      </c>
      <c r="P54" s="71" t="s">
        <v>335</v>
      </c>
      <c r="Q54" s="39">
        <v>63</v>
      </c>
      <c r="R54" s="113">
        <v>5</v>
      </c>
      <c r="S54" s="40">
        <v>5</v>
      </c>
      <c r="T54" s="114">
        <v>5</v>
      </c>
      <c r="U54" s="39">
        <v>5</v>
      </c>
      <c r="V54" s="39" t="s">
        <v>299</v>
      </c>
      <c r="W54" s="115" t="s">
        <v>352</v>
      </c>
      <c r="X54" s="20">
        <f t="shared" ref="X54:AA54" si="9">AVERAGE(X52:X53)</f>
        <v>154.127272727273</v>
      </c>
      <c r="Y54" s="20">
        <f t="shared" si="9"/>
        <v>-0.532727272727263</v>
      </c>
      <c r="Z54" s="20">
        <f t="shared" si="9"/>
        <v>96.9944444444444</v>
      </c>
      <c r="AA54" s="20">
        <f t="shared" si="9"/>
        <v>2.18</v>
      </c>
    </row>
    <row r="55" s="2" customFormat="1" ht="42" customHeight="1" spans="1:27">
      <c r="A55" s="53"/>
      <c r="B55" s="19"/>
      <c r="C55" s="54">
        <v>3</v>
      </c>
      <c r="D55" s="55" t="s">
        <v>353</v>
      </c>
      <c r="E55" s="38">
        <v>667.5</v>
      </c>
      <c r="F55" s="38">
        <v>3.6468553660539</v>
      </c>
      <c r="G55" s="54" t="s">
        <v>354</v>
      </c>
      <c r="H55" s="54">
        <v>2</v>
      </c>
      <c r="I55" s="38">
        <v>83.2307692307692</v>
      </c>
      <c r="J55" s="38">
        <v>57.6538461538462</v>
      </c>
      <c r="K55" s="38">
        <v>43</v>
      </c>
      <c r="L55" s="38">
        <v>12.7</v>
      </c>
      <c r="M55" s="38">
        <v>62</v>
      </c>
      <c r="N55" s="38">
        <v>15.418</v>
      </c>
      <c r="O55" s="38">
        <v>1.8</v>
      </c>
      <c r="P55" s="38" t="s">
        <v>298</v>
      </c>
      <c r="Q55" s="39">
        <v>67</v>
      </c>
      <c r="R55" s="113">
        <v>5</v>
      </c>
      <c r="S55" s="40">
        <v>5</v>
      </c>
      <c r="T55" s="114">
        <v>5</v>
      </c>
      <c r="U55" s="39">
        <v>5</v>
      </c>
      <c r="V55" s="39" t="s">
        <v>313</v>
      </c>
      <c r="W55" s="115" t="s">
        <v>359</v>
      </c>
      <c r="X55" s="20">
        <v>152.25</v>
      </c>
      <c r="Y55" s="20">
        <v>-2.13</v>
      </c>
      <c r="Z55" s="38">
        <v>93.8125</v>
      </c>
      <c r="AA55" s="54">
        <v>1.6</v>
      </c>
    </row>
    <row r="56" s="2" customFormat="1" ht="42" customHeight="1" spans="1:27">
      <c r="A56" s="53"/>
      <c r="B56" s="55"/>
      <c r="C56" s="56">
        <v>2</v>
      </c>
      <c r="D56" s="57">
        <v>2016</v>
      </c>
      <c r="E56" s="58">
        <v>660.93</v>
      </c>
      <c r="F56" s="58"/>
      <c r="G56" s="59"/>
      <c r="H56" s="59" t="s">
        <v>360</v>
      </c>
      <c r="I56" s="38">
        <v>81.6538461538462</v>
      </c>
      <c r="J56" s="38">
        <v>67.7307692307692</v>
      </c>
      <c r="K56" s="38">
        <v>64</v>
      </c>
      <c r="L56" s="38">
        <v>12.8</v>
      </c>
      <c r="M56" s="38">
        <v>52</v>
      </c>
      <c r="N56" s="38">
        <v>16.5025</v>
      </c>
      <c r="O56" s="38">
        <v>1.8</v>
      </c>
      <c r="P56" s="38" t="s">
        <v>298</v>
      </c>
      <c r="Q56" s="59">
        <v>57</v>
      </c>
      <c r="R56" s="113">
        <v>5</v>
      </c>
      <c r="S56" s="40">
        <v>5</v>
      </c>
      <c r="T56" s="114"/>
      <c r="U56" s="39">
        <v>5</v>
      </c>
      <c r="V56" s="39" t="s">
        <v>299</v>
      </c>
      <c r="W56" s="115" t="s">
        <v>359</v>
      </c>
      <c r="X56" s="58">
        <v>153.6</v>
      </c>
      <c r="Y56" s="58"/>
      <c r="Z56" s="58">
        <v>97.3</v>
      </c>
      <c r="AA56" s="127">
        <v>2</v>
      </c>
    </row>
    <row r="57" s="2" customFormat="1" ht="42" customHeight="1" spans="1:27">
      <c r="A57" s="53"/>
      <c r="B57" s="55"/>
      <c r="C57" s="56">
        <v>3</v>
      </c>
      <c r="D57" s="55" t="s">
        <v>353</v>
      </c>
      <c r="E57" s="58">
        <v>644.01375</v>
      </c>
      <c r="F57" s="58"/>
      <c r="G57" s="59"/>
      <c r="H57" s="62"/>
      <c r="I57" s="38">
        <v>83.2692307692308</v>
      </c>
      <c r="J57" s="38">
        <v>58.5769230769231</v>
      </c>
      <c r="K57" s="38">
        <v>56</v>
      </c>
      <c r="L57" s="38">
        <v>13.7</v>
      </c>
      <c r="M57" s="38">
        <v>52</v>
      </c>
      <c r="N57" s="38">
        <v>17.082</v>
      </c>
      <c r="O57" s="38">
        <v>1.8</v>
      </c>
      <c r="P57" s="38" t="s">
        <v>298</v>
      </c>
      <c r="Q57" s="59">
        <v>65</v>
      </c>
      <c r="R57" s="113">
        <v>5</v>
      </c>
      <c r="S57" s="40">
        <v>5</v>
      </c>
      <c r="T57" s="114">
        <v>5</v>
      </c>
      <c r="U57" s="39">
        <v>5</v>
      </c>
      <c r="V57" s="39" t="s">
        <v>313</v>
      </c>
      <c r="W57" s="115" t="s">
        <v>359</v>
      </c>
      <c r="X57" s="117">
        <v>154.375</v>
      </c>
      <c r="Y57" s="58"/>
      <c r="Z57" s="58">
        <v>94.0125</v>
      </c>
      <c r="AA57" s="54">
        <v>2</v>
      </c>
    </row>
    <row r="58" s="3" customFormat="1" ht="61" customHeight="1" spans="1:27">
      <c r="A58" s="53" t="s">
        <v>23</v>
      </c>
      <c r="B58" s="55" t="s">
        <v>361</v>
      </c>
      <c r="C58" s="54">
        <v>1</v>
      </c>
      <c r="D58" s="55" t="s">
        <v>362</v>
      </c>
      <c r="E58" s="63">
        <v>753.15125</v>
      </c>
      <c r="F58" s="63">
        <v>4.87</v>
      </c>
      <c r="G58" s="64" t="s">
        <v>363</v>
      </c>
      <c r="H58" s="65">
        <v>3</v>
      </c>
      <c r="I58" s="38">
        <v>84.9615384615385</v>
      </c>
      <c r="J58" s="38">
        <v>67.9230769230769</v>
      </c>
      <c r="K58" s="38">
        <v>16</v>
      </c>
      <c r="L58" s="38">
        <v>4.2</v>
      </c>
      <c r="M58" s="38">
        <v>77</v>
      </c>
      <c r="N58" s="38">
        <v>13.4</v>
      </c>
      <c r="O58" s="38">
        <v>1.8</v>
      </c>
      <c r="P58" s="38" t="s">
        <v>298</v>
      </c>
      <c r="Q58" s="39">
        <v>63</v>
      </c>
      <c r="R58" s="118">
        <v>5</v>
      </c>
      <c r="S58" s="119">
        <v>5.25</v>
      </c>
      <c r="T58" s="111"/>
      <c r="U58" s="88">
        <v>3</v>
      </c>
      <c r="V58" s="88" t="s">
        <v>302</v>
      </c>
      <c r="W58" s="120">
        <v>0.0938</v>
      </c>
      <c r="X58" s="121">
        <v>157.625</v>
      </c>
      <c r="Y58" s="71">
        <v>-1.875</v>
      </c>
      <c r="Z58" s="38">
        <v>97.425</v>
      </c>
      <c r="AA58" s="58">
        <v>2.33333333333333</v>
      </c>
    </row>
    <row r="59" s="3" customFormat="1" ht="42" customHeight="1" spans="1:27">
      <c r="A59" s="53"/>
      <c r="B59" s="55"/>
      <c r="C59" s="57">
        <v>2</v>
      </c>
      <c r="D59" s="57" t="s">
        <v>364</v>
      </c>
      <c r="E59" s="58">
        <v>714.398</v>
      </c>
      <c r="F59" s="58">
        <v>5.53795157810594</v>
      </c>
      <c r="G59" s="59" t="s">
        <v>297</v>
      </c>
      <c r="H59" s="59">
        <v>5</v>
      </c>
      <c r="I59" s="38">
        <v>86.9615384615385</v>
      </c>
      <c r="J59" s="38">
        <v>64.4230769230769</v>
      </c>
      <c r="K59" s="38">
        <v>34</v>
      </c>
      <c r="L59" s="38">
        <v>6.8</v>
      </c>
      <c r="M59" s="38">
        <v>72</v>
      </c>
      <c r="N59" s="38">
        <v>16.138896521514</v>
      </c>
      <c r="O59" s="38">
        <v>1.9</v>
      </c>
      <c r="P59" s="38" t="s">
        <v>298</v>
      </c>
      <c r="Q59" s="59">
        <v>58</v>
      </c>
      <c r="R59" s="39">
        <v>5</v>
      </c>
      <c r="S59" s="39">
        <v>4.5</v>
      </c>
      <c r="T59" s="39"/>
      <c r="U59" s="39">
        <v>5</v>
      </c>
      <c r="V59" s="39" t="s">
        <v>365</v>
      </c>
      <c r="W59" s="82" t="s">
        <v>366</v>
      </c>
      <c r="X59" s="38">
        <v>154.7</v>
      </c>
      <c r="Y59" s="38">
        <v>-4.20000000000002</v>
      </c>
      <c r="Z59" s="38">
        <v>97.145</v>
      </c>
      <c r="AA59" s="58">
        <v>2.33333333333333</v>
      </c>
    </row>
    <row r="60" s="3" customFormat="1" ht="42" customHeight="1" spans="1:27">
      <c r="A60" s="53"/>
      <c r="B60" s="55"/>
      <c r="C60" s="54"/>
      <c r="D60" s="55" t="s">
        <v>59</v>
      </c>
      <c r="E60" s="63">
        <f>AVERAGE(E58:E59)</f>
        <v>733.774625</v>
      </c>
      <c r="F60" s="63">
        <f>AVERAGE(F58:F59)</f>
        <v>5.20397578905297</v>
      </c>
      <c r="G60" s="64"/>
      <c r="H60" s="65"/>
      <c r="I60" s="38">
        <v>84.9615384615385</v>
      </c>
      <c r="J60" s="38">
        <v>67.9230769230769</v>
      </c>
      <c r="K60" s="38">
        <v>16</v>
      </c>
      <c r="L60" s="38">
        <v>4.2</v>
      </c>
      <c r="M60" s="38">
        <v>77</v>
      </c>
      <c r="N60" s="38">
        <v>13.4</v>
      </c>
      <c r="O60" s="38">
        <v>1.8</v>
      </c>
      <c r="P60" s="38" t="s">
        <v>298</v>
      </c>
      <c r="Q60" s="39">
        <v>63</v>
      </c>
      <c r="R60" s="118">
        <v>5</v>
      </c>
      <c r="S60" s="119">
        <v>5.25</v>
      </c>
      <c r="T60" s="111"/>
      <c r="U60" s="88">
        <v>5</v>
      </c>
      <c r="V60" s="88" t="s">
        <v>302</v>
      </c>
      <c r="W60" s="82" t="s">
        <v>366</v>
      </c>
      <c r="X60" s="121">
        <f t="shared" ref="X60:AA60" si="10">AVERAGE(X58:X59)</f>
        <v>156.1625</v>
      </c>
      <c r="Y60" s="121">
        <f t="shared" si="10"/>
        <v>-3.03750000000001</v>
      </c>
      <c r="Z60" s="121">
        <f t="shared" si="10"/>
        <v>97.285</v>
      </c>
      <c r="AA60" s="121">
        <f t="shared" si="10"/>
        <v>2.33333333333333</v>
      </c>
    </row>
    <row r="61" s="3" customFormat="1" ht="42" customHeight="1" spans="1:27">
      <c r="A61" s="53"/>
      <c r="B61" s="55"/>
      <c r="C61" s="54">
        <v>3</v>
      </c>
      <c r="D61" s="55" t="s">
        <v>353</v>
      </c>
      <c r="E61" s="63">
        <v>655.770653112631</v>
      </c>
      <c r="F61" s="63">
        <v>4.83621738803104</v>
      </c>
      <c r="G61" s="64" t="s">
        <v>346</v>
      </c>
      <c r="H61" s="65">
        <v>1</v>
      </c>
      <c r="I61" s="38">
        <v>84.0769230769231</v>
      </c>
      <c r="J61" s="38">
        <v>66.5769230769231</v>
      </c>
      <c r="K61" s="38">
        <v>32</v>
      </c>
      <c r="L61" s="38">
        <v>12.2</v>
      </c>
      <c r="M61" s="38">
        <v>70</v>
      </c>
      <c r="N61" s="38">
        <v>15.591</v>
      </c>
      <c r="O61" s="38">
        <v>1.8</v>
      </c>
      <c r="P61" s="38" t="s">
        <v>298</v>
      </c>
      <c r="Q61" s="39">
        <v>67</v>
      </c>
      <c r="R61" s="118">
        <v>5</v>
      </c>
      <c r="S61" s="118">
        <v>5</v>
      </c>
      <c r="T61" s="118"/>
      <c r="U61" s="118">
        <v>5</v>
      </c>
      <c r="V61" s="118" t="s">
        <v>365</v>
      </c>
      <c r="W61" s="118" t="s">
        <v>332</v>
      </c>
      <c r="X61" s="121">
        <v>159.428571428571</v>
      </c>
      <c r="Y61" s="121">
        <v>-3.9</v>
      </c>
      <c r="Z61" s="121">
        <v>97.3285714285714</v>
      </c>
      <c r="AA61" s="111">
        <v>1.6</v>
      </c>
    </row>
    <row r="62" s="3" customFormat="1" ht="64" customHeight="1" spans="1:27">
      <c r="A62" s="53"/>
      <c r="B62" s="55" t="s">
        <v>367</v>
      </c>
      <c r="C62" s="54">
        <v>1</v>
      </c>
      <c r="D62" s="55" t="s">
        <v>368</v>
      </c>
      <c r="E62" s="63">
        <v>743.585</v>
      </c>
      <c r="F62" s="63">
        <v>3.61</v>
      </c>
      <c r="G62" s="64" t="s">
        <v>337</v>
      </c>
      <c r="H62" s="65">
        <v>7</v>
      </c>
      <c r="I62" s="38">
        <v>83.9615384615385</v>
      </c>
      <c r="J62" s="38">
        <v>68</v>
      </c>
      <c r="K62" s="38">
        <v>27</v>
      </c>
      <c r="L62" s="38">
        <v>4.9</v>
      </c>
      <c r="M62" s="38">
        <v>88</v>
      </c>
      <c r="N62" s="38">
        <v>8.967</v>
      </c>
      <c r="O62" s="38">
        <v>1.6</v>
      </c>
      <c r="P62" s="38" t="s">
        <v>298</v>
      </c>
      <c r="Q62" s="57" t="s">
        <v>326</v>
      </c>
      <c r="R62" s="118">
        <v>5</v>
      </c>
      <c r="S62" s="119">
        <v>4.5</v>
      </c>
      <c r="T62" s="111"/>
      <c r="U62" s="88">
        <v>5</v>
      </c>
      <c r="V62" s="88" t="s">
        <v>302</v>
      </c>
      <c r="W62" s="120">
        <v>0.2353</v>
      </c>
      <c r="X62" s="121">
        <v>159.125</v>
      </c>
      <c r="Y62" s="71">
        <v>-0.375</v>
      </c>
      <c r="Z62" s="38">
        <v>99.45</v>
      </c>
      <c r="AA62" s="58">
        <v>2.41666666666667</v>
      </c>
    </row>
    <row r="63" s="3" customFormat="1" ht="42" customHeight="1" spans="1:27">
      <c r="A63" s="53"/>
      <c r="B63" s="55"/>
      <c r="C63" s="57">
        <v>2</v>
      </c>
      <c r="D63" s="57" t="s">
        <v>364</v>
      </c>
      <c r="E63" s="58">
        <v>708.579</v>
      </c>
      <c r="F63" s="58">
        <v>4.97592828262391</v>
      </c>
      <c r="G63" s="59" t="s">
        <v>312</v>
      </c>
      <c r="H63" s="59">
        <v>8</v>
      </c>
      <c r="I63" s="38">
        <v>84.9230769230769</v>
      </c>
      <c r="J63" s="38">
        <v>67.8461538461538</v>
      </c>
      <c r="K63" s="38">
        <v>20</v>
      </c>
      <c r="L63" s="38">
        <v>3.8</v>
      </c>
      <c r="M63" s="38">
        <v>90</v>
      </c>
      <c r="N63" s="38">
        <v>10.0569818609004</v>
      </c>
      <c r="O63" s="38">
        <v>1.7</v>
      </c>
      <c r="P63" s="38" t="s">
        <v>298</v>
      </c>
      <c r="Q63" s="56" t="s">
        <v>326</v>
      </c>
      <c r="R63" s="39">
        <v>3</v>
      </c>
      <c r="S63" s="39">
        <v>4.5</v>
      </c>
      <c r="T63" s="39"/>
      <c r="U63" s="39">
        <v>7</v>
      </c>
      <c r="V63" s="39" t="s">
        <v>299</v>
      </c>
      <c r="W63" s="82" t="s">
        <v>366</v>
      </c>
      <c r="X63" s="38">
        <v>156.9</v>
      </c>
      <c r="Y63" s="38">
        <v>-2</v>
      </c>
      <c r="Z63" s="38">
        <v>98.705</v>
      </c>
      <c r="AA63" s="58">
        <v>1.92592592592593</v>
      </c>
    </row>
    <row r="64" s="3" customFormat="1" ht="42" customHeight="1" spans="1:27">
      <c r="A64" s="53"/>
      <c r="B64" s="55"/>
      <c r="C64" s="54"/>
      <c r="D64" s="55" t="s">
        <v>59</v>
      </c>
      <c r="E64" s="63">
        <f>AVERAGE(E62:E63)</f>
        <v>726.082</v>
      </c>
      <c r="F64" s="63">
        <f>AVERAGE(F62:F63)</f>
        <v>4.29296414131196</v>
      </c>
      <c r="G64" s="64"/>
      <c r="H64" s="65"/>
      <c r="I64" s="38">
        <v>84.9230769230769</v>
      </c>
      <c r="J64" s="38">
        <v>67.8461538461538</v>
      </c>
      <c r="K64" s="38">
        <v>20</v>
      </c>
      <c r="L64" s="38">
        <v>3.8</v>
      </c>
      <c r="M64" s="38">
        <v>90</v>
      </c>
      <c r="N64" s="38">
        <v>10.0569818609004</v>
      </c>
      <c r="O64" s="38">
        <v>1.7</v>
      </c>
      <c r="P64" s="38" t="s">
        <v>298</v>
      </c>
      <c r="Q64" s="56" t="s">
        <v>326</v>
      </c>
      <c r="R64" s="118">
        <v>5</v>
      </c>
      <c r="S64" s="119">
        <v>4.5</v>
      </c>
      <c r="T64" s="111"/>
      <c r="U64" s="88">
        <v>7</v>
      </c>
      <c r="V64" s="39" t="s">
        <v>299</v>
      </c>
      <c r="W64" s="120">
        <v>0.2353</v>
      </c>
      <c r="X64" s="121">
        <f t="shared" ref="X64:AA64" si="11">AVERAGE(X62:X63)</f>
        <v>158.0125</v>
      </c>
      <c r="Y64" s="121">
        <f t="shared" si="11"/>
        <v>-1.1875</v>
      </c>
      <c r="Z64" s="121">
        <f t="shared" si="11"/>
        <v>99.0775</v>
      </c>
      <c r="AA64" s="121">
        <f t="shared" si="11"/>
        <v>2.1712962962963</v>
      </c>
    </row>
    <row r="65" s="3" customFormat="1" ht="42" customHeight="1" spans="1:27">
      <c r="A65" s="53"/>
      <c r="B65" s="55"/>
      <c r="C65" s="54">
        <v>3</v>
      </c>
      <c r="D65" s="55" t="s">
        <v>353</v>
      </c>
      <c r="E65" s="63">
        <v>650.766447752212</v>
      </c>
      <c r="F65" s="63">
        <v>4.05924915018349</v>
      </c>
      <c r="G65" s="64" t="s">
        <v>346</v>
      </c>
      <c r="H65" s="65">
        <v>2</v>
      </c>
      <c r="I65" s="38">
        <v>82.3076923076923</v>
      </c>
      <c r="J65" s="38">
        <v>66.5</v>
      </c>
      <c r="K65" s="38">
        <v>25</v>
      </c>
      <c r="L65" s="38">
        <v>9.7</v>
      </c>
      <c r="M65" s="38">
        <v>72</v>
      </c>
      <c r="N65" s="38">
        <v>10.054</v>
      </c>
      <c r="O65" s="38">
        <v>1.7</v>
      </c>
      <c r="P65" s="38" t="s">
        <v>298</v>
      </c>
      <c r="Q65" s="56" t="s">
        <v>326</v>
      </c>
      <c r="R65" s="118">
        <v>3</v>
      </c>
      <c r="S65" s="118">
        <v>4.25</v>
      </c>
      <c r="T65" s="118"/>
      <c r="U65" s="118">
        <v>5</v>
      </c>
      <c r="V65" s="118" t="s">
        <v>302</v>
      </c>
      <c r="W65" s="118" t="s">
        <v>324</v>
      </c>
      <c r="X65" s="121">
        <v>160</v>
      </c>
      <c r="Y65" s="121">
        <v>-3.3</v>
      </c>
      <c r="Z65" s="121">
        <v>99.2714285714286</v>
      </c>
      <c r="AA65" s="111">
        <v>1.6</v>
      </c>
    </row>
    <row r="66" s="3" customFormat="1" ht="42" customHeight="1" spans="1:27">
      <c r="A66" s="53"/>
      <c r="B66" s="55"/>
      <c r="C66" s="54">
        <v>1</v>
      </c>
      <c r="D66" s="55" t="s">
        <v>369</v>
      </c>
      <c r="E66" s="63">
        <v>717.91</v>
      </c>
      <c r="F66" s="63">
        <v>0</v>
      </c>
      <c r="G66" s="64" t="s">
        <v>370</v>
      </c>
      <c r="H66" s="65">
        <v>12</v>
      </c>
      <c r="I66" s="38">
        <v>84.5384615384615</v>
      </c>
      <c r="J66" s="38">
        <v>70.1538461538461</v>
      </c>
      <c r="K66" s="38">
        <v>59</v>
      </c>
      <c r="L66" s="38">
        <v>12</v>
      </c>
      <c r="M66" s="38">
        <v>70</v>
      </c>
      <c r="N66" s="38">
        <v>13.8205</v>
      </c>
      <c r="O66" s="38">
        <v>1.7</v>
      </c>
      <c r="P66" s="38" t="s">
        <v>298</v>
      </c>
      <c r="Q66" s="39">
        <v>66</v>
      </c>
      <c r="R66" s="118">
        <v>7</v>
      </c>
      <c r="S66" s="119">
        <v>6.5</v>
      </c>
      <c r="T66" s="111"/>
      <c r="U66" s="88">
        <v>3</v>
      </c>
      <c r="V66" s="88" t="s">
        <v>302</v>
      </c>
      <c r="W66" s="120">
        <v>0.2258</v>
      </c>
      <c r="X66" s="121">
        <v>159.5</v>
      </c>
      <c r="Y66" s="71"/>
      <c r="Z66" s="38">
        <v>96.7875</v>
      </c>
      <c r="AA66" s="58"/>
    </row>
    <row r="67" s="3" customFormat="1" ht="42" customHeight="1" spans="1:27">
      <c r="A67" s="53"/>
      <c r="B67" s="55" t="s">
        <v>371</v>
      </c>
      <c r="C67" s="54">
        <v>2</v>
      </c>
      <c r="D67" s="55">
        <v>2016</v>
      </c>
      <c r="E67" s="58">
        <v>676.671</v>
      </c>
      <c r="F67" s="58"/>
      <c r="G67" s="59"/>
      <c r="H67" s="59">
        <v>14</v>
      </c>
      <c r="I67" s="38">
        <v>85.8461538461539</v>
      </c>
      <c r="J67" s="38">
        <v>71.4230769230769</v>
      </c>
      <c r="K67" s="38">
        <v>37</v>
      </c>
      <c r="L67" s="38">
        <v>5.8</v>
      </c>
      <c r="M67" s="38">
        <v>55</v>
      </c>
      <c r="N67" s="38">
        <v>17.0738068215758</v>
      </c>
      <c r="O67" s="38">
        <v>1.7</v>
      </c>
      <c r="P67" s="38" t="s">
        <v>298</v>
      </c>
      <c r="Q67" s="59">
        <v>64</v>
      </c>
      <c r="R67" s="46">
        <v>9</v>
      </c>
      <c r="S67" s="46">
        <v>7.75</v>
      </c>
      <c r="T67" s="111"/>
      <c r="U67" s="39">
        <v>5</v>
      </c>
      <c r="V67" s="39" t="s">
        <v>299</v>
      </c>
      <c r="W67" s="82" t="s">
        <v>366</v>
      </c>
      <c r="X67" s="121">
        <v>158.9</v>
      </c>
      <c r="Y67" s="71"/>
      <c r="Z67" s="38">
        <v>93.7</v>
      </c>
      <c r="AA67" s="58">
        <v>1.96296296296296</v>
      </c>
    </row>
    <row r="68" s="3" customFormat="1" ht="42" customHeight="1" spans="1:27">
      <c r="A68" s="53"/>
      <c r="B68" s="55"/>
      <c r="C68" s="54">
        <v>3</v>
      </c>
      <c r="D68" s="55" t="s">
        <v>353</v>
      </c>
      <c r="E68" s="63">
        <v>625.137821844127</v>
      </c>
      <c r="F68" s="63">
        <v>0</v>
      </c>
      <c r="G68" s="64"/>
      <c r="H68" s="65">
        <v>3</v>
      </c>
      <c r="I68" s="38">
        <v>84</v>
      </c>
      <c r="J68" s="38">
        <v>70.3923076923077</v>
      </c>
      <c r="K68" s="38">
        <v>60</v>
      </c>
      <c r="L68" s="38">
        <v>20.2</v>
      </c>
      <c r="M68" s="38">
        <v>78</v>
      </c>
      <c r="N68" s="38">
        <v>14.251</v>
      </c>
      <c r="O68" s="38">
        <v>1.7</v>
      </c>
      <c r="P68" s="38" t="s">
        <v>298</v>
      </c>
      <c r="Q68" s="57">
        <v>68</v>
      </c>
      <c r="R68" s="118">
        <v>5</v>
      </c>
      <c r="S68" s="118">
        <v>4.25</v>
      </c>
      <c r="T68" s="118"/>
      <c r="U68" s="118">
        <v>5</v>
      </c>
      <c r="V68" s="118" t="s">
        <v>302</v>
      </c>
      <c r="W68" s="118" t="s">
        <v>341</v>
      </c>
      <c r="X68" s="58">
        <v>163.285714285714</v>
      </c>
      <c r="Y68" s="71"/>
      <c r="Z68" s="38">
        <v>95.5428571428572</v>
      </c>
      <c r="AA68" s="111">
        <v>1.8</v>
      </c>
    </row>
    <row r="69" s="3" customFormat="1" ht="54" customHeight="1" spans="1:27">
      <c r="A69" s="53" t="s">
        <v>28</v>
      </c>
      <c r="B69" s="55" t="s">
        <v>267</v>
      </c>
      <c r="C69" s="57">
        <v>1</v>
      </c>
      <c r="D69" s="55" t="s">
        <v>372</v>
      </c>
      <c r="E69" s="38">
        <v>788.806666666667</v>
      </c>
      <c r="F69" s="128">
        <v>8.28</v>
      </c>
      <c r="G69" s="39" t="s">
        <v>373</v>
      </c>
      <c r="H69" s="129">
        <v>3</v>
      </c>
      <c r="I69" s="38">
        <v>82.7307692307692</v>
      </c>
      <c r="J69" s="38">
        <v>69.6923076923077</v>
      </c>
      <c r="K69" s="38">
        <v>30</v>
      </c>
      <c r="L69" s="38">
        <v>7.8</v>
      </c>
      <c r="M69" s="38">
        <v>79</v>
      </c>
      <c r="N69" s="38">
        <v>14.685</v>
      </c>
      <c r="O69" s="38">
        <v>2.4</v>
      </c>
      <c r="P69" s="38" t="s">
        <v>298</v>
      </c>
      <c r="Q69" s="39">
        <v>63</v>
      </c>
      <c r="R69" s="134">
        <v>3</v>
      </c>
      <c r="S69" s="135">
        <v>3.5</v>
      </c>
      <c r="T69" s="111"/>
      <c r="U69" s="88">
        <v>5</v>
      </c>
      <c r="V69" s="88" t="s">
        <v>299</v>
      </c>
      <c r="W69" s="120">
        <v>0.0571</v>
      </c>
      <c r="X69" s="121">
        <v>163.666666666667</v>
      </c>
      <c r="Y69" s="38">
        <v>-3.83333333333334</v>
      </c>
      <c r="Z69" s="38">
        <v>119.916666666667</v>
      </c>
      <c r="AA69" s="141">
        <v>2.18181818181818</v>
      </c>
    </row>
    <row r="70" s="3" customFormat="1" ht="42" customHeight="1" spans="1:27">
      <c r="A70" s="53"/>
      <c r="B70" s="55"/>
      <c r="C70" s="57">
        <v>2</v>
      </c>
      <c r="D70" s="57" t="s">
        <v>364</v>
      </c>
      <c r="E70" s="130">
        <v>832.375</v>
      </c>
      <c r="F70" s="58">
        <v>15.5405077142679</v>
      </c>
      <c r="G70" s="59" t="s">
        <v>374</v>
      </c>
      <c r="H70" s="59">
        <v>2</v>
      </c>
      <c r="I70" s="38">
        <v>80.6538461538462</v>
      </c>
      <c r="J70" s="38">
        <v>67.3461538461539</v>
      </c>
      <c r="K70" s="38">
        <v>35</v>
      </c>
      <c r="L70" s="38">
        <v>6.9</v>
      </c>
      <c r="M70" s="38">
        <v>70</v>
      </c>
      <c r="N70" s="38">
        <v>14.961189096629</v>
      </c>
      <c r="O70" s="38">
        <v>2.6</v>
      </c>
      <c r="P70" s="38" t="s">
        <v>298</v>
      </c>
      <c r="Q70" s="59">
        <v>63</v>
      </c>
      <c r="R70" s="136">
        <v>3</v>
      </c>
      <c r="S70" s="136">
        <v>3.5</v>
      </c>
      <c r="T70" s="111"/>
      <c r="U70" s="39">
        <v>5</v>
      </c>
      <c r="V70" s="39" t="s">
        <v>302</v>
      </c>
      <c r="W70" s="137" t="s">
        <v>375</v>
      </c>
      <c r="X70" s="130">
        <v>159.166666666667</v>
      </c>
      <c r="Y70" s="130">
        <v>-4.5</v>
      </c>
      <c r="Z70" s="130">
        <v>125.633333333333</v>
      </c>
      <c r="AA70" s="71">
        <v>1.33333333333333</v>
      </c>
    </row>
    <row r="71" s="3" customFormat="1" ht="42" customHeight="1" spans="1:27">
      <c r="A71" s="53"/>
      <c r="B71" s="55"/>
      <c r="C71" s="57"/>
      <c r="D71" s="55" t="s">
        <v>59</v>
      </c>
      <c r="E71" s="38">
        <f>AVERAGE(E69:E70)</f>
        <v>810.590833333333</v>
      </c>
      <c r="F71" s="38">
        <f>AVERAGE(F69:F70)</f>
        <v>11.9102538571339</v>
      </c>
      <c r="G71" s="39"/>
      <c r="H71" s="129"/>
      <c r="I71" s="38">
        <v>82.7307692307692</v>
      </c>
      <c r="J71" s="38">
        <v>69.6923076923077</v>
      </c>
      <c r="K71" s="38">
        <v>30</v>
      </c>
      <c r="L71" s="38">
        <v>7.8</v>
      </c>
      <c r="M71" s="38">
        <v>79</v>
      </c>
      <c r="N71" s="38">
        <v>14.685</v>
      </c>
      <c r="O71" s="38">
        <v>2.4</v>
      </c>
      <c r="P71" s="38" t="s">
        <v>298</v>
      </c>
      <c r="Q71" s="39">
        <v>63</v>
      </c>
      <c r="R71" s="134">
        <v>3</v>
      </c>
      <c r="S71" s="135">
        <v>3.5</v>
      </c>
      <c r="T71" s="111"/>
      <c r="U71" s="88">
        <v>5</v>
      </c>
      <c r="V71" s="88" t="s">
        <v>299</v>
      </c>
      <c r="W71" s="137" t="s">
        <v>375</v>
      </c>
      <c r="X71" s="121">
        <f t="shared" ref="X71:AA71" si="12">AVERAGE(X69:X70)</f>
        <v>161.416666666667</v>
      </c>
      <c r="Y71" s="121">
        <f t="shared" si="12"/>
        <v>-4.16666666666667</v>
      </c>
      <c r="Z71" s="121">
        <f t="shared" si="12"/>
        <v>122.775</v>
      </c>
      <c r="AA71" s="121">
        <f t="shared" si="12"/>
        <v>1.75757575757576</v>
      </c>
    </row>
    <row r="72" s="3" customFormat="1" ht="42" customHeight="1" spans="1:27">
      <c r="A72" s="53"/>
      <c r="B72" s="55"/>
      <c r="C72" s="57">
        <v>3</v>
      </c>
      <c r="D72" s="38" t="s">
        <v>304</v>
      </c>
      <c r="E72" s="38">
        <v>750.075934978325</v>
      </c>
      <c r="F72" s="38">
        <v>9.8</v>
      </c>
      <c r="G72" s="38" t="s">
        <v>376</v>
      </c>
      <c r="H72" s="38">
        <v>1</v>
      </c>
      <c r="I72" s="38">
        <v>80.8846153846154</v>
      </c>
      <c r="J72" s="38">
        <v>65.4230769230769</v>
      </c>
      <c r="K72" s="38">
        <v>45</v>
      </c>
      <c r="L72" s="38">
        <v>10.2</v>
      </c>
      <c r="M72" s="38">
        <v>60</v>
      </c>
      <c r="N72" s="38">
        <v>15.507</v>
      </c>
      <c r="O72" s="38">
        <v>2.5</v>
      </c>
      <c r="P72" s="38" t="s">
        <v>298</v>
      </c>
      <c r="Q72" s="39">
        <v>69</v>
      </c>
      <c r="R72" s="38">
        <v>3</v>
      </c>
      <c r="S72" s="38">
        <v>3.5</v>
      </c>
      <c r="T72" s="38"/>
      <c r="U72" s="38">
        <v>5</v>
      </c>
      <c r="V72" s="88" t="s">
        <v>301</v>
      </c>
      <c r="W72" s="137" t="s">
        <v>375</v>
      </c>
      <c r="X72" s="138">
        <v>161.6</v>
      </c>
      <c r="Y72" s="142">
        <v>-2.8</v>
      </c>
      <c r="Z72" s="130">
        <v>125.54</v>
      </c>
      <c r="AA72" s="121">
        <v>1.4</v>
      </c>
    </row>
    <row r="73" s="3" customFormat="1" ht="57" customHeight="1" spans="1:27">
      <c r="A73" s="53"/>
      <c r="B73" s="55" t="s">
        <v>377</v>
      </c>
      <c r="C73" s="57">
        <v>1</v>
      </c>
      <c r="D73" s="55" t="s">
        <v>378</v>
      </c>
      <c r="E73" s="38">
        <v>770.289777777778</v>
      </c>
      <c r="F73" s="128">
        <v>5.78</v>
      </c>
      <c r="G73" s="39" t="s">
        <v>373</v>
      </c>
      <c r="H73" s="129">
        <v>5</v>
      </c>
      <c r="I73" s="38">
        <v>82.8461538461539</v>
      </c>
      <c r="J73" s="38">
        <v>70.1923076923077</v>
      </c>
      <c r="K73" s="38">
        <v>14</v>
      </c>
      <c r="L73" s="38">
        <v>3.8</v>
      </c>
      <c r="M73" s="38">
        <v>66</v>
      </c>
      <c r="N73" s="38">
        <v>13.5</v>
      </c>
      <c r="O73" s="38">
        <v>2.1</v>
      </c>
      <c r="P73" s="38" t="s">
        <v>298</v>
      </c>
      <c r="Q73" s="39">
        <v>59</v>
      </c>
      <c r="R73" s="134">
        <v>5</v>
      </c>
      <c r="S73" s="135">
        <v>5.25</v>
      </c>
      <c r="T73" s="111"/>
      <c r="U73" s="88">
        <v>3</v>
      </c>
      <c r="V73" s="88" t="s">
        <v>302</v>
      </c>
      <c r="W73" s="120">
        <v>0.1714</v>
      </c>
      <c r="X73" s="121">
        <v>161.333333333333</v>
      </c>
      <c r="Y73" s="38">
        <v>-6.16666666666666</v>
      </c>
      <c r="Z73" s="38">
        <v>104.216666666667</v>
      </c>
      <c r="AA73" s="141">
        <v>2.45454545454545</v>
      </c>
    </row>
    <row r="74" s="3" customFormat="1" ht="42" customHeight="1" spans="1:27">
      <c r="A74" s="53"/>
      <c r="B74" s="55"/>
      <c r="C74" s="57">
        <v>2</v>
      </c>
      <c r="D74" s="57" t="s">
        <v>364</v>
      </c>
      <c r="E74" s="58">
        <v>756.7</v>
      </c>
      <c r="F74" s="58">
        <v>5.03619424824934</v>
      </c>
      <c r="G74" s="59" t="s">
        <v>379</v>
      </c>
      <c r="H74" s="59">
        <v>4</v>
      </c>
      <c r="I74" s="38">
        <v>80.0384615384615</v>
      </c>
      <c r="J74" s="38">
        <v>66.1923076923077</v>
      </c>
      <c r="K74" s="38">
        <v>25</v>
      </c>
      <c r="L74" s="38">
        <v>5.9</v>
      </c>
      <c r="M74" s="38">
        <v>70</v>
      </c>
      <c r="N74" s="38">
        <v>15.8780996754475</v>
      </c>
      <c r="O74" s="38">
        <v>2.2</v>
      </c>
      <c r="P74" s="38" t="s">
        <v>298</v>
      </c>
      <c r="Q74" s="59">
        <v>60</v>
      </c>
      <c r="R74" s="136">
        <v>5</v>
      </c>
      <c r="S74" s="136">
        <v>4.75</v>
      </c>
      <c r="T74" s="111"/>
      <c r="U74" s="39">
        <v>5</v>
      </c>
      <c r="V74" s="39" t="s">
        <v>302</v>
      </c>
      <c r="W74" s="137" t="s">
        <v>380</v>
      </c>
      <c r="X74" s="58">
        <v>158.333333333333</v>
      </c>
      <c r="Y74" s="130">
        <v>-5.333333333334</v>
      </c>
      <c r="Z74" s="58">
        <v>118.666666666667</v>
      </c>
      <c r="AA74" s="71">
        <v>2.53333333333333</v>
      </c>
    </row>
    <row r="75" s="3" customFormat="1" ht="42" customHeight="1" spans="1:27">
      <c r="A75" s="53"/>
      <c r="B75" s="55"/>
      <c r="C75" s="57"/>
      <c r="D75" s="55" t="s">
        <v>59</v>
      </c>
      <c r="E75" s="38">
        <f>AVERAGE(E73:E74)</f>
        <v>763.494888888889</v>
      </c>
      <c r="F75" s="38">
        <f>AVERAGE(F73:F74)</f>
        <v>5.40809712412467</v>
      </c>
      <c r="G75" s="39"/>
      <c r="H75" s="129"/>
      <c r="I75" s="38">
        <v>82.8461538461539</v>
      </c>
      <c r="J75" s="38">
        <v>70.1923076923077</v>
      </c>
      <c r="K75" s="38">
        <v>14</v>
      </c>
      <c r="L75" s="38">
        <v>3.8</v>
      </c>
      <c r="M75" s="38">
        <v>66</v>
      </c>
      <c r="N75" s="38">
        <v>13.5</v>
      </c>
      <c r="O75" s="38">
        <v>2.1</v>
      </c>
      <c r="P75" s="38" t="s">
        <v>298</v>
      </c>
      <c r="Q75" s="39">
        <v>59</v>
      </c>
      <c r="R75" s="134">
        <v>5</v>
      </c>
      <c r="S75" s="135">
        <v>5.25</v>
      </c>
      <c r="T75" s="111"/>
      <c r="U75" s="88">
        <v>5</v>
      </c>
      <c r="V75" s="39" t="s">
        <v>302</v>
      </c>
      <c r="W75" s="139" t="s">
        <v>381</v>
      </c>
      <c r="X75" s="121">
        <f t="shared" ref="X75:AA75" si="13">AVERAGE(X73:X74)</f>
        <v>159.833333333333</v>
      </c>
      <c r="Y75" s="121">
        <f t="shared" si="13"/>
        <v>-5.75000000000033</v>
      </c>
      <c r="Z75" s="121">
        <f t="shared" si="13"/>
        <v>111.441666666667</v>
      </c>
      <c r="AA75" s="121">
        <f t="shared" si="13"/>
        <v>2.49393939393939</v>
      </c>
    </row>
    <row r="76" s="3" customFormat="1" ht="42" customHeight="1" spans="1:27">
      <c r="A76" s="53"/>
      <c r="B76" s="55"/>
      <c r="C76" s="57">
        <v>3</v>
      </c>
      <c r="D76" s="38" t="s">
        <v>304</v>
      </c>
      <c r="E76" s="38">
        <v>682.008868421644</v>
      </c>
      <c r="F76" s="38">
        <v>-0.2</v>
      </c>
      <c r="G76" s="38" t="s">
        <v>376</v>
      </c>
      <c r="H76" s="38">
        <v>3</v>
      </c>
      <c r="I76" s="38">
        <v>79.8846153846154</v>
      </c>
      <c r="J76" s="38">
        <v>61.0769230769231</v>
      </c>
      <c r="K76" s="38">
        <v>26</v>
      </c>
      <c r="L76" s="38">
        <v>6.9</v>
      </c>
      <c r="M76" s="38">
        <v>65</v>
      </c>
      <c r="N76" s="38">
        <v>16.272</v>
      </c>
      <c r="O76" s="38">
        <v>2.2</v>
      </c>
      <c r="P76" s="38" t="s">
        <v>298</v>
      </c>
      <c r="Q76" s="39">
        <v>59</v>
      </c>
      <c r="R76" s="38">
        <v>3</v>
      </c>
      <c r="S76" s="38">
        <v>3.5</v>
      </c>
      <c r="T76" s="111"/>
      <c r="U76" s="88">
        <v>5</v>
      </c>
      <c r="V76" s="39" t="s">
        <v>301</v>
      </c>
      <c r="W76" s="137" t="s">
        <v>375</v>
      </c>
      <c r="X76" s="138">
        <v>161.6</v>
      </c>
      <c r="Y76" s="142">
        <v>-2.8</v>
      </c>
      <c r="Z76" s="130">
        <v>124.8</v>
      </c>
      <c r="AA76" s="121">
        <v>2.3</v>
      </c>
    </row>
    <row r="77" s="3" customFormat="1" ht="42" customHeight="1" spans="1:27">
      <c r="A77" s="53"/>
      <c r="B77" s="55"/>
      <c r="C77" s="57">
        <v>1</v>
      </c>
      <c r="D77" s="55" t="s">
        <v>382</v>
      </c>
      <c r="E77" s="38">
        <v>714.366666666667</v>
      </c>
      <c r="F77" s="128">
        <v>0</v>
      </c>
      <c r="G77" s="39"/>
      <c r="H77" s="129">
        <v>8</v>
      </c>
      <c r="I77" s="38"/>
      <c r="J77" s="38">
        <v>68.3076923076923</v>
      </c>
      <c r="K77" s="38">
        <v>27</v>
      </c>
      <c r="L77" s="38">
        <v>7.4</v>
      </c>
      <c r="M77" s="38">
        <v>63</v>
      </c>
      <c r="N77" s="38">
        <v>16.6075</v>
      </c>
      <c r="O77" s="38">
        <v>1.9</v>
      </c>
      <c r="P77" s="38" t="s">
        <v>298</v>
      </c>
      <c r="Q77" s="39">
        <v>64</v>
      </c>
      <c r="R77" s="134">
        <v>3</v>
      </c>
      <c r="S77" s="135">
        <v>4.5</v>
      </c>
      <c r="T77" s="111"/>
      <c r="U77" s="88">
        <v>5</v>
      </c>
      <c r="V77" s="88" t="s">
        <v>365</v>
      </c>
      <c r="W77" s="120">
        <v>0.2069</v>
      </c>
      <c r="X77" s="121"/>
      <c r="Y77" s="38"/>
      <c r="Z77" s="38">
        <v>113.266666666667</v>
      </c>
      <c r="AA77" s="141">
        <v>2</v>
      </c>
    </row>
    <row r="78" s="3" customFormat="1" ht="42" customHeight="1" spans="1:27">
      <c r="A78" s="53"/>
      <c r="B78" s="55" t="s">
        <v>383</v>
      </c>
      <c r="C78" s="57">
        <v>2</v>
      </c>
      <c r="D78" s="55">
        <v>2016</v>
      </c>
      <c r="E78" s="58">
        <v>720.418333333333</v>
      </c>
      <c r="F78" s="58"/>
      <c r="G78" s="59"/>
      <c r="H78" s="59">
        <v>9</v>
      </c>
      <c r="I78" s="38">
        <v>82.9230769230769</v>
      </c>
      <c r="J78" s="38">
        <v>72.4230769230769</v>
      </c>
      <c r="K78" s="38">
        <v>32</v>
      </c>
      <c r="L78" s="38">
        <v>5.7</v>
      </c>
      <c r="M78" s="38">
        <v>62</v>
      </c>
      <c r="N78" s="38">
        <v>16.6770961511658</v>
      </c>
      <c r="O78" s="38">
        <v>2.1</v>
      </c>
      <c r="P78" s="38" t="s">
        <v>298</v>
      </c>
      <c r="Q78" s="39">
        <v>60</v>
      </c>
      <c r="R78" s="46">
        <v>5</v>
      </c>
      <c r="S78" s="46">
        <v>4.5</v>
      </c>
      <c r="T78" s="111"/>
      <c r="U78" s="39">
        <v>5</v>
      </c>
      <c r="V78" s="39" t="s">
        <v>302</v>
      </c>
      <c r="W78" s="120"/>
      <c r="X78" s="121">
        <v>163.7</v>
      </c>
      <c r="Y78" s="38"/>
      <c r="Z78" s="38">
        <v>114</v>
      </c>
      <c r="AA78" s="71">
        <v>1.8</v>
      </c>
    </row>
    <row r="79" s="4" customFormat="1" ht="42" customHeight="1" spans="1:27">
      <c r="A79" s="53"/>
      <c r="B79" s="55"/>
      <c r="C79" s="111">
        <v>3</v>
      </c>
      <c r="D79" s="55">
        <v>2017</v>
      </c>
      <c r="E79" s="131">
        <v>683.1</v>
      </c>
      <c r="F79" s="128"/>
      <c r="G79" s="39"/>
      <c r="H79" s="129"/>
      <c r="I79" s="38">
        <v>80.9615384615385</v>
      </c>
      <c r="J79" s="38">
        <v>60.4615384615385</v>
      </c>
      <c r="K79" s="38">
        <v>51</v>
      </c>
      <c r="L79" s="38">
        <v>11.7</v>
      </c>
      <c r="M79" s="38">
        <v>53</v>
      </c>
      <c r="N79" s="38">
        <v>16.864</v>
      </c>
      <c r="O79" s="38">
        <v>2</v>
      </c>
      <c r="P79" s="38" t="s">
        <v>298</v>
      </c>
      <c r="Q79" s="39">
        <v>58</v>
      </c>
      <c r="R79" s="140">
        <v>4</v>
      </c>
      <c r="S79" s="140">
        <v>3</v>
      </c>
      <c r="T79" s="140" t="s">
        <v>301</v>
      </c>
      <c r="U79" s="140">
        <v>5</v>
      </c>
      <c r="V79" s="111" t="s">
        <v>301</v>
      </c>
      <c r="W79" s="111">
        <v>5</v>
      </c>
      <c r="X79" s="138">
        <v>164.4</v>
      </c>
      <c r="Y79" s="38"/>
      <c r="Z79" s="130">
        <v>114.24</v>
      </c>
      <c r="AA79" s="111"/>
    </row>
    <row r="80" s="3" customFormat="1" spans="1:27">
      <c r="A80" s="132"/>
      <c r="B80" s="132"/>
      <c r="C80" s="133"/>
      <c r="D80" s="132"/>
      <c r="E80" s="7"/>
      <c r="F80" s="7"/>
      <c r="G80" s="133"/>
      <c r="H80" s="133"/>
      <c r="I80" s="7"/>
      <c r="J80" s="7"/>
      <c r="K80" s="133"/>
      <c r="L80" s="133"/>
      <c r="M80" s="133"/>
      <c r="N80" s="7"/>
      <c r="O80" s="133"/>
      <c r="P80" s="133"/>
      <c r="Q80" s="133"/>
      <c r="R80" s="133"/>
      <c r="S80" s="133"/>
      <c r="T80" s="133"/>
      <c r="U80" s="133"/>
      <c r="V80" s="133"/>
      <c r="W80" s="10"/>
      <c r="X80" s="7"/>
      <c r="Y80" s="7"/>
      <c r="Z80" s="7"/>
      <c r="AA80" s="11"/>
    </row>
  </sheetData>
  <mergeCells count="28">
    <mergeCell ref="C1:AA1"/>
    <mergeCell ref="E2:H2"/>
    <mergeCell ref="J2:Q2"/>
    <mergeCell ref="R2:W2"/>
    <mergeCell ref="A2:A3"/>
    <mergeCell ref="A4:A18"/>
    <mergeCell ref="A19:A29"/>
    <mergeCell ref="A30:A40"/>
    <mergeCell ref="A41:A47"/>
    <mergeCell ref="A48:A57"/>
    <mergeCell ref="A58:A68"/>
    <mergeCell ref="A69:A79"/>
    <mergeCell ref="B2:B3"/>
    <mergeCell ref="B48:B51"/>
    <mergeCell ref="B52:B55"/>
    <mergeCell ref="B56:B57"/>
    <mergeCell ref="B58:B61"/>
    <mergeCell ref="B62:B65"/>
    <mergeCell ref="B67:B68"/>
    <mergeCell ref="B69:B72"/>
    <mergeCell ref="B73:B76"/>
    <mergeCell ref="B78:B79"/>
    <mergeCell ref="C2:C3"/>
    <mergeCell ref="D2:D3"/>
    <mergeCell ref="X2:X3"/>
    <mergeCell ref="Y2:Y3"/>
    <mergeCell ref="Z2:Z3"/>
    <mergeCell ref="AA2:AA3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初审意见</vt:lpstr>
      <vt:lpstr>杂交籼稻</vt:lpstr>
      <vt:lpstr>中熟中粳</vt:lpstr>
      <vt:lpstr>迟熟中粳</vt:lpstr>
      <vt:lpstr>淮南迟播</vt:lpstr>
      <vt:lpstr>杂交中粳</vt:lpstr>
      <vt:lpstr>早熟晚粳</vt:lpstr>
      <vt:lpstr>杂交晚粳</vt:lpstr>
      <vt:lpstr>综合性状表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浒朙</cp:lastModifiedBy>
  <dcterms:created xsi:type="dcterms:W3CDTF">2006-09-16T00:00:00Z</dcterms:created>
  <dcterms:modified xsi:type="dcterms:W3CDTF">2018-04-08T01:10:25Z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