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9360" firstSheet="2" activeTab="4"/>
  </bookViews>
  <sheets>
    <sheet name="初审意见" sheetId="1" r:id="rId1"/>
    <sheet name="淮南品种" sheetId="2" r:id="rId2"/>
    <sheet name="淮北品种" sheetId="3" r:id="rId3"/>
    <sheet name="淮北迟播" sheetId="4" r:id="rId4"/>
    <sheet name="淮南品种汇总表" sheetId="5" r:id="rId5"/>
    <sheet name="淮北品种汇总表" sheetId="6" r:id="rId6"/>
    <sheet name="淮北迟播品种汇总表" sheetId="7" r:id="rId7"/>
  </sheets>
  <definedNames/>
  <calcPr fullCalcOnLoad="1"/>
</workbook>
</file>

<file path=xl/sharedStrings.xml><?xml version="1.0" encoding="utf-8"?>
<sst xmlns="http://schemas.openxmlformats.org/spreadsheetml/2006/main" count="2512" uniqueCount="528">
  <si>
    <t>品种类型</t>
  </si>
  <si>
    <t>审定定名</t>
  </si>
  <si>
    <t>参试名称</t>
  </si>
  <si>
    <t>申请者</t>
  </si>
  <si>
    <t>育种者</t>
  </si>
  <si>
    <t>亲本来源</t>
  </si>
  <si>
    <t>初审意见</t>
  </si>
  <si>
    <t>淮南小麦</t>
  </si>
  <si>
    <t>明麦133</t>
  </si>
  <si>
    <t>东麦1301</t>
  </si>
  <si>
    <t>江苏浤源禾农业科技有限公司</t>
  </si>
  <si>
    <t>江苏明天种业科技股份有限公司、江苏浤源禾农业科技有限公司</t>
  </si>
  <si>
    <t>郑麦9023/扬麦11</t>
  </si>
  <si>
    <t>通过初审，适宜在江苏省淮南麦区无黄花叶病毒病田块种植</t>
  </si>
  <si>
    <t>宁麦资126</t>
  </si>
  <si>
    <t>资12-6</t>
  </si>
  <si>
    <t>江苏省农业科学院种质资源与生物技术研究所</t>
  </si>
  <si>
    <t>镇麦6号/（偃高1号/烟农15-9//优繁5号/农大糯麦1号/3/IDO580）</t>
  </si>
  <si>
    <t>通过初审，适宜在江苏省淮南麦区种植</t>
  </si>
  <si>
    <t>扬麦27</t>
  </si>
  <si>
    <t>扬11-125</t>
  </si>
  <si>
    <t>江苏金土地种业有限公司 江苏里下河地区农业科学研究所</t>
  </si>
  <si>
    <t>扬麦19/扬07纹5418</t>
  </si>
  <si>
    <t>淮北小麦</t>
  </si>
  <si>
    <t>迁麦088</t>
  </si>
  <si>
    <t>迁06225</t>
  </si>
  <si>
    <t>江苏省农业科学院农业资源与环境研究所</t>
  </si>
  <si>
    <t>铜麦1号×百农矮抗58</t>
  </si>
  <si>
    <t>通过初审，适宜在江苏省淮北麦区种植</t>
  </si>
  <si>
    <t>江麦23</t>
  </si>
  <si>
    <t>徐麦2233</t>
  </si>
  <si>
    <t>江苏中江种业股份有限公司</t>
  </si>
  <si>
    <t xml:space="preserve">江苏中江种业股份有限公司  江苏徐淮地区徐州农业科学研究所 </t>
  </si>
  <si>
    <t>淮麦18/周麦16</t>
  </si>
  <si>
    <t>保麦330</t>
  </si>
  <si>
    <t>保科麦1330</t>
  </si>
  <si>
    <t>江苏保丰集团公司</t>
  </si>
  <si>
    <t>周98165/淮麦18</t>
  </si>
  <si>
    <t>淮北迟播小麦</t>
  </si>
  <si>
    <t>淮麦43</t>
  </si>
  <si>
    <t>淮核13068</t>
  </si>
  <si>
    <t>江苏徐淮地区淮阴农科所、江苏农科种业研究院有限公司</t>
  </si>
  <si>
    <t>太谷核不育基因组建的冬春性小麦轮回群体</t>
  </si>
  <si>
    <t>通过初审，适宜在江苏省淮北麦区晚茬口种植</t>
  </si>
  <si>
    <t>瑞华521</t>
  </si>
  <si>
    <t>瑞友315</t>
  </si>
  <si>
    <t>江苏瑞华农业科技有限公司</t>
  </si>
  <si>
    <t>郑麦9023/偃展4110</t>
  </si>
  <si>
    <t>淮麦920</t>
  </si>
  <si>
    <t>金地1120</t>
  </si>
  <si>
    <t>江苏省金地种业科技有限公司</t>
  </si>
  <si>
    <t>郑麦9023（选系）/ H1120</t>
  </si>
  <si>
    <t>淮麦44</t>
  </si>
  <si>
    <t>淮麦302</t>
  </si>
  <si>
    <t>江苏徐淮地区淮阴农业科学研究所、江苏天丰种业有限公司、淮阴师范学院</t>
  </si>
  <si>
    <t>江苏徐淮地区淮阴农业科学研究所</t>
  </si>
  <si>
    <t>百农9711/淮麦95079//淮麦9701</t>
  </si>
  <si>
    <t>通过初审，适宜在江苏省沿淮麦区及淮北麦区晚茬口种植</t>
  </si>
  <si>
    <r>
      <t xml:space="preserve">        </t>
    </r>
    <r>
      <rPr>
        <sz val="16"/>
        <rFont val="宋体"/>
        <family val="0"/>
      </rPr>
      <t>淮南小麦品种区试试验结果</t>
    </r>
  </si>
  <si>
    <r>
      <rPr>
        <sz val="11"/>
        <rFont val="宋体"/>
        <family val="0"/>
      </rPr>
      <t>品种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名称</t>
    </r>
  </si>
  <si>
    <r>
      <t>品种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编号</t>
    </r>
  </si>
  <si>
    <t>年份</t>
  </si>
  <si>
    <r>
      <rPr>
        <sz val="11"/>
        <rFont val="宋体"/>
        <family val="0"/>
      </rPr>
      <t>试点</t>
    </r>
  </si>
  <si>
    <r>
      <rPr>
        <sz val="11"/>
        <rFont val="宋体"/>
        <family val="0"/>
      </rPr>
      <t>芒</t>
    </r>
  </si>
  <si>
    <r>
      <rPr>
        <sz val="11"/>
        <rFont val="宋体"/>
        <family val="0"/>
      </rPr>
      <t>壳色</t>
    </r>
  </si>
  <si>
    <r>
      <rPr>
        <sz val="11"/>
        <rFont val="宋体"/>
        <family val="0"/>
      </rPr>
      <t>粒色</t>
    </r>
  </si>
  <si>
    <r>
      <rPr>
        <sz val="11"/>
        <rFont val="宋体"/>
        <family val="0"/>
      </rPr>
      <t>粒质</t>
    </r>
  </si>
  <si>
    <r>
      <rPr>
        <sz val="11"/>
        <rFont val="宋体"/>
        <family val="0"/>
      </rPr>
      <t>黑胚率</t>
    </r>
    <r>
      <rPr>
        <sz val="11"/>
        <rFont val="Times New Roman"/>
        <family val="1"/>
      </rPr>
      <t xml:space="preserve"> (%)</t>
    </r>
  </si>
  <si>
    <r>
      <rPr>
        <sz val="11"/>
        <rFont val="宋体"/>
        <family val="0"/>
      </rPr>
      <t>穗型</t>
    </r>
  </si>
  <si>
    <r>
      <rPr>
        <sz val="11"/>
        <rFont val="宋体"/>
        <family val="0"/>
      </rP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</si>
  <si>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容重</t>
    </r>
    <r>
      <rPr>
        <sz val="11"/>
        <rFont val="Times New Roman"/>
        <family val="1"/>
      </rPr>
      <t xml:space="preserve">     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公升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</si>
  <si>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小区产量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</si>
  <si>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产量</t>
    </r>
    <r>
      <rPr>
        <sz val="11"/>
        <rFont val="Times New Roman"/>
        <family val="1"/>
      </rPr>
      <t xml:space="preserve">       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</si>
  <si>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较</t>
    </r>
    <r>
      <rPr>
        <sz val="11"/>
        <rFont val="Times New Roman"/>
        <family val="1"/>
      </rPr>
      <t>CK1</t>
    </r>
    <r>
      <rPr>
        <sz val="11"/>
        <rFont val="宋体"/>
        <family val="0"/>
      </rPr>
      <t>增减产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</si>
  <si>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较</t>
    </r>
    <r>
      <rPr>
        <sz val="11"/>
        <rFont val="Times New Roman"/>
        <family val="1"/>
      </rPr>
      <t>CK2</t>
    </r>
    <r>
      <rPr>
        <sz val="11"/>
        <rFont val="宋体"/>
        <family val="0"/>
      </rPr>
      <t>增减产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</si>
  <si>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产量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位次</t>
    </r>
  </si>
  <si>
    <r>
      <rPr>
        <sz val="11"/>
        <rFont val="宋体"/>
        <family val="0"/>
      </rPr>
      <t>赤霉病</t>
    </r>
  </si>
  <si>
    <r>
      <rPr>
        <sz val="11"/>
        <rFont val="MS PMincho"/>
        <family val="1"/>
      </rPr>
      <t>白粉病</t>
    </r>
  </si>
  <si>
    <r>
      <rPr>
        <sz val="11"/>
        <rFont val="宋体"/>
        <family val="0"/>
      </rPr>
      <t>纹枯病</t>
    </r>
  </si>
  <si>
    <r>
      <rPr>
        <sz val="11"/>
        <rFont val="宋体"/>
        <family val="0"/>
      </rPr>
      <t>黄花叶病毒病</t>
    </r>
  </si>
  <si>
    <r>
      <rPr>
        <sz val="11"/>
        <rFont val="宋体"/>
        <family val="0"/>
      </rPr>
      <t>条锈病</t>
    </r>
  </si>
  <si>
    <r>
      <rPr>
        <sz val="11"/>
        <rFont val="宋体"/>
        <family val="0"/>
      </rPr>
      <t>叶锈病</t>
    </r>
  </si>
  <si>
    <r>
      <rPr>
        <sz val="11"/>
        <rFont val="宋体"/>
        <family val="0"/>
      </rPr>
      <t>倒伏情况</t>
    </r>
  </si>
  <si>
    <t>越冬期冻害</t>
  </si>
  <si>
    <t>春季冻害</t>
  </si>
  <si>
    <t>旱害</t>
  </si>
  <si>
    <t>湿害</t>
  </si>
  <si>
    <t>穗发芽%</t>
  </si>
  <si>
    <r>
      <rPr>
        <sz val="11"/>
        <rFont val="仿宋_GB2312"/>
        <family val="0"/>
      </rPr>
      <t>Ⅰ</t>
    </r>
  </si>
  <si>
    <r>
      <rPr>
        <sz val="11"/>
        <rFont val="仿宋_GB2312"/>
        <family val="0"/>
      </rPr>
      <t>Ⅱ</t>
    </r>
  </si>
  <si>
    <r>
      <rPr>
        <sz val="11"/>
        <rFont val="仿宋_GB2312"/>
        <family val="0"/>
      </rPr>
      <t>Ⅲ</t>
    </r>
  </si>
  <si>
    <r>
      <rPr>
        <sz val="10"/>
        <rFont val="宋体"/>
        <family val="0"/>
      </rPr>
      <t>播种期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</si>
  <si>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出苗期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</si>
  <si>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始穗期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</si>
  <si>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齐穗期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</si>
  <si>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成熟期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</si>
  <si>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</si>
  <si>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基本苗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</si>
  <si>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高峰苗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</si>
  <si>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幼苗习性</t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</si>
  <si>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</si>
  <si>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t>株型</t>
  </si>
  <si>
    <r>
      <rPr>
        <sz val="10"/>
        <rFont val="宋体"/>
        <family val="0"/>
      </rPr>
      <t>有效穗数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</si>
  <si>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每穗粒数</t>
    </r>
  </si>
  <si>
    <r>
      <rPr>
        <sz val="10"/>
        <rFont val="宋体"/>
        <family val="0"/>
      </rP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</si>
  <si>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普遍率</t>
    </r>
    <r>
      <rPr>
        <sz val="10"/>
        <rFont val="Times New Roman"/>
        <family val="1"/>
      </rPr>
      <t xml:space="preserve">  %</t>
    </r>
  </si>
  <si>
    <r>
      <rPr>
        <sz val="10"/>
        <rFont val="宋体"/>
        <family val="0"/>
      </rPr>
      <t>严重度</t>
    </r>
  </si>
  <si>
    <r>
      <rPr>
        <sz val="10"/>
        <rFont val="宋体"/>
        <family val="0"/>
      </rPr>
      <t>面积</t>
    </r>
    <r>
      <rPr>
        <sz val="10"/>
        <rFont val="Times New Roman"/>
        <family val="1"/>
      </rPr>
      <t xml:space="preserve">    %</t>
    </r>
  </si>
  <si>
    <r>
      <rPr>
        <sz val="10"/>
        <rFont val="宋体"/>
        <family val="0"/>
      </rPr>
      <t>程度</t>
    </r>
  </si>
  <si>
    <t>日期</t>
  </si>
  <si>
    <t>程度</t>
  </si>
  <si>
    <t>扬麦11-125</t>
  </si>
  <si>
    <t>A01</t>
  </si>
  <si>
    <r>
      <t>2014-2015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</si>
  <si>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里下河地区所</t>
    </r>
  </si>
  <si>
    <t>/</t>
  </si>
  <si>
    <r>
      <rPr>
        <sz val="10"/>
        <rFont val="宋体"/>
        <family val="0"/>
      </rPr>
      <t>镇江农科所</t>
    </r>
  </si>
  <si>
    <r>
      <rPr>
        <sz val="10"/>
        <rFont val="宋体"/>
        <family val="0"/>
      </rPr>
      <t>苏州市种子站</t>
    </r>
  </si>
  <si>
    <r>
      <rPr>
        <sz val="10"/>
        <rFont val="宋体"/>
        <family val="0"/>
      </rPr>
      <t>长</t>
    </r>
  </si>
  <si>
    <r>
      <rPr>
        <sz val="10"/>
        <rFont val="宋体"/>
        <family val="0"/>
      </rPr>
      <t>高邮汉留农技站</t>
    </r>
  </si>
  <si>
    <r>
      <rPr>
        <sz val="10"/>
        <rFont val="宋体"/>
        <family val="0"/>
      </rPr>
      <t>泰州市红旗良种场</t>
    </r>
  </si>
  <si>
    <r>
      <rPr>
        <sz val="10"/>
        <rFont val="宋体"/>
        <family val="0"/>
      </rPr>
      <t>长芒</t>
    </r>
  </si>
  <si>
    <r>
      <rPr>
        <sz val="10"/>
        <rFont val="宋体"/>
        <family val="0"/>
      </rPr>
      <t>东台市农科所</t>
    </r>
  </si>
  <si>
    <r>
      <rPr>
        <sz val="10"/>
        <rFont val="宋体"/>
        <family val="0"/>
      </rPr>
      <t>通州市农科所</t>
    </r>
  </si>
  <si>
    <r>
      <rPr>
        <sz val="10"/>
        <rFont val="宋体"/>
        <family val="0"/>
      </rPr>
      <t>建湖农科所</t>
    </r>
  </si>
  <si>
    <r>
      <rPr>
        <sz val="11"/>
        <rFont val="宋体"/>
        <family val="0"/>
      </rPr>
      <t>轻</t>
    </r>
  </si>
  <si>
    <r>
      <rPr>
        <sz val="11"/>
        <rFont val="宋体"/>
        <family val="0"/>
      </rPr>
      <t>重</t>
    </r>
  </si>
  <si>
    <r>
      <rPr>
        <sz val="11"/>
        <rFont val="宋体"/>
        <family val="0"/>
      </rPr>
      <t>未见</t>
    </r>
  </si>
  <si>
    <r>
      <rPr>
        <sz val="10"/>
        <rFont val="宋体"/>
        <family val="0"/>
      </rPr>
      <t>白马湖农场</t>
    </r>
  </si>
  <si>
    <r>
      <rPr>
        <sz val="10"/>
        <rFont val="宋体"/>
        <family val="0"/>
      </rPr>
      <t>省院生技所</t>
    </r>
  </si>
  <si>
    <r>
      <rPr>
        <sz val="10"/>
        <rFont val="宋体"/>
        <family val="0"/>
      </rPr>
      <t>直</t>
    </r>
  </si>
  <si>
    <r>
      <rPr>
        <sz val="10"/>
        <rFont val="宋体"/>
        <family val="0"/>
      </rPr>
      <t>宝应湖农场农科所</t>
    </r>
  </si>
  <si>
    <r>
      <rPr>
        <b/>
        <sz val="10"/>
        <rFont val="宋体"/>
        <family val="0"/>
      </rPr>
      <t>平均</t>
    </r>
  </si>
  <si>
    <r>
      <t>2015-2016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</si>
  <si>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扬州</t>
    </r>
  </si>
  <si>
    <r>
      <rPr>
        <sz val="10"/>
        <rFont val="宋体"/>
        <family val="0"/>
      </rPr>
      <t>高邮</t>
    </r>
  </si>
  <si>
    <r>
      <rPr>
        <sz val="10"/>
        <rFont val="宋体"/>
        <family val="0"/>
      </rPr>
      <t>盐都</t>
    </r>
  </si>
  <si>
    <t>1-2</t>
  </si>
  <si>
    <r>
      <rPr>
        <sz val="10"/>
        <rFont val="宋体"/>
        <family val="0"/>
      </rPr>
      <t>宝应湖</t>
    </r>
  </si>
  <si>
    <t>3</t>
  </si>
  <si>
    <t>2-3</t>
  </si>
  <si>
    <r>
      <rPr>
        <sz val="10"/>
        <rFont val="宋体"/>
        <family val="0"/>
      </rPr>
      <t>白马湖</t>
    </r>
  </si>
  <si>
    <t>2+</t>
  </si>
  <si>
    <r>
      <rPr>
        <sz val="10"/>
        <rFont val="宋体"/>
        <family val="0"/>
      </rPr>
      <t>东台</t>
    </r>
  </si>
  <si>
    <r>
      <rPr>
        <sz val="10"/>
        <rFont val="宋体"/>
        <family val="0"/>
      </rPr>
      <t>南京</t>
    </r>
  </si>
  <si>
    <r>
      <rPr>
        <sz val="10"/>
        <rFont val="宋体"/>
        <family val="0"/>
      </rPr>
      <t>盱眙</t>
    </r>
  </si>
  <si>
    <r>
      <rPr>
        <sz val="10"/>
        <rFont val="宋体"/>
        <family val="0"/>
      </rPr>
      <t>镇江</t>
    </r>
  </si>
  <si>
    <r>
      <rPr>
        <sz val="10"/>
        <rFont val="宋体"/>
        <family val="0"/>
      </rPr>
      <t>泰州</t>
    </r>
  </si>
  <si>
    <t>-</t>
  </si>
  <si>
    <r>
      <rPr>
        <sz val="10"/>
        <rFont val="宋体"/>
        <family val="0"/>
      </rPr>
      <t>通州</t>
    </r>
  </si>
  <si>
    <r>
      <rPr>
        <sz val="10"/>
        <rFont val="宋体"/>
        <family val="0"/>
      </rPr>
      <t>苏州</t>
    </r>
  </si>
  <si>
    <t>40.2</t>
  </si>
  <si>
    <t xml:space="preserve"> </t>
  </si>
  <si>
    <t>平均</t>
  </si>
  <si>
    <r>
      <t>2016-2017</t>
    </r>
    <r>
      <rPr>
        <sz val="10"/>
        <rFont val="宋体"/>
        <family val="0"/>
      </rPr>
      <t>生</t>
    </r>
  </si>
  <si>
    <t>苏州</t>
  </si>
  <si>
    <t>练湖</t>
  </si>
  <si>
    <t>南京</t>
  </si>
  <si>
    <t>高邮</t>
  </si>
  <si>
    <t>泰州</t>
  </si>
  <si>
    <t>通州</t>
  </si>
  <si>
    <t>大丰</t>
  </si>
  <si>
    <t>建湖</t>
  </si>
  <si>
    <t>阜宁</t>
  </si>
  <si>
    <t>新洋</t>
  </si>
  <si>
    <t>白马湖</t>
  </si>
  <si>
    <t>宝应湖</t>
  </si>
  <si>
    <t>A02</t>
  </si>
  <si>
    <t>1</t>
  </si>
  <si>
    <t>43.9</t>
  </si>
  <si>
    <t>2</t>
  </si>
  <si>
    <t>A07</t>
  </si>
  <si>
    <t>3-5</t>
  </si>
  <si>
    <r>
      <rPr>
        <sz val="11"/>
        <rFont val="宋体"/>
        <family val="0"/>
      </rPr>
      <t>中</t>
    </r>
  </si>
  <si>
    <t>A03</t>
  </si>
  <si>
    <t>4-5</t>
  </si>
  <si>
    <t>3-4</t>
  </si>
  <si>
    <t xml:space="preserve">    淮北片早播组品种试验结果                            </t>
  </si>
  <si>
    <t>品种名称</t>
  </si>
  <si>
    <t xml:space="preserve">   试  点</t>
  </si>
  <si>
    <t>芒</t>
  </si>
  <si>
    <t>壳色</t>
  </si>
  <si>
    <t>粒色</t>
  </si>
  <si>
    <t>粒质</t>
  </si>
  <si>
    <t>黑胚率 (%)</t>
  </si>
  <si>
    <t>穗型</t>
  </si>
  <si>
    <t>千粒重(克)</t>
  </si>
  <si>
    <t>容重     (克/升)</t>
  </si>
  <si>
    <t>小区产量(公斤)</t>
  </si>
  <si>
    <t>折合亩产    (公斤/亩)</t>
  </si>
  <si>
    <t>较CK±%</t>
  </si>
  <si>
    <t>产量  位次</t>
  </si>
  <si>
    <t>赤霉病</t>
  </si>
  <si>
    <t>白粉病</t>
  </si>
  <si>
    <t>条锈病</t>
  </si>
  <si>
    <t>叶锈病</t>
  </si>
  <si>
    <t>纹枯病</t>
  </si>
  <si>
    <t>倒伏情况</t>
  </si>
  <si>
    <t>冬季冻害</t>
  </si>
  <si>
    <t>穗发芽   %</t>
  </si>
  <si>
    <r>
      <rPr>
        <sz val="10"/>
        <rFont val="宋体"/>
        <family val="0"/>
      </rPr>
      <t>熟相</t>
    </r>
  </si>
  <si>
    <r>
      <rPr>
        <sz val="10"/>
        <rFont val="宋体"/>
        <family val="0"/>
      </rPr>
      <t>整齐度</t>
    </r>
  </si>
  <si>
    <r>
      <rPr>
        <sz val="10"/>
        <rFont val="宋体"/>
        <family val="0"/>
      </rPr>
      <t>穗长</t>
    </r>
    <r>
      <rPr>
        <sz val="10"/>
        <rFont val="Times New Roman"/>
        <family val="1"/>
      </rPr>
      <t>cm</t>
    </r>
  </si>
  <si>
    <r>
      <rPr>
        <sz val="10"/>
        <rFont val="宋体"/>
        <family val="0"/>
      </rPr>
      <t>每穗小穗数</t>
    </r>
  </si>
  <si>
    <r>
      <rPr>
        <sz val="10"/>
        <rFont val="宋体"/>
        <family val="0"/>
      </rPr>
      <t>单株穗数</t>
    </r>
  </si>
  <si>
    <t>Ⅰ</t>
  </si>
  <si>
    <t>Ⅱ</t>
  </si>
  <si>
    <t>Ⅲ</t>
  </si>
  <si>
    <r>
      <t>普遍率</t>
    </r>
    <r>
      <rPr>
        <sz val="12"/>
        <rFont val="宋体"/>
        <family val="0"/>
      </rPr>
      <t xml:space="preserve"> %</t>
    </r>
  </si>
  <si>
    <t>严重度</t>
  </si>
  <si>
    <r>
      <t>普遍率</t>
    </r>
    <r>
      <rPr>
        <sz val="12"/>
        <rFont val="宋体"/>
        <family val="0"/>
      </rPr>
      <t>%</t>
    </r>
  </si>
  <si>
    <t>级别</t>
  </si>
  <si>
    <t>反应型</t>
  </si>
  <si>
    <r>
      <t>普遍率</t>
    </r>
    <r>
      <rPr>
        <sz val="12"/>
        <rFont val="宋体"/>
        <family val="0"/>
      </rPr>
      <t xml:space="preserve">  %</t>
    </r>
  </si>
  <si>
    <r>
      <t>面积</t>
    </r>
    <r>
      <rPr>
        <sz val="12"/>
        <rFont val="宋体"/>
        <family val="0"/>
      </rPr>
      <t xml:space="preserve">  %</t>
    </r>
  </si>
  <si>
    <r>
      <t>播种期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</si>
  <si>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出苗期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</si>
  <si>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拔节期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</si>
  <si>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抽穗期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</si>
  <si>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成熟期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</si>
  <si>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全生育期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天</t>
    </r>
    <r>
      <rPr>
        <sz val="10"/>
        <color indexed="8"/>
        <rFont val="宋体"/>
        <family val="0"/>
      </rPr>
      <t>)</t>
    </r>
  </si>
  <si>
    <t>生育期(天)</t>
  </si>
  <si>
    <r>
      <t>基本苗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</si>
  <si>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t>株高(CM)</t>
  </si>
  <si>
    <r>
      <t>最高茎蘖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</si>
  <si>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r>
      <t>穗数</t>
    </r>
    <r>
      <rPr>
        <sz val="10"/>
        <color indexed="8"/>
        <rFont val="宋体"/>
        <family val="0"/>
      </rPr>
      <t xml:space="preserve">   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</si>
  <si>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r>
      <t>成穗率</t>
    </r>
    <r>
      <rPr>
        <sz val="10"/>
        <color indexed="8"/>
        <rFont val="宋体"/>
        <family val="0"/>
      </rPr>
      <t>(%)</t>
    </r>
  </si>
  <si>
    <r>
      <t>每穗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粒数</t>
    </r>
  </si>
  <si>
    <r>
      <rPr>
        <sz val="10"/>
        <rFont val="宋体"/>
        <family val="0"/>
      </rPr>
      <t>总数</t>
    </r>
  </si>
  <si>
    <r>
      <rPr>
        <sz val="10"/>
        <rFont val="宋体"/>
        <family val="0"/>
      </rPr>
      <t>不孕</t>
    </r>
  </si>
  <si>
    <t>B04</t>
  </si>
  <si>
    <r>
      <t>2014-2015</t>
    </r>
    <r>
      <rPr>
        <sz val="10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</si>
  <si>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东海县农科所</t>
    </r>
  </si>
  <si>
    <r>
      <t>1</t>
    </r>
    <r>
      <rPr>
        <vertAlign val="superscript"/>
        <sz val="10"/>
        <rFont val="宋体"/>
        <family val="0"/>
      </rPr>
      <t>-</t>
    </r>
  </si>
  <si>
    <r>
      <rPr>
        <sz val="10"/>
        <color indexed="8"/>
        <rFont val="宋体"/>
        <family val="0"/>
      </rPr>
      <t>东辛农场农科所</t>
    </r>
  </si>
  <si>
    <t>12/1</t>
  </si>
  <si>
    <t>3/10</t>
  </si>
  <si>
    <r>
      <rPr>
        <sz val="10"/>
        <color indexed="8"/>
        <rFont val="宋体"/>
        <family val="0"/>
      </rPr>
      <t>阜宁县农科所</t>
    </r>
  </si>
  <si>
    <r>
      <t>2</t>
    </r>
    <r>
      <rPr>
        <sz val="10.5"/>
        <rFont val="宋体"/>
        <family val="0"/>
      </rPr>
      <t>-3</t>
    </r>
  </si>
  <si>
    <r>
      <t>3-</t>
    </r>
    <r>
      <rPr>
        <u val="single"/>
        <sz val="10.5"/>
        <color indexed="8"/>
        <rFont val="宋体"/>
        <family val="0"/>
      </rPr>
      <t>4</t>
    </r>
  </si>
  <si>
    <r>
      <t>2-</t>
    </r>
    <r>
      <rPr>
        <u val="single"/>
        <sz val="10.5"/>
        <rFont val="宋体"/>
        <family val="0"/>
      </rPr>
      <t>3</t>
    </r>
  </si>
  <si>
    <r>
      <rPr>
        <sz val="10"/>
        <color indexed="8"/>
        <rFont val="宋体"/>
        <family val="0"/>
      </rPr>
      <t>淮阴农科所</t>
    </r>
  </si>
  <si>
    <r>
      <rPr>
        <sz val="10"/>
        <color indexed="8"/>
        <rFont val="宋体"/>
        <family val="0"/>
      </rPr>
      <t>邳州市稻麦原种场</t>
    </r>
  </si>
  <si>
    <t>零星</t>
  </si>
  <si>
    <r>
      <rPr>
        <sz val="10"/>
        <color indexed="8"/>
        <rFont val="宋体"/>
        <family val="0"/>
      </rPr>
      <t>柳新农场</t>
    </r>
  </si>
  <si>
    <r>
      <rPr>
        <sz val="10"/>
        <color indexed="8"/>
        <rFont val="宋体"/>
        <family val="0"/>
      </rPr>
      <t>宿迁农科所</t>
    </r>
  </si>
  <si>
    <r>
      <rPr>
        <sz val="10"/>
        <color indexed="8"/>
        <rFont val="宋体"/>
        <family val="0"/>
      </rPr>
      <t>丰县农林局粮作站</t>
    </r>
  </si>
  <si>
    <r>
      <rPr>
        <sz val="10"/>
        <color indexed="8"/>
        <rFont val="宋体"/>
        <family val="0"/>
      </rPr>
      <t>徐州农科所</t>
    </r>
  </si>
  <si>
    <t>4+</t>
  </si>
  <si>
    <t>40-65-80</t>
  </si>
  <si>
    <t>2-</t>
  </si>
  <si>
    <t>1+</t>
  </si>
  <si>
    <r>
      <rPr>
        <b/>
        <sz val="10"/>
        <color indexed="8"/>
        <rFont val="宋体"/>
        <family val="0"/>
      </rPr>
      <t>平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均</t>
    </r>
  </si>
  <si>
    <t>B02</t>
  </si>
  <si>
    <r>
      <t>2015-2016</t>
    </r>
    <r>
      <rPr>
        <sz val="10"/>
        <color indexed="8"/>
        <rFont val="宋体"/>
        <family val="0"/>
      </rPr>
      <t>区</t>
    </r>
  </si>
  <si>
    <r>
      <rPr>
        <sz val="10"/>
        <rFont val="宋体"/>
        <family val="0"/>
      </rPr>
      <t>淮阴</t>
    </r>
  </si>
  <si>
    <r>
      <rPr>
        <sz val="10"/>
        <rFont val="宋体"/>
        <family val="0"/>
      </rPr>
      <t>瑞华</t>
    </r>
  </si>
  <si>
    <t>　</t>
  </si>
  <si>
    <r>
      <rPr>
        <sz val="10"/>
        <rFont val="宋体"/>
        <family val="0"/>
      </rPr>
      <t>徐州</t>
    </r>
  </si>
  <si>
    <t>4</t>
  </si>
  <si>
    <t>65-80</t>
  </si>
  <si>
    <r>
      <rPr>
        <sz val="10"/>
        <rFont val="宋体"/>
        <family val="0"/>
      </rPr>
      <t>佳禾</t>
    </r>
  </si>
  <si>
    <t>5</t>
  </si>
  <si>
    <r>
      <rPr>
        <sz val="10"/>
        <rFont val="宋体"/>
        <family val="0"/>
      </rPr>
      <t>东海</t>
    </r>
  </si>
  <si>
    <r>
      <rPr>
        <sz val="10"/>
        <rFont val="宋体"/>
        <family val="0"/>
      </rPr>
      <t>东辛</t>
    </r>
  </si>
  <si>
    <r>
      <rPr>
        <sz val="10"/>
        <rFont val="宋体"/>
        <family val="0"/>
      </rPr>
      <t>邳州</t>
    </r>
  </si>
  <si>
    <t>10</t>
  </si>
  <si>
    <r>
      <rPr>
        <sz val="10"/>
        <rFont val="宋体"/>
        <family val="0"/>
      </rPr>
      <t>宿迁</t>
    </r>
  </si>
  <si>
    <r>
      <rPr>
        <sz val="10"/>
        <rFont val="宋体"/>
        <family val="0"/>
      </rPr>
      <t>保丰</t>
    </r>
  </si>
  <si>
    <r>
      <rPr>
        <sz val="10"/>
        <rFont val="宋体"/>
        <family val="0"/>
      </rPr>
      <t>阜宁</t>
    </r>
  </si>
  <si>
    <t xml:space="preserve">60 </t>
  </si>
  <si>
    <t xml:space="preserve">3 </t>
  </si>
  <si>
    <r>
      <rPr>
        <sz val="10"/>
        <rFont val="宋体"/>
        <family val="0"/>
      </rPr>
      <t>泗洪</t>
    </r>
  </si>
  <si>
    <t>徐州</t>
  </si>
  <si>
    <t>丰县</t>
  </si>
  <si>
    <t>徐州佳禾</t>
  </si>
  <si>
    <t>东辛</t>
  </si>
  <si>
    <t>农科种业研究院</t>
  </si>
  <si>
    <t>圆锥</t>
  </si>
  <si>
    <t>瑞华</t>
  </si>
  <si>
    <t>江苏保丰</t>
  </si>
  <si>
    <t>宿迁中江</t>
  </si>
  <si>
    <t>神农大丰</t>
  </si>
  <si>
    <t>东海</t>
  </si>
  <si>
    <t>淮安农科院</t>
  </si>
  <si>
    <t>B07</t>
  </si>
  <si>
    <t>3-</t>
  </si>
  <si>
    <r>
      <t>2</t>
    </r>
    <r>
      <rPr>
        <sz val="10"/>
        <rFont val="宋体"/>
        <family val="0"/>
      </rPr>
      <t>-3</t>
    </r>
  </si>
  <si>
    <r>
      <t>2</t>
    </r>
    <r>
      <rPr>
        <vertAlign val="superscript"/>
        <sz val="12"/>
        <rFont val="宋体"/>
        <family val="0"/>
      </rPr>
      <t>+</t>
    </r>
  </si>
  <si>
    <t>25-40-65</t>
  </si>
  <si>
    <t>B01</t>
  </si>
  <si>
    <t>10-25</t>
  </si>
  <si>
    <t>8</t>
  </si>
  <si>
    <t xml:space="preserve">2 </t>
  </si>
  <si>
    <t>长方</t>
  </si>
  <si>
    <t>B10</t>
  </si>
  <si>
    <r>
      <t>3</t>
    </r>
    <r>
      <rPr>
        <sz val="10.5"/>
        <rFont val="宋体"/>
        <family val="0"/>
      </rPr>
      <t>-4</t>
    </r>
  </si>
  <si>
    <t>B03</t>
  </si>
  <si>
    <t>40-65</t>
  </si>
  <si>
    <t>3+</t>
  </si>
  <si>
    <t>27</t>
  </si>
  <si>
    <r>
      <rPr>
        <sz val="14"/>
        <rFont val="仿宋_GB2312"/>
        <family val="0"/>
      </rPr>
      <t>附表</t>
    </r>
    <r>
      <rPr>
        <sz val="14"/>
        <rFont val="Times New Roman"/>
        <family val="1"/>
      </rPr>
      <t xml:space="preserve">3       </t>
    </r>
    <r>
      <rPr>
        <sz val="14"/>
        <rFont val="黑体"/>
        <family val="3"/>
      </rPr>
      <t>江苏省</t>
    </r>
    <r>
      <rPr>
        <b/>
        <sz val="14"/>
        <rFont val="Times New Roman"/>
        <family val="1"/>
      </rPr>
      <t>2014-2015</t>
    </r>
    <r>
      <rPr>
        <sz val="14"/>
        <rFont val="黑体"/>
        <family val="3"/>
      </rPr>
      <t>年淮北晚播组小麦区域试验特征特性及产量结果表</t>
    </r>
    <r>
      <rPr>
        <sz val="14"/>
        <rFont val="Times New Roman"/>
        <family val="1"/>
      </rPr>
      <t xml:space="preserve">                              </t>
    </r>
  </si>
  <si>
    <t>试验编号</t>
  </si>
  <si>
    <r>
      <rPr>
        <sz val="10"/>
        <rFont val="宋体"/>
        <family val="0"/>
      </rPr>
      <t>试点</t>
    </r>
  </si>
  <si>
    <r>
      <rPr>
        <sz val="10"/>
        <rFont val="宋体"/>
        <family val="0"/>
      </rPr>
      <t>芒</t>
    </r>
  </si>
  <si>
    <r>
      <rPr>
        <sz val="10"/>
        <rFont val="宋体"/>
        <family val="0"/>
      </rPr>
      <t>壳色</t>
    </r>
  </si>
  <si>
    <r>
      <rPr>
        <sz val="10"/>
        <rFont val="宋体"/>
        <family val="0"/>
      </rPr>
      <t>粒色</t>
    </r>
  </si>
  <si>
    <r>
      <rPr>
        <sz val="10"/>
        <rFont val="宋体"/>
        <family val="0"/>
      </rPr>
      <t>粒质</t>
    </r>
  </si>
  <si>
    <r>
      <rPr>
        <sz val="10"/>
        <rFont val="宋体"/>
        <family val="0"/>
      </rPr>
      <t>黑胚率</t>
    </r>
    <r>
      <rPr>
        <sz val="10"/>
        <rFont val="Times New Roman"/>
        <family val="1"/>
      </rPr>
      <t xml:space="preserve"> (%)</t>
    </r>
  </si>
  <si>
    <r>
      <rPr>
        <sz val="10"/>
        <rFont val="宋体"/>
        <family val="0"/>
      </rPr>
      <t>穗型</t>
    </r>
  </si>
  <si>
    <r>
      <rPr>
        <sz val="10"/>
        <rFont val="宋体"/>
        <family val="0"/>
      </rPr>
      <t>容重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</si>
  <si>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小区产量</t>
    </r>
    <r>
      <rPr>
        <sz val="10"/>
        <color indexed="8"/>
        <rFont val="Times New Roman"/>
        <family val="1"/>
      </rPr>
      <t>(kg/13.33m2)</t>
    </r>
  </si>
  <si>
    <r>
      <rPr>
        <sz val="10"/>
        <color indexed="8"/>
        <rFont val="宋体"/>
        <family val="0"/>
      </rPr>
      <t>折合亩产</t>
    </r>
    <r>
      <rPr>
        <sz val="10"/>
        <color indexed="8"/>
        <rFont val="Times New Roman"/>
        <family val="1"/>
      </rPr>
      <t>(kg/</t>
    </r>
    <r>
      <rPr>
        <sz val="10"/>
        <color indexed="8"/>
        <rFont val="宋体"/>
        <family val="0"/>
      </rPr>
      <t>亩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</si>
  <si>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较对照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增减产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</si>
  <si>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family val="0"/>
      </rPr>
      <t>较对照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增减产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</si>
  <si>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family val="0"/>
      </rPr>
      <t>产量位次</t>
    </r>
  </si>
  <si>
    <r>
      <rPr>
        <sz val="10"/>
        <rFont val="宋体"/>
        <family val="0"/>
      </rPr>
      <t>赤霉病</t>
    </r>
  </si>
  <si>
    <r>
      <rPr>
        <sz val="10"/>
        <rFont val="MS PMincho"/>
        <family val="1"/>
      </rPr>
      <t>白粉病</t>
    </r>
  </si>
  <si>
    <r>
      <rPr>
        <sz val="10"/>
        <rFont val="宋体"/>
        <family val="0"/>
      </rPr>
      <t>纹枯病</t>
    </r>
  </si>
  <si>
    <r>
      <rPr>
        <sz val="10"/>
        <rFont val="宋体"/>
        <family val="0"/>
      </rPr>
      <t>倒伏情况</t>
    </r>
  </si>
  <si>
    <r>
      <rPr>
        <sz val="10"/>
        <rFont val="宋体"/>
        <family val="0"/>
      </rPr>
      <t>冬季冻害</t>
    </r>
  </si>
  <si>
    <r>
      <rPr>
        <sz val="10"/>
        <rFont val="宋体"/>
        <family val="0"/>
      </rPr>
      <t>春季冻害</t>
    </r>
  </si>
  <si>
    <t>播种期(月/日)</t>
  </si>
  <si>
    <r>
      <rPr>
        <sz val="10"/>
        <rFont val="宋体"/>
        <family val="0"/>
      </rPr>
      <t>全生育期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</si>
  <si>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幼苗习性</t>
    </r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</si>
  <si>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</si>
  <si>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r>
      <rPr>
        <sz val="10"/>
        <rFont val="宋体"/>
        <family val="0"/>
      </rPr>
      <t>株型</t>
    </r>
  </si>
  <si>
    <r>
      <rPr>
        <sz val="10"/>
        <rFont val="宋体"/>
        <family val="0"/>
      </rPr>
      <t>最高茎蘖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</si>
  <si>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每亩穗数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</si>
  <si>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成穗率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</si>
  <si>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Ⅰ</t>
    </r>
  </si>
  <si>
    <r>
      <rPr>
        <sz val="10"/>
        <color indexed="8"/>
        <rFont val="宋体"/>
        <family val="0"/>
      </rPr>
      <t>Ⅱ</t>
    </r>
  </si>
  <si>
    <r>
      <rPr>
        <sz val="10"/>
        <color indexed="8"/>
        <rFont val="宋体"/>
        <family val="0"/>
      </rPr>
      <t>Ⅲ</t>
    </r>
  </si>
  <si>
    <r>
      <rPr>
        <sz val="10"/>
        <rFont val="宋体"/>
        <family val="0"/>
      </rPr>
      <t>面积</t>
    </r>
    <r>
      <rPr>
        <sz val="10"/>
        <rFont val="Times New Roman"/>
        <family val="1"/>
      </rPr>
      <t>%</t>
    </r>
  </si>
  <si>
    <r>
      <rPr>
        <sz val="10"/>
        <rFont val="宋体"/>
        <family val="0"/>
      </rPr>
      <t>日期</t>
    </r>
  </si>
  <si>
    <t>C04</t>
  </si>
  <si>
    <r>
      <rPr>
        <sz val="10"/>
        <rFont val="宋体"/>
        <family val="0"/>
      </rPr>
      <t>江苏瑞华公司</t>
    </r>
  </si>
  <si>
    <r>
      <t>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3</t>
    </r>
  </si>
  <si>
    <r>
      <t>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</si>
  <si>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淮阴农科所</t>
    </r>
  </si>
  <si>
    <r>
      <rPr>
        <sz val="10"/>
        <rFont val="宋体"/>
        <family val="0"/>
      </rPr>
      <t>阜宁县农科所</t>
    </r>
  </si>
  <si>
    <r>
      <t>2</t>
    </r>
    <r>
      <rPr>
        <sz val="10"/>
        <rFont val="宋体"/>
        <family val="0"/>
      </rPr>
      <t>～</t>
    </r>
    <r>
      <rPr>
        <u val="single"/>
        <sz val="10"/>
        <rFont val="Times New Roman"/>
        <family val="1"/>
      </rPr>
      <t>3</t>
    </r>
  </si>
  <si>
    <r>
      <rPr>
        <sz val="10"/>
        <rFont val="宋体"/>
        <family val="0"/>
      </rPr>
      <t>洪泽农场农科所</t>
    </r>
  </si>
  <si>
    <r>
      <rPr>
        <sz val="10"/>
        <rFont val="宋体"/>
        <family val="0"/>
      </rPr>
      <t>新洋农场</t>
    </r>
  </si>
  <si>
    <r>
      <rPr>
        <sz val="10"/>
        <rFont val="宋体"/>
        <family val="0"/>
      </rPr>
      <t>宿迁农科所</t>
    </r>
  </si>
  <si>
    <r>
      <rPr>
        <sz val="10"/>
        <rFont val="宋体"/>
        <family val="0"/>
      </rPr>
      <t>连云港农科院</t>
    </r>
  </si>
  <si>
    <r>
      <rPr>
        <sz val="10"/>
        <rFont val="宋体"/>
        <family val="0"/>
      </rPr>
      <t>邳州稻麦原种场</t>
    </r>
  </si>
  <si>
    <r>
      <rPr>
        <sz val="10"/>
        <rFont val="宋体"/>
        <family val="0"/>
      </rPr>
      <t>零星</t>
    </r>
  </si>
  <si>
    <t>C02</t>
  </si>
  <si>
    <r>
      <rPr>
        <sz val="10"/>
        <rFont val="宋体"/>
        <family val="0"/>
      </rPr>
      <t>天隆种业公司</t>
    </r>
  </si>
  <si>
    <r>
      <rPr>
        <sz val="10"/>
        <rFont val="宋体"/>
        <family val="0"/>
      </rPr>
      <t>徐州种子站</t>
    </r>
  </si>
  <si>
    <t>2016-2017生</t>
  </si>
  <si>
    <r>
      <rPr>
        <sz val="10"/>
        <rFont val="宋体"/>
        <family val="0"/>
      </rPr>
      <t>东辛农场农科所</t>
    </r>
  </si>
  <si>
    <r>
      <rPr>
        <sz val="10"/>
        <rFont val="宋体"/>
        <family val="0"/>
      </rPr>
      <t>丰县农委粮作站</t>
    </r>
  </si>
  <si>
    <r>
      <rPr>
        <sz val="10"/>
        <rFont val="宋体"/>
        <family val="0"/>
      </rPr>
      <t>江苏神农大丰</t>
    </r>
  </si>
  <si>
    <r>
      <rPr>
        <sz val="10"/>
        <rFont val="宋体"/>
        <family val="0"/>
      </rPr>
      <t>邳州市稻麦原种场</t>
    </r>
  </si>
  <si>
    <r>
      <rPr>
        <sz val="10"/>
        <rFont val="宋体"/>
        <family val="0"/>
      </rPr>
      <t>东海县农科所</t>
    </r>
  </si>
  <si>
    <r>
      <rPr>
        <sz val="10"/>
        <rFont val="宋体"/>
        <family val="0"/>
      </rPr>
      <t>徐州市种子站</t>
    </r>
  </si>
  <si>
    <r>
      <rPr>
        <sz val="10"/>
        <rFont val="宋体"/>
        <family val="0"/>
      </rPr>
      <t>天隆科技有限公司</t>
    </r>
  </si>
  <si>
    <t>C05</t>
  </si>
  <si>
    <r>
      <t>3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5</t>
    </r>
  </si>
  <si>
    <r>
      <t>3</t>
    </r>
    <r>
      <rPr>
        <sz val="10"/>
        <rFont val="宋体"/>
        <family val="0"/>
      </rPr>
      <t>～</t>
    </r>
    <r>
      <rPr>
        <sz val="10"/>
        <color indexed="8"/>
        <rFont val="Times New Roman"/>
        <family val="1"/>
      </rPr>
      <t>4</t>
    </r>
  </si>
  <si>
    <t>C03</t>
  </si>
  <si>
    <t>C06</t>
  </si>
  <si>
    <r>
      <t>3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</t>
    </r>
  </si>
  <si>
    <t>C07</t>
  </si>
  <si>
    <r>
      <t>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</t>
    </r>
  </si>
  <si>
    <r>
      <t>3</t>
    </r>
    <r>
      <rPr>
        <sz val="10"/>
        <rFont val="宋体"/>
        <family val="0"/>
      </rPr>
      <t>～</t>
    </r>
    <r>
      <rPr>
        <u val="single"/>
        <sz val="10"/>
        <color indexed="8"/>
        <rFont val="Times New Roman"/>
        <family val="1"/>
      </rPr>
      <t>4</t>
    </r>
  </si>
  <si>
    <r>
      <rPr>
        <sz val="18"/>
        <color indexed="8"/>
        <rFont val="Times New Roman"/>
        <family val="1"/>
      </rPr>
      <t>2017</t>
    </r>
    <r>
      <rPr>
        <sz val="18"/>
        <color indexed="8"/>
        <rFont val="宋体"/>
        <family val="0"/>
      </rPr>
      <t>年度淮南报审小麦新品种综合性状表</t>
    </r>
  </si>
  <si>
    <t>序号</t>
  </si>
  <si>
    <t>区试编号</t>
  </si>
  <si>
    <t>抗性编号</t>
  </si>
  <si>
    <t>区试产量</t>
  </si>
  <si>
    <t>品质状况</t>
  </si>
  <si>
    <t>黄花叶病</t>
  </si>
  <si>
    <t>穗发芽</t>
  </si>
  <si>
    <t>专家考察</t>
  </si>
  <si>
    <t>抗倒性</t>
  </si>
  <si>
    <t>抗寒性</t>
  </si>
  <si>
    <t>抗倒春寒</t>
  </si>
  <si>
    <t>全生育期</t>
  </si>
  <si>
    <t>生育期比对照长</t>
  </si>
  <si>
    <t>主要农艺性状</t>
  </si>
  <si>
    <r>
      <rPr>
        <b/>
        <sz val="10"/>
        <color indexed="8"/>
        <rFont val="宋体"/>
        <family val="0"/>
      </rPr>
      <t>公斤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</si>
  <si>
    <r>
      <rPr>
        <b/>
        <sz val="10"/>
        <color indexed="8"/>
        <rFont val="宋体"/>
        <family val="0"/>
      </rPr>
      <t>比</t>
    </r>
    <r>
      <rPr>
        <b/>
        <sz val="10"/>
        <color indexed="8"/>
        <rFont val="Times New Roman"/>
        <family val="1"/>
      </rPr>
      <t>CK1±%</t>
    </r>
  </si>
  <si>
    <r>
      <rPr>
        <b/>
        <sz val="10"/>
        <color indexed="8"/>
        <rFont val="宋体"/>
        <family val="0"/>
      </rP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减产点次</t>
    </r>
  </si>
  <si>
    <r>
      <rPr>
        <b/>
        <sz val="10"/>
        <color indexed="8"/>
        <rFont val="Arial"/>
        <family val="2"/>
      </rPr>
      <t>≥</t>
    </r>
    <r>
      <rPr>
        <b/>
        <sz val="10"/>
        <color indexed="8"/>
        <rFont val="宋体"/>
        <family val="0"/>
      </rPr>
      <t>2%/</t>
    </r>
  </si>
  <si>
    <r>
      <rPr>
        <b/>
        <sz val="10"/>
        <color indexed="8"/>
        <rFont val="宋体"/>
        <family val="0"/>
      </rPr>
      <t>比</t>
    </r>
    <r>
      <rPr>
        <b/>
        <sz val="10"/>
        <color indexed="8"/>
        <rFont val="Times New Roman"/>
        <family val="1"/>
      </rPr>
      <t>CK2±%</t>
    </r>
  </si>
  <si>
    <t>显著性</t>
  </si>
  <si>
    <t>位次</t>
  </si>
  <si>
    <r>
      <rPr>
        <b/>
        <sz val="10"/>
        <rFont val="宋体"/>
        <family val="0"/>
      </rPr>
      <t>容重</t>
    </r>
    <r>
      <rPr>
        <b/>
        <sz val="10"/>
        <color indexed="8"/>
        <rFont val="Times New Roman"/>
        <family val="1"/>
      </rPr>
      <t>g/L</t>
    </r>
  </si>
  <si>
    <r>
      <rPr>
        <b/>
        <sz val="10"/>
        <rFont val="宋体"/>
        <family val="0"/>
      </rPr>
      <t>粗蛋白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干基</t>
    </r>
    <r>
      <rPr>
        <b/>
        <sz val="10"/>
        <color indexed="8"/>
        <rFont val="Times New Roman"/>
        <family val="1"/>
      </rPr>
      <t>)
%</t>
    </r>
  </si>
  <si>
    <r>
      <rPr>
        <b/>
        <sz val="10"/>
        <rFont val="宋体"/>
        <family val="0"/>
      </rPr>
      <t>湿面筋</t>
    </r>
    <r>
      <rPr>
        <b/>
        <sz val="10"/>
        <rFont val="Times New Roman"/>
        <family val="1"/>
      </rPr>
      <t xml:space="preserve">
(14%</t>
    </r>
    <r>
      <rPr>
        <b/>
        <sz val="10"/>
        <rFont val="宋体"/>
        <family val="0"/>
      </rPr>
      <t>水</t>
    </r>
    <r>
      <rPr>
        <b/>
        <sz val="10"/>
        <rFont val="Times New Roman"/>
        <family val="1"/>
      </rPr>
      <t>)
%</t>
    </r>
  </si>
  <si>
    <r>
      <rPr>
        <b/>
        <sz val="10"/>
        <rFont val="宋体"/>
        <family val="0"/>
      </rPr>
      <t>吸水量</t>
    </r>
    <r>
      <rPr>
        <b/>
        <sz val="10"/>
        <rFont val="Times New Roman"/>
        <family val="1"/>
      </rPr>
      <t xml:space="preserve">
mL/100g</t>
    </r>
  </si>
  <si>
    <r>
      <rPr>
        <b/>
        <sz val="10"/>
        <rFont val="宋体"/>
        <family val="0"/>
      </rPr>
      <t>稳定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时间</t>
    </r>
    <r>
      <rPr>
        <b/>
        <sz val="10"/>
        <rFont val="Times New Roman"/>
        <family val="1"/>
      </rPr>
      <t xml:space="preserve">
min</t>
    </r>
  </si>
  <si>
    <r>
      <rPr>
        <b/>
        <sz val="10"/>
        <rFont val="宋体"/>
        <family val="0"/>
      </rPr>
      <t>最大拉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伸阻力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Rm,135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 xml:space="preserve">
E.U</t>
    </r>
  </si>
  <si>
    <r>
      <t>拉伸面积</t>
    </r>
    <r>
      <rPr>
        <b/>
        <sz val="10"/>
        <rFont val="Times New Roman"/>
        <family val="1"/>
      </rPr>
      <t xml:space="preserve">
cm</t>
    </r>
    <r>
      <rPr>
        <b/>
        <vertAlign val="superscript"/>
        <sz val="10"/>
        <rFont val="Times New Roman"/>
        <family val="1"/>
      </rPr>
      <t>2</t>
    </r>
  </si>
  <si>
    <t>硬度指数</t>
  </si>
  <si>
    <t>品质  类型</t>
  </si>
  <si>
    <t>抗性     评价</t>
  </si>
  <si>
    <t>病情     指数</t>
  </si>
  <si>
    <t>抗性      评价</t>
  </si>
  <si>
    <t>发芽率</t>
  </si>
  <si>
    <t>评价</t>
  </si>
  <si>
    <t>打分</t>
  </si>
  <si>
    <r>
      <rPr>
        <b/>
        <sz val="10"/>
        <color indexed="8"/>
        <rFont val="宋体"/>
        <family val="0"/>
      </rPr>
      <t>株高</t>
    </r>
    <r>
      <rPr>
        <b/>
        <sz val="10"/>
        <color indexed="8"/>
        <rFont val="Times New Roman"/>
        <family val="1"/>
      </rPr>
      <t>(CM)</t>
    </r>
  </si>
  <si>
    <r>
      <rPr>
        <b/>
        <sz val="10"/>
        <color indexed="8"/>
        <rFont val="宋体"/>
        <family val="0"/>
      </rPr>
      <t>每亩穗数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</si>
  <si>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t>每穗粒数</t>
  </si>
  <si>
    <r>
      <rPr>
        <b/>
        <sz val="10"/>
        <color indexed="8"/>
        <rFont val="宋体"/>
        <family val="0"/>
      </rPr>
      <t>千粒重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克</t>
    </r>
    <r>
      <rPr>
        <b/>
        <sz val="10"/>
        <color indexed="8"/>
        <rFont val="Times New Roman"/>
        <family val="1"/>
      </rPr>
      <t>)</t>
    </r>
  </si>
  <si>
    <t>成穗率</t>
  </si>
  <si>
    <r>
      <rPr>
        <sz val="10"/>
        <color indexed="8"/>
        <rFont val="宋体"/>
        <family val="0"/>
      </rPr>
      <t>东麦</t>
    </r>
    <r>
      <rPr>
        <sz val="10"/>
        <color indexed="8"/>
        <rFont val="Times New Roman"/>
        <family val="1"/>
      </rPr>
      <t>1301</t>
    </r>
  </si>
  <si>
    <t>A04</t>
  </si>
  <si>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区</t>
    </r>
  </si>
  <si>
    <t>11/0</t>
  </si>
  <si>
    <t>9/2</t>
  </si>
  <si>
    <t>**</t>
  </si>
  <si>
    <t>6/5</t>
  </si>
  <si>
    <t>强筋</t>
  </si>
  <si>
    <t>MR</t>
  </si>
  <si>
    <t>MS</t>
  </si>
  <si>
    <t>S</t>
  </si>
  <si>
    <t>抗</t>
  </si>
  <si>
    <t>较好</t>
  </si>
  <si>
    <t>一般</t>
  </si>
  <si>
    <t>A12</t>
  </si>
  <si>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区</t>
    </r>
  </si>
  <si>
    <t>11/1</t>
  </si>
  <si>
    <t>10/2</t>
  </si>
  <si>
    <t>中筋</t>
  </si>
  <si>
    <t>HS</t>
  </si>
  <si>
    <t>高抗</t>
  </si>
  <si>
    <t>中等</t>
  </si>
  <si>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生</t>
    </r>
  </si>
  <si>
    <t>12/0</t>
  </si>
  <si>
    <r>
      <rPr>
        <sz val="10"/>
        <color indexed="8"/>
        <rFont val="宋体"/>
        <family val="0"/>
      </rPr>
      <t>资</t>
    </r>
    <r>
      <rPr>
        <sz val="10"/>
        <color indexed="8"/>
        <rFont val="Times New Roman"/>
        <family val="1"/>
      </rPr>
      <t>12-6</t>
    </r>
  </si>
  <si>
    <t>8/3</t>
  </si>
  <si>
    <t>中强筋</t>
  </si>
  <si>
    <t>HR</t>
  </si>
  <si>
    <t>好</t>
  </si>
  <si>
    <t>A11</t>
  </si>
  <si>
    <t>9/3</t>
  </si>
  <si>
    <t>R</t>
  </si>
  <si>
    <r>
      <rPr>
        <sz val="10"/>
        <color indexed="8"/>
        <rFont val="宋体"/>
        <family val="0"/>
      </rPr>
      <t>扬</t>
    </r>
    <r>
      <rPr>
        <sz val="10"/>
        <color indexed="8"/>
        <rFont val="Times New Roman"/>
        <family val="1"/>
      </rPr>
      <t>11-125</t>
    </r>
  </si>
  <si>
    <t>A10</t>
  </si>
  <si>
    <t>7/4</t>
  </si>
  <si>
    <t>*</t>
  </si>
  <si>
    <t>4/7</t>
  </si>
  <si>
    <t>对照</t>
  </si>
  <si>
    <r>
      <rPr>
        <sz val="10"/>
        <color indexed="8"/>
        <rFont val="宋体"/>
        <family val="0"/>
      </rPr>
      <t>扬麦</t>
    </r>
    <r>
      <rPr>
        <sz val="10"/>
        <color indexed="8"/>
        <rFont val="Times New Roman"/>
        <family val="1"/>
      </rPr>
      <t>11</t>
    </r>
  </si>
  <si>
    <t>Ack1</t>
  </si>
  <si>
    <r>
      <rPr>
        <sz val="10"/>
        <color indexed="8"/>
        <rFont val="宋体"/>
        <family val="0"/>
      </rPr>
      <t>扬麦</t>
    </r>
    <r>
      <rPr>
        <sz val="10"/>
        <color indexed="8"/>
        <rFont val="Times New Roman"/>
        <family val="1"/>
      </rPr>
      <t>20(CK2)</t>
    </r>
  </si>
  <si>
    <t>Ack2</t>
  </si>
  <si>
    <t>ACK</t>
  </si>
  <si>
    <r>
      <rPr>
        <sz val="18"/>
        <color indexed="8"/>
        <rFont val="Times New Roman"/>
        <family val="1"/>
      </rPr>
      <t>2017</t>
    </r>
    <r>
      <rPr>
        <sz val="18"/>
        <color indexed="8"/>
        <rFont val="宋体"/>
        <family val="0"/>
      </rPr>
      <t>年度淮北报审小麦新品种综合性状表</t>
    </r>
  </si>
  <si>
    <t>产量</t>
  </si>
  <si>
    <t>纹枯病综合评价</t>
  </si>
  <si>
    <t>白粉病综合评价</t>
  </si>
  <si>
    <t>抗穗发芽</t>
  </si>
  <si>
    <t>考察评价</t>
  </si>
  <si>
    <r>
      <rPr>
        <b/>
        <sz val="10"/>
        <color indexed="8"/>
        <rFont val="宋体"/>
        <family val="0"/>
      </rPr>
      <t>抗倒性</t>
    </r>
  </si>
  <si>
    <r>
      <rPr>
        <b/>
        <sz val="10"/>
        <color indexed="8"/>
        <rFont val="宋体"/>
        <family val="0"/>
      </rPr>
      <t>抗寒性</t>
    </r>
  </si>
  <si>
    <r>
      <rPr>
        <b/>
        <sz val="10"/>
        <color indexed="8"/>
        <rFont val="宋体"/>
        <family val="0"/>
      </rPr>
      <t>全生育期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天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</si>
  <si>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比对照长（天）</t>
    </r>
  </si>
  <si>
    <t>CK1±%</t>
  </si>
  <si>
    <r>
      <rPr>
        <b/>
        <sz val="10"/>
        <color indexed="8"/>
        <rFont val="Arial"/>
        <family val="2"/>
      </rPr>
      <t>≥</t>
    </r>
    <r>
      <rPr>
        <b/>
        <sz val="10"/>
        <color indexed="8"/>
        <rFont val="宋体"/>
        <family val="0"/>
      </rPr>
      <t>2%/</t>
    </r>
  </si>
  <si>
    <r>
      <rPr>
        <b/>
        <sz val="10"/>
        <rFont val="宋体"/>
        <family val="0"/>
      </rPr>
      <t xml:space="preserve">湿面筋
</t>
    </r>
    <r>
      <rPr>
        <b/>
        <sz val="10"/>
        <rFont val="Times New Roman"/>
        <family val="1"/>
      </rPr>
      <t>(14%</t>
    </r>
    <r>
      <rPr>
        <b/>
        <sz val="10"/>
        <rFont val="宋体"/>
        <family val="0"/>
      </rPr>
      <t>水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 xml:space="preserve">
</t>
    </r>
    <r>
      <rPr>
        <b/>
        <sz val="10"/>
        <rFont val="Times New Roman"/>
        <family val="1"/>
      </rPr>
      <t>%</t>
    </r>
  </si>
  <si>
    <t>吸水量
mL/100g</t>
  </si>
  <si>
    <t>稳定
时间
min</t>
  </si>
  <si>
    <t>最大拉
伸阻力
（Rm,135）
E.U</t>
  </si>
  <si>
    <t>品质类型</t>
  </si>
  <si>
    <t>抗性评价</t>
  </si>
  <si>
    <r>
      <rPr>
        <b/>
        <sz val="10"/>
        <rFont val="宋体"/>
        <family val="0"/>
      </rPr>
      <t>病情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指数</t>
    </r>
  </si>
  <si>
    <r>
      <rPr>
        <b/>
        <sz val="10"/>
        <rFont val="宋体"/>
        <family val="0"/>
      </rPr>
      <t>抗性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评价</t>
    </r>
  </si>
  <si>
    <t>纹枯纹</t>
  </si>
  <si>
    <r>
      <rPr>
        <b/>
        <sz val="10"/>
        <rFont val="宋体"/>
        <family val="0"/>
      </rPr>
      <t>抗性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评价</t>
    </r>
  </si>
  <si>
    <r>
      <rPr>
        <b/>
        <sz val="10"/>
        <color indexed="8"/>
        <rFont val="宋体"/>
        <family val="0"/>
      </rPr>
      <t>白粉病</t>
    </r>
  </si>
  <si>
    <r>
      <rPr>
        <b/>
        <sz val="10"/>
        <color indexed="8"/>
        <rFont val="宋体"/>
        <family val="0"/>
      </rPr>
      <t>叶锈评价</t>
    </r>
  </si>
  <si>
    <r>
      <rPr>
        <b/>
        <sz val="10"/>
        <color indexed="8"/>
        <rFont val="宋体"/>
        <family val="0"/>
      </rPr>
      <t>株高</t>
    </r>
    <r>
      <rPr>
        <b/>
        <sz val="10"/>
        <color indexed="8"/>
        <rFont val="Times New Roman"/>
        <family val="1"/>
      </rPr>
      <t>(cm)</t>
    </r>
  </si>
  <si>
    <r>
      <rPr>
        <b/>
        <sz val="10"/>
        <color indexed="8"/>
        <rFont val="宋体"/>
        <family val="0"/>
      </rPr>
      <t>每穗粒数</t>
    </r>
  </si>
  <si>
    <r>
      <rPr>
        <b/>
        <sz val="10"/>
        <color indexed="8"/>
        <rFont val="宋体"/>
        <family val="0"/>
      </rPr>
      <t>千粒重</t>
    </r>
    <r>
      <rPr>
        <b/>
        <sz val="10"/>
        <color indexed="8"/>
        <rFont val="Times New Roman"/>
        <family val="1"/>
      </rPr>
      <t>(g)</t>
    </r>
  </si>
  <si>
    <r>
      <rPr>
        <sz val="8"/>
        <color indexed="8"/>
        <rFont val="宋体"/>
        <family val="0"/>
      </rPr>
      <t>迁</t>
    </r>
    <r>
      <rPr>
        <sz val="8"/>
        <color indexed="8"/>
        <rFont val="Times New Roman"/>
        <family val="1"/>
      </rPr>
      <t>06225</t>
    </r>
  </si>
  <si>
    <t>B06</t>
  </si>
  <si>
    <r>
      <rPr>
        <sz val="9"/>
        <color indexed="8"/>
        <rFont val="Times New Roman"/>
        <family val="1"/>
      </rPr>
      <t>2015</t>
    </r>
    <r>
      <rPr>
        <sz val="9"/>
        <color indexed="8"/>
        <rFont val="宋体"/>
        <family val="0"/>
      </rPr>
      <t>区</t>
    </r>
  </si>
  <si>
    <t>7/2</t>
  </si>
  <si>
    <t>B11</t>
  </si>
  <si>
    <t>中抗</t>
  </si>
  <si>
    <r>
      <rPr>
        <sz val="8"/>
        <color indexed="8"/>
        <rFont val="宋体"/>
        <family val="0"/>
      </rPr>
      <t>徐麦</t>
    </r>
    <r>
      <rPr>
        <sz val="8"/>
        <color indexed="8"/>
        <rFont val="Times New Roman"/>
        <family val="1"/>
      </rPr>
      <t>2233</t>
    </r>
    <r>
      <rPr>
        <sz val="8"/>
        <color indexed="8"/>
        <rFont val="宋体"/>
        <family val="0"/>
      </rPr>
      <t>（中江）</t>
    </r>
  </si>
  <si>
    <t>B09</t>
  </si>
  <si>
    <t>9/0</t>
  </si>
  <si>
    <t>高感</t>
  </si>
  <si>
    <t>B12</t>
  </si>
  <si>
    <r>
      <rPr>
        <sz val="8"/>
        <color indexed="8"/>
        <rFont val="宋体"/>
        <family val="0"/>
      </rPr>
      <t>保科麦</t>
    </r>
    <r>
      <rPr>
        <sz val="8"/>
        <color indexed="8"/>
        <rFont val="Times New Roman"/>
        <family val="1"/>
      </rPr>
      <t>1330</t>
    </r>
  </si>
  <si>
    <t>B05</t>
  </si>
  <si>
    <t>8/1</t>
  </si>
  <si>
    <t>B13</t>
  </si>
  <si>
    <t>10/1</t>
  </si>
  <si>
    <r>
      <rPr>
        <sz val="8"/>
        <color indexed="8"/>
        <rFont val="宋体"/>
        <family val="0"/>
      </rPr>
      <t>淮麦</t>
    </r>
    <r>
      <rPr>
        <sz val="8"/>
        <color indexed="8"/>
        <rFont val="Times New Roman"/>
        <family val="1"/>
      </rPr>
      <t>20(ck)</t>
    </r>
  </si>
  <si>
    <t>BCK</t>
  </si>
  <si>
    <t>感</t>
  </si>
  <si>
    <t>Bck</t>
  </si>
  <si>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生</t>
    </r>
  </si>
  <si>
    <r>
      <rPr>
        <sz val="18"/>
        <color indexed="8"/>
        <rFont val="Times New Roman"/>
        <family val="1"/>
      </rPr>
      <t>2017</t>
    </r>
    <r>
      <rPr>
        <sz val="18"/>
        <color indexed="8"/>
        <rFont val="宋体"/>
        <family val="0"/>
      </rPr>
      <t>年度淮北迟播报审小麦新品种综合性状表</t>
    </r>
  </si>
  <si>
    <t>纹枯病综评</t>
  </si>
  <si>
    <t>白粉病综评</t>
  </si>
  <si>
    <t>黄花叶病毒病</t>
  </si>
  <si>
    <t>比对照长（天）</t>
  </si>
  <si>
    <r>
      <rPr>
        <b/>
        <sz val="10"/>
        <color indexed="8"/>
        <rFont val="宋体"/>
        <family val="0"/>
      </rPr>
      <t>主要农艺性状</t>
    </r>
  </si>
  <si>
    <r>
      <rPr>
        <b/>
        <sz val="10"/>
        <color indexed="8"/>
        <rFont val="宋体"/>
        <family val="0"/>
      </rPr>
      <t>比对照</t>
    </r>
    <r>
      <rPr>
        <b/>
        <sz val="10"/>
        <color indexed="8"/>
        <rFont val="Times New Roman"/>
        <family val="1"/>
      </rPr>
      <t>±%</t>
    </r>
  </si>
  <si>
    <t>显著</t>
  </si>
  <si>
    <t>最大拉伸阻力
（Rm,135）
E.U</t>
  </si>
  <si>
    <r>
      <rPr>
        <b/>
        <sz val="10"/>
        <color indexed="8"/>
        <rFont val="宋体"/>
        <family val="0"/>
      </rPr>
      <t>基本苗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</si>
  <si>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淮核</t>
    </r>
    <r>
      <rPr>
        <sz val="10"/>
        <color indexed="8"/>
        <rFont val="Times New Roman"/>
        <family val="1"/>
      </rPr>
      <t>13068</t>
    </r>
  </si>
  <si>
    <t>C09</t>
  </si>
  <si>
    <t>C01</t>
  </si>
  <si>
    <r>
      <rPr>
        <sz val="9"/>
        <color indexed="8"/>
        <rFont val="Times New Roman"/>
        <family val="1"/>
      </rPr>
      <t>2016</t>
    </r>
    <r>
      <rPr>
        <sz val="9"/>
        <color indexed="8"/>
        <rFont val="宋体"/>
        <family val="0"/>
      </rPr>
      <t>区</t>
    </r>
  </si>
  <si>
    <r>
      <rPr>
        <sz val="9"/>
        <color indexed="8"/>
        <rFont val="Times New Roman"/>
        <family val="1"/>
      </rPr>
      <t>2017</t>
    </r>
    <r>
      <rPr>
        <sz val="9"/>
        <color indexed="8"/>
        <rFont val="宋体"/>
        <family val="0"/>
      </rPr>
      <t>生</t>
    </r>
  </si>
  <si>
    <r>
      <rPr>
        <sz val="10"/>
        <color indexed="8"/>
        <rFont val="宋体"/>
        <family val="0"/>
      </rPr>
      <t>瑞友</t>
    </r>
    <r>
      <rPr>
        <sz val="10"/>
        <color indexed="8"/>
        <rFont val="Times New Roman"/>
        <family val="1"/>
      </rPr>
      <t>315</t>
    </r>
  </si>
  <si>
    <t>C10</t>
  </si>
  <si>
    <r>
      <rPr>
        <sz val="10"/>
        <color indexed="8"/>
        <rFont val="宋体"/>
        <family val="0"/>
      </rPr>
      <t>金地</t>
    </r>
    <r>
      <rPr>
        <sz val="10"/>
        <color indexed="8"/>
        <rFont val="Times New Roman"/>
        <family val="1"/>
      </rPr>
      <t>1120</t>
    </r>
  </si>
  <si>
    <t>C08</t>
  </si>
  <si>
    <r>
      <rPr>
        <sz val="10"/>
        <color indexed="8"/>
        <rFont val="宋体"/>
        <family val="0"/>
      </rPr>
      <t>淮麦</t>
    </r>
    <r>
      <rPr>
        <sz val="10"/>
        <color indexed="8"/>
        <rFont val="Times New Roman"/>
        <family val="1"/>
      </rPr>
      <t>302</t>
    </r>
  </si>
  <si>
    <t>C11</t>
  </si>
  <si>
    <r>
      <rPr>
        <sz val="11"/>
        <color indexed="8"/>
        <rFont val="宋体"/>
        <family val="0"/>
      </rPr>
      <t>淮麦</t>
    </r>
    <r>
      <rPr>
        <sz val="11"/>
        <color indexed="8"/>
        <rFont val="Times New Roman"/>
        <family val="1"/>
      </rPr>
      <t>302</t>
    </r>
  </si>
  <si>
    <r>
      <rPr>
        <sz val="10"/>
        <color indexed="8"/>
        <rFont val="宋体"/>
        <family val="0"/>
      </rPr>
      <t>淮麦2</t>
    </r>
    <r>
      <rPr>
        <sz val="10"/>
        <color indexed="8"/>
        <rFont val="Times New Roman"/>
        <family val="1"/>
      </rPr>
      <t>0(ck)</t>
    </r>
  </si>
  <si>
    <r>
      <rPr>
        <b/>
        <sz val="9"/>
        <color indexed="8"/>
        <rFont val="Times New Roman"/>
        <family val="1"/>
      </rPr>
      <t>2015</t>
    </r>
    <r>
      <rPr>
        <b/>
        <sz val="9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</si>
  <si>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淮麦30</t>
    </r>
    <r>
      <rPr>
        <sz val="10"/>
        <color indexed="8"/>
        <rFont val="Times New Roman"/>
        <family val="1"/>
      </rPr>
      <t>(ck)</t>
    </r>
  </si>
  <si>
    <t>CCK</t>
  </si>
  <si>
    <r>
      <rPr>
        <sz val="10"/>
        <color indexed="8"/>
        <rFont val="宋体"/>
        <family val="0"/>
      </rPr>
      <t>淮麦</t>
    </r>
    <r>
      <rPr>
        <sz val="10"/>
        <color indexed="8"/>
        <rFont val="Times New Roman"/>
        <family val="1"/>
      </rPr>
      <t>30(ck)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</si>
</sst>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;[Red]0"/>
    <numFmt numFmtId="179" formatCode="0.00_ "/>
    <numFmt numFmtId="180" formatCode="0.0;[Red]0.0"/>
    <numFmt numFmtId="181" formatCode="0_ "/>
    <numFmt numFmtId="182" formatCode="0.0"/>
    <numFmt numFmtId="183" formatCode="0.00_);[Red]\(0.00\)"/>
    <numFmt numFmtId="184" formatCode="0.0_);[Red]\(0.0\)"/>
    <numFmt numFmtId="185" formatCode="0_);[Red]\(0\)"/>
    <numFmt numFmtId="186" formatCode="m/d;@"/>
    <numFmt numFmtId="187" formatCode="m/d"/>
    <numFmt numFmtId="188" formatCode="0.000_ "/>
    <numFmt numFmtId="189" formatCode="m/d;@"/>
    <numFmt numFmtId="190" formatCode="0.00_ ;[Red]\-0.00\ "/>
    <numFmt numFmtId="191" formatCode="m/d"/>
  </numFmts>
  <fonts count="116">
    <font>
      <sz val="12"/>
      <name val="宋体"/>
      <family val="0"/>
    </font>
    <font>
      <sz val="18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8"/>
      <name val="Times New Roman"/>
      <family val="1"/>
    </font>
    <font>
      <sz val="13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3"/>
      <color indexed="8"/>
      <name val="宋体"/>
      <family val="0"/>
    </font>
    <font>
      <sz val="14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0.5"/>
      <color indexed="8"/>
      <name val="仿宋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u val="single"/>
      <sz val="10.5"/>
      <name val="宋体"/>
      <family val="0"/>
    </font>
    <font>
      <vertAlign val="superscript"/>
      <sz val="10"/>
      <name val="宋体"/>
      <family val="0"/>
    </font>
    <font>
      <u val="single"/>
      <sz val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6"/>
      <name val="Times New Roman"/>
      <family val="1"/>
    </font>
    <font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8"/>
      <name val="宋体"/>
      <family val="0"/>
    </font>
    <font>
      <b/>
      <vertAlign val="superscript"/>
      <sz val="10"/>
      <name val="Times New Roman"/>
      <family val="1"/>
    </font>
    <font>
      <sz val="14"/>
      <name val="仿宋_GB2312"/>
      <family val="0"/>
    </font>
    <font>
      <b/>
      <sz val="14"/>
      <name val="Times New Roman"/>
      <family val="1"/>
    </font>
    <font>
      <sz val="10"/>
      <name val="MS PMincho"/>
      <family val="1"/>
    </font>
    <font>
      <u val="single"/>
      <sz val="10.5"/>
      <color indexed="8"/>
      <name val="宋体"/>
      <family val="0"/>
    </font>
    <font>
      <vertAlign val="superscript"/>
      <sz val="12"/>
      <name val="宋体"/>
      <family val="0"/>
    </font>
    <font>
      <sz val="16"/>
      <name val="宋体"/>
      <family val="0"/>
    </font>
    <font>
      <sz val="11"/>
      <name val="MS PMincho"/>
      <family val="1"/>
    </font>
    <font>
      <sz val="11"/>
      <name val="仿宋_GB2312"/>
      <family val="0"/>
    </font>
    <font>
      <sz val="1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宋体"/>
      <family val="0"/>
    </font>
    <font>
      <b/>
      <sz val="12"/>
      <color theme="1"/>
      <name val="Times New Roman"/>
      <family val="1"/>
    </font>
    <font>
      <sz val="11"/>
      <color theme="1"/>
      <name val="宋体"/>
      <family val="0"/>
    </font>
    <font>
      <b/>
      <sz val="9"/>
      <color theme="1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宋体"/>
      <family val="0"/>
    </font>
    <font>
      <sz val="10"/>
      <color rgb="FF000000"/>
      <name val="Times New Roman"/>
      <family val="1"/>
    </font>
    <font>
      <sz val="10.5"/>
      <color rgb="FF000000"/>
      <name val="仿宋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rgb="FF000000"/>
      <name val="宋体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6"/>
      <color rgb="FF000000"/>
      <name val="宋体"/>
      <family val="0"/>
    </font>
    <font>
      <sz val="16"/>
      <color rgb="FF000000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ck">
        <color indexed="22"/>
      </left>
      <right style="thin">
        <color indexed="22"/>
      </right>
      <top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8" fillId="5" borderId="0" applyNumberFormat="0" applyBorder="0" applyAlignment="0" applyProtection="0"/>
    <xf numFmtId="43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9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8" fillId="0" borderId="4" applyNumberFormat="0" applyFill="0" applyAlignment="0" applyProtection="0"/>
    <xf numFmtId="0" fontId="59" fillId="8" borderId="0" applyNumberFormat="0" applyBorder="0" applyAlignment="0" applyProtection="0"/>
    <xf numFmtId="0" fontId="57" fillId="0" borderId="5" applyNumberFormat="0" applyFill="0" applyAlignment="0" applyProtection="0"/>
    <xf numFmtId="0" fontId="59" fillId="9" borderId="0" applyNumberFormat="0" applyBorder="0" applyAlignment="0" applyProtection="0"/>
    <xf numFmtId="0" fontId="60" fillId="10" borderId="6" applyNumberFormat="0" applyAlignment="0" applyProtection="0"/>
    <xf numFmtId="0" fontId="71" fillId="10" borderId="1" applyNumberFormat="0" applyAlignment="0" applyProtection="0"/>
    <xf numFmtId="0" fontId="67" fillId="11" borderId="7" applyNumberFormat="0" applyAlignment="0" applyProtection="0"/>
    <xf numFmtId="0" fontId="11" fillId="3" borderId="0" applyNumberFormat="0" applyBorder="0" applyAlignment="0" applyProtection="0"/>
    <xf numFmtId="0" fontId="59" fillId="12" borderId="0" applyNumberFormat="0" applyBorder="0" applyAlignment="0" applyProtection="0"/>
    <xf numFmtId="0" fontId="70" fillId="0" borderId="8" applyNumberFormat="0" applyFill="0" applyAlignment="0" applyProtection="0"/>
    <xf numFmtId="0" fontId="4" fillId="0" borderId="9" applyNumberFormat="0" applyFill="0" applyAlignment="0" applyProtection="0"/>
    <xf numFmtId="0" fontId="72" fillId="2" borderId="0" applyNumberFormat="0" applyBorder="0" applyAlignment="0" applyProtection="0"/>
    <xf numFmtId="0" fontId="0" fillId="0" borderId="0">
      <alignment vertical="center"/>
      <protection/>
    </xf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5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59" fillId="18" borderId="0" applyNumberFormat="0" applyBorder="0" applyAlignment="0" applyProtection="0"/>
    <xf numFmtId="0" fontId="5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9" fillId="20" borderId="0" applyNumberFormat="0" applyBorder="0" applyAlignment="0" applyProtection="0"/>
    <xf numFmtId="0" fontId="11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1" fillId="22" borderId="0" applyNumberFormat="0" applyBorder="0" applyAlignment="0" applyProtection="0"/>
    <xf numFmtId="0" fontId="5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1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8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84" fillId="24" borderId="11" xfId="0" applyFont="1" applyFill="1" applyBorder="1" applyAlignment="1">
      <alignment horizontal="center" vertical="center"/>
    </xf>
    <xf numFmtId="0" fontId="85" fillId="24" borderId="11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center" vertical="center" wrapText="1"/>
    </xf>
    <xf numFmtId="0" fontId="86" fillId="24" borderId="11" xfId="0" applyFont="1" applyFill="1" applyBorder="1" applyAlignment="1">
      <alignment horizontal="center" vertical="center"/>
    </xf>
    <xf numFmtId="176" fontId="84" fillId="24" borderId="11" xfId="0" applyNumberFormat="1" applyFont="1" applyFill="1" applyBorder="1" applyAlignment="1">
      <alignment horizontal="center" vertical="center" wrapText="1"/>
    </xf>
    <xf numFmtId="0" fontId="84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center" vertical="center"/>
    </xf>
    <xf numFmtId="0" fontId="84" fillId="24" borderId="12" xfId="0" applyFont="1" applyFill="1" applyBorder="1" applyAlignment="1">
      <alignment horizontal="center" vertical="center" wrapText="1"/>
    </xf>
    <xf numFmtId="0" fontId="86" fillId="24" borderId="12" xfId="0" applyFont="1" applyFill="1" applyBorder="1" applyAlignment="1">
      <alignment horizontal="center" vertical="center"/>
    </xf>
    <xf numFmtId="176" fontId="84" fillId="24" borderId="12" xfId="0" applyNumberFormat="1" applyFont="1" applyFill="1" applyBorder="1" applyAlignment="1">
      <alignment horizontal="center" vertical="center" wrapText="1"/>
    </xf>
    <xf numFmtId="179" fontId="84" fillId="24" borderId="12" xfId="0" applyNumberFormat="1" applyFont="1" applyFill="1" applyBorder="1" applyAlignment="1">
      <alignment horizontal="center" vertical="center" wrapText="1"/>
    </xf>
    <xf numFmtId="0" fontId="87" fillId="24" borderId="12" xfId="0" applyFont="1" applyFill="1" applyBorder="1" applyAlignment="1">
      <alignment horizontal="center" vertical="center"/>
    </xf>
    <xf numFmtId="0" fontId="88" fillId="24" borderId="12" xfId="0" applyFont="1" applyFill="1" applyBorder="1" applyAlignment="1">
      <alignment horizontal="center" vertical="center"/>
    </xf>
    <xf numFmtId="0" fontId="88" fillId="24" borderId="12" xfId="0" applyFont="1" applyFill="1" applyBorder="1" applyAlignment="1">
      <alignment horizontal="center" vertical="center" wrapText="1"/>
    </xf>
    <xf numFmtId="0" fontId="89" fillId="24" borderId="12" xfId="0" applyFont="1" applyFill="1" applyBorder="1" applyAlignment="1">
      <alignment horizontal="center" vertical="center"/>
    </xf>
    <xf numFmtId="176" fontId="88" fillId="24" borderId="12" xfId="0" applyNumberFormat="1" applyFont="1" applyFill="1" applyBorder="1" applyAlignment="1">
      <alignment horizontal="center" vertical="center" wrapText="1"/>
    </xf>
    <xf numFmtId="0" fontId="88" fillId="24" borderId="13" xfId="0" applyFont="1" applyFill="1" applyBorder="1" applyAlignment="1">
      <alignment horizontal="center" vertical="center"/>
    </xf>
    <xf numFmtId="0" fontId="85" fillId="24" borderId="13" xfId="0" applyNumberFormat="1" applyFont="1" applyFill="1" applyBorder="1" applyAlignment="1" applyProtection="1">
      <alignment horizontal="center" vertical="center"/>
      <protection/>
    </xf>
    <xf numFmtId="0" fontId="90" fillId="24" borderId="13" xfId="0" applyFont="1" applyFill="1" applyBorder="1" applyAlignment="1">
      <alignment horizontal="left" vertical="center"/>
    </xf>
    <xf numFmtId="0" fontId="86" fillId="24" borderId="13" xfId="0" applyFont="1" applyFill="1" applyBorder="1" applyAlignment="1">
      <alignment horizontal="center" vertical="center"/>
    </xf>
    <xf numFmtId="177" fontId="84" fillId="24" borderId="13" xfId="0" applyNumberFormat="1" applyFont="1" applyFill="1" applyBorder="1" applyAlignment="1">
      <alignment horizontal="center" vertical="center" wrapText="1"/>
    </xf>
    <xf numFmtId="179" fontId="84" fillId="24" borderId="13" xfId="0" applyNumberFormat="1" applyFont="1" applyFill="1" applyBorder="1" applyAlignment="1">
      <alignment horizontal="center" vertical="center" wrapText="1"/>
    </xf>
    <xf numFmtId="0" fontId="84" fillId="24" borderId="13" xfId="0" applyFont="1" applyFill="1" applyBorder="1" applyAlignment="1">
      <alignment horizontal="center" vertical="center"/>
    </xf>
    <xf numFmtId="49" fontId="85" fillId="24" borderId="11" xfId="0" applyNumberFormat="1" applyFont="1" applyFill="1" applyBorder="1" applyAlignment="1">
      <alignment horizontal="center" vertical="center" wrapText="1"/>
    </xf>
    <xf numFmtId="49" fontId="85" fillId="24" borderId="12" xfId="0" applyNumberFormat="1" applyFont="1" applyFill="1" applyBorder="1" applyAlignment="1">
      <alignment horizontal="center" vertical="center" wrapText="1"/>
    </xf>
    <xf numFmtId="0" fontId="85" fillId="24" borderId="13" xfId="0" applyFont="1" applyFill="1" applyBorder="1" applyAlignment="1">
      <alignment horizontal="center" vertical="center" wrapText="1"/>
    </xf>
    <xf numFmtId="0" fontId="91" fillId="24" borderId="13" xfId="0" applyFont="1" applyFill="1" applyBorder="1" applyAlignment="1">
      <alignment horizontal="center" vertical="center" wrapText="1"/>
    </xf>
    <xf numFmtId="177" fontId="84" fillId="24" borderId="13" xfId="0" applyNumberFormat="1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vertical="center"/>
    </xf>
    <xf numFmtId="49" fontId="85" fillId="24" borderId="11" xfId="0" applyNumberFormat="1" applyFont="1" applyFill="1" applyBorder="1" applyAlignment="1">
      <alignment horizontal="center" vertical="center"/>
    </xf>
    <xf numFmtId="0" fontId="92" fillId="24" borderId="11" xfId="0" applyFont="1" applyFill="1" applyBorder="1" applyAlignment="1">
      <alignment horizontal="center" vertical="center"/>
    </xf>
    <xf numFmtId="0" fontId="87" fillId="24" borderId="11" xfId="0" applyFont="1" applyFill="1" applyBorder="1" applyAlignment="1">
      <alignment horizontal="center" vertical="center"/>
    </xf>
    <xf numFmtId="49" fontId="85" fillId="24" borderId="12" xfId="0" applyNumberFormat="1" applyFont="1" applyFill="1" applyBorder="1" applyAlignment="1">
      <alignment horizontal="center" vertical="center"/>
    </xf>
    <xf numFmtId="179" fontId="88" fillId="24" borderId="12" xfId="0" applyNumberFormat="1" applyFont="1" applyFill="1" applyBorder="1" applyAlignment="1">
      <alignment horizontal="center" vertical="center" wrapText="1"/>
    </xf>
    <xf numFmtId="0" fontId="90" fillId="24" borderId="12" xfId="0" applyFont="1" applyFill="1" applyBorder="1" applyAlignment="1">
      <alignment horizontal="center" vertical="center"/>
    </xf>
    <xf numFmtId="49" fontId="85" fillId="24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176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4" fillId="24" borderId="11" xfId="0" applyNumberFormat="1" applyFont="1" applyFill="1" applyBorder="1" applyAlignment="1">
      <alignment horizontal="center" vertical="center"/>
    </xf>
    <xf numFmtId="0" fontId="84" fillId="24" borderId="11" xfId="0" applyNumberFormat="1" applyFont="1" applyFill="1" applyBorder="1" applyAlignment="1" applyProtection="1">
      <alignment horizontal="center" vertical="center"/>
      <protection/>
    </xf>
    <xf numFmtId="176" fontId="84" fillId="24" borderId="11" xfId="0" applyNumberFormat="1" applyFont="1" applyFill="1" applyBorder="1" applyAlignment="1" applyProtection="1">
      <alignment horizontal="center" vertical="center"/>
      <protection/>
    </xf>
    <xf numFmtId="49" fontId="84" fillId="24" borderId="12" xfId="0" applyNumberFormat="1" applyFont="1" applyFill="1" applyBorder="1" applyAlignment="1">
      <alignment horizontal="center" vertical="center"/>
    </xf>
    <xf numFmtId="176" fontId="84" fillId="24" borderId="12" xfId="0" applyNumberFormat="1" applyFont="1" applyFill="1" applyBorder="1" applyAlignment="1">
      <alignment horizontal="center" vertical="center"/>
    </xf>
    <xf numFmtId="49" fontId="88" fillId="24" borderId="12" xfId="0" applyNumberFormat="1" applyFont="1" applyFill="1" applyBorder="1" applyAlignment="1">
      <alignment horizontal="center" vertical="center"/>
    </xf>
    <xf numFmtId="49" fontId="84" fillId="24" borderId="13" xfId="0" applyNumberFormat="1" applyFont="1" applyFill="1" applyBorder="1" applyAlignment="1">
      <alignment horizontal="center" vertical="center"/>
    </xf>
    <xf numFmtId="176" fontId="84" fillId="24" borderId="13" xfId="0" applyNumberFormat="1" applyFont="1" applyFill="1" applyBorder="1" applyAlignment="1">
      <alignment horizontal="center" vertical="center"/>
    </xf>
    <xf numFmtId="49" fontId="90" fillId="24" borderId="12" xfId="0" applyNumberFormat="1" applyFont="1" applyFill="1" applyBorder="1" applyAlignment="1">
      <alignment horizontal="center" vertical="center"/>
    </xf>
    <xf numFmtId="0" fontId="88" fillId="24" borderId="12" xfId="0" applyNumberFormat="1" applyFont="1" applyFill="1" applyBorder="1" applyAlignment="1" applyProtection="1">
      <alignment horizontal="center" vertical="center"/>
      <protection/>
    </xf>
    <xf numFmtId="176" fontId="88" fillId="24" borderId="12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179" fontId="93" fillId="0" borderId="12" xfId="0" applyNumberFormat="1" applyFont="1" applyFill="1" applyBorder="1" applyAlignment="1">
      <alignment horizontal="center" vertical="center"/>
    </xf>
    <xf numFmtId="181" fontId="84" fillId="24" borderId="11" xfId="0" applyNumberFormat="1" applyFont="1" applyFill="1" applyBorder="1" applyAlignment="1" applyProtection="1">
      <alignment horizontal="center" vertical="center"/>
      <protection/>
    </xf>
    <xf numFmtId="181" fontId="84" fillId="24" borderId="12" xfId="0" applyNumberFormat="1" applyFont="1" applyFill="1" applyBorder="1" applyAlignment="1">
      <alignment horizontal="center" vertical="center"/>
    </xf>
    <xf numFmtId="181" fontId="88" fillId="24" borderId="12" xfId="0" applyNumberFormat="1" applyFont="1" applyFill="1" applyBorder="1" applyAlignment="1">
      <alignment horizontal="center" vertical="center" wrapText="1"/>
    </xf>
    <xf numFmtId="180" fontId="94" fillId="24" borderId="12" xfId="0" applyNumberFormat="1" applyFont="1" applyFill="1" applyBorder="1" applyAlignment="1">
      <alignment horizontal="center" vertical="center"/>
    </xf>
    <xf numFmtId="181" fontId="84" fillId="24" borderId="13" xfId="0" applyNumberFormat="1" applyFont="1" applyFill="1" applyBorder="1" applyAlignment="1">
      <alignment horizontal="center" vertical="center"/>
    </xf>
    <xf numFmtId="180" fontId="85" fillId="24" borderId="13" xfId="0" applyNumberFormat="1" applyFont="1" applyFill="1" applyBorder="1" applyAlignment="1">
      <alignment horizontal="center" vertical="center"/>
    </xf>
    <xf numFmtId="0" fontId="84" fillId="24" borderId="13" xfId="0" applyFont="1" applyFill="1" applyBorder="1" applyAlignment="1">
      <alignment horizontal="center" vertical="center" wrapText="1"/>
    </xf>
    <xf numFmtId="176" fontId="84" fillId="24" borderId="13" xfId="0" applyNumberFormat="1" applyFont="1" applyFill="1" applyBorder="1" applyAlignment="1">
      <alignment horizontal="center" vertical="center" wrapText="1"/>
    </xf>
    <xf numFmtId="181" fontId="88" fillId="24" borderId="12" xfId="0" applyNumberFormat="1" applyFont="1" applyFill="1" applyBorder="1" applyAlignment="1" applyProtection="1">
      <alignment horizontal="center" vertical="center"/>
      <protection/>
    </xf>
    <xf numFmtId="180" fontId="94" fillId="24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94" fillId="24" borderId="12" xfId="0" applyFont="1" applyFill="1" applyBorder="1" applyAlignment="1">
      <alignment horizontal="center" vertical="center"/>
    </xf>
    <xf numFmtId="0" fontId="90" fillId="24" borderId="13" xfId="0" applyFont="1" applyFill="1" applyBorder="1" applyAlignment="1">
      <alignment horizontal="center" vertical="center"/>
    </xf>
    <xf numFmtId="0" fontId="85" fillId="24" borderId="13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93" fillId="0" borderId="12" xfId="0" applyNumberFormat="1" applyFont="1" applyFill="1" applyBorder="1" applyAlignment="1">
      <alignment horizontal="center" vertical="center" wrapText="1"/>
    </xf>
    <xf numFmtId="180" fontId="85" fillId="24" borderId="11" xfId="0" applyNumberFormat="1" applyFont="1" applyFill="1" applyBorder="1" applyAlignment="1">
      <alignment horizontal="center" vertical="center"/>
    </xf>
    <xf numFmtId="176" fontId="84" fillId="24" borderId="11" xfId="0" applyNumberFormat="1" applyFont="1" applyFill="1" applyBorder="1" applyAlignment="1">
      <alignment horizontal="center" vertical="center"/>
    </xf>
    <xf numFmtId="180" fontId="85" fillId="24" borderId="12" xfId="0" applyNumberFormat="1" applyFont="1" applyFill="1" applyBorder="1" applyAlignment="1">
      <alignment horizontal="center" vertical="center"/>
    </xf>
    <xf numFmtId="180" fontId="88" fillId="24" borderId="13" xfId="0" applyNumberFormat="1" applyFont="1" applyFill="1" applyBorder="1" applyAlignment="1">
      <alignment horizontal="center" vertical="center"/>
    </xf>
    <xf numFmtId="176" fontId="88" fillId="24" borderId="13" xfId="0" applyNumberFormat="1" applyFont="1" applyFill="1" applyBorder="1" applyAlignment="1">
      <alignment horizontal="center" vertical="center"/>
    </xf>
    <xf numFmtId="176" fontId="88" fillId="24" borderId="12" xfId="0" applyNumberFormat="1" applyFont="1" applyFill="1" applyBorder="1" applyAlignment="1">
      <alignment horizontal="center" vertical="center"/>
    </xf>
    <xf numFmtId="180" fontId="84" fillId="24" borderId="12" xfId="0" applyNumberFormat="1" applyFont="1" applyFill="1" applyBorder="1" applyAlignment="1">
      <alignment horizontal="center" vertical="center"/>
    </xf>
    <xf numFmtId="0" fontId="95" fillId="24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179" fontId="84" fillId="0" borderId="17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179" fontId="84" fillId="0" borderId="12" xfId="0" applyNumberFormat="1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179" fontId="88" fillId="0" borderId="12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178" fontId="84" fillId="0" borderId="13" xfId="0" applyNumberFormat="1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179" fontId="84" fillId="0" borderId="11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vertical="center"/>
    </xf>
    <xf numFmtId="0" fontId="97" fillId="0" borderId="18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179" fontId="98" fillId="0" borderId="12" xfId="0" applyNumberFormat="1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vertical="center"/>
    </xf>
    <xf numFmtId="0" fontId="97" fillId="0" borderId="13" xfId="0" applyFont="1" applyFill="1" applyBorder="1" applyAlignment="1">
      <alignment horizontal="center" vertical="center" wrapText="1"/>
    </xf>
    <xf numFmtId="49" fontId="96" fillId="0" borderId="11" xfId="0" applyNumberFormat="1" applyFont="1" applyFill="1" applyBorder="1" applyAlignment="1">
      <alignment horizontal="center" vertical="center" wrapText="1"/>
    </xf>
    <xf numFmtId="49" fontId="84" fillId="0" borderId="11" xfId="0" applyNumberFormat="1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/>
    </xf>
    <xf numFmtId="49" fontId="97" fillId="0" borderId="12" xfId="0" applyNumberFormat="1" applyFont="1" applyFill="1" applyBorder="1" applyAlignment="1">
      <alignment horizontal="center" vertical="center" wrapText="1"/>
    </xf>
    <xf numFmtId="49" fontId="84" fillId="0" borderId="12" xfId="0" applyNumberFormat="1" applyFont="1" applyFill="1" applyBorder="1" applyAlignment="1">
      <alignment horizontal="center" vertical="center"/>
    </xf>
    <xf numFmtId="177" fontId="88" fillId="0" borderId="12" xfId="0" applyNumberFormat="1" applyFont="1" applyFill="1" applyBorder="1" applyAlignment="1">
      <alignment horizontal="center" vertical="center"/>
    </xf>
    <xf numFmtId="49" fontId="88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49" fontId="84" fillId="0" borderId="17" xfId="0" applyNumberFormat="1" applyFont="1" applyFill="1" applyBorder="1" applyAlignment="1">
      <alignment horizontal="center" vertical="center"/>
    </xf>
    <xf numFmtId="181" fontId="84" fillId="0" borderId="17" xfId="0" applyNumberFormat="1" applyFont="1" applyFill="1" applyBorder="1" applyAlignment="1">
      <alignment horizontal="center" vertical="center"/>
    </xf>
    <xf numFmtId="181" fontId="84" fillId="0" borderId="17" xfId="0" applyNumberFormat="1" applyFont="1" applyFill="1" applyBorder="1" applyAlignment="1" applyProtection="1">
      <alignment horizontal="center" vertical="center"/>
      <protection/>
    </xf>
    <xf numFmtId="176" fontId="84" fillId="0" borderId="17" xfId="0" applyNumberFormat="1" applyFont="1" applyFill="1" applyBorder="1" applyAlignment="1" applyProtection="1">
      <alignment horizontal="center" vertical="center"/>
      <protection/>
    </xf>
    <xf numFmtId="181" fontId="84" fillId="0" borderId="12" xfId="0" applyNumberFormat="1" applyFont="1" applyFill="1" applyBorder="1" applyAlignment="1">
      <alignment horizontal="center" vertical="center"/>
    </xf>
    <xf numFmtId="176" fontId="84" fillId="0" borderId="12" xfId="0" applyNumberFormat="1" applyFont="1" applyFill="1" applyBorder="1" applyAlignment="1">
      <alignment horizontal="center" vertical="center"/>
    </xf>
    <xf numFmtId="181" fontId="88" fillId="0" borderId="12" xfId="0" applyNumberFormat="1" applyFont="1" applyFill="1" applyBorder="1" applyAlignment="1">
      <alignment horizontal="center" vertical="center"/>
    </xf>
    <xf numFmtId="176" fontId="88" fillId="0" borderId="12" xfId="0" applyNumberFormat="1" applyFont="1" applyFill="1" applyBorder="1" applyAlignment="1">
      <alignment horizontal="center" vertical="center"/>
    </xf>
    <xf numFmtId="49" fontId="95" fillId="0" borderId="13" xfId="0" applyNumberFormat="1" applyFont="1" applyFill="1" applyBorder="1" applyAlignment="1">
      <alignment horizontal="center" vertical="center"/>
    </xf>
    <xf numFmtId="181" fontId="90" fillId="0" borderId="13" xfId="0" applyNumberFormat="1" applyFont="1" applyFill="1" applyBorder="1" applyAlignment="1">
      <alignment vertical="center"/>
    </xf>
    <xf numFmtId="176" fontId="90" fillId="0" borderId="13" xfId="0" applyNumberFormat="1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49" fontId="84" fillId="0" borderId="11" xfId="0" applyNumberFormat="1" applyFont="1" applyFill="1" applyBorder="1" applyAlignment="1">
      <alignment horizontal="center" vertical="center"/>
    </xf>
    <xf numFmtId="181" fontId="84" fillId="0" borderId="11" xfId="0" applyNumberFormat="1" applyFont="1" applyFill="1" applyBorder="1" applyAlignment="1">
      <alignment horizontal="center" vertical="center"/>
    </xf>
    <xf numFmtId="181" fontId="84" fillId="0" borderId="11" xfId="0" applyNumberFormat="1" applyFont="1" applyFill="1" applyBorder="1" applyAlignment="1" applyProtection="1">
      <alignment horizontal="center" vertical="center"/>
      <protection/>
    </xf>
    <xf numFmtId="176" fontId="84" fillId="0" borderId="11" xfId="0" applyNumberFormat="1" applyFont="1" applyFill="1" applyBorder="1" applyAlignment="1" applyProtection="1">
      <alignment horizontal="center" vertical="center"/>
      <protection/>
    </xf>
    <xf numFmtId="49" fontId="84" fillId="0" borderId="12" xfId="0" applyNumberFormat="1" applyFont="1" applyFill="1" applyBorder="1" applyAlignment="1">
      <alignment vertical="center"/>
    </xf>
    <xf numFmtId="49" fontId="97" fillId="0" borderId="12" xfId="0" applyNumberFormat="1" applyFont="1" applyFill="1" applyBorder="1" applyAlignment="1">
      <alignment vertical="center"/>
    </xf>
    <xf numFmtId="181" fontId="98" fillId="0" borderId="12" xfId="0" applyNumberFormat="1" applyFont="1" applyFill="1" applyBorder="1" applyAlignment="1">
      <alignment horizontal="center" vertical="center"/>
    </xf>
    <xf numFmtId="176" fontId="98" fillId="0" borderId="12" xfId="0" applyNumberFormat="1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181" fontId="88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1" fontId="26" fillId="0" borderId="13" xfId="0" applyNumberFormat="1" applyFont="1" applyFill="1" applyBorder="1" applyAlignment="1">
      <alignment horizontal="center" vertical="center"/>
    </xf>
    <xf numFmtId="181" fontId="26" fillId="0" borderId="13" xfId="0" applyNumberFormat="1" applyFont="1" applyFill="1" applyBorder="1" applyAlignment="1">
      <alignment vertical="center"/>
    </xf>
    <xf numFmtId="176" fontId="26" fillId="0" borderId="13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181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84" fillId="0" borderId="16" xfId="0" applyNumberFormat="1" applyFont="1" applyFill="1" applyBorder="1" applyAlignment="1" applyProtection="1">
      <alignment horizontal="center" vertical="center"/>
      <protection/>
    </xf>
    <xf numFmtId="0" fontId="85" fillId="0" borderId="17" xfId="0" applyFont="1" applyFill="1" applyBorder="1" applyAlignment="1">
      <alignment horizontal="center" vertical="center"/>
    </xf>
    <xf numFmtId="179" fontId="84" fillId="0" borderId="17" xfId="0" applyNumberFormat="1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/>
    </xf>
    <xf numFmtId="179" fontId="84" fillId="0" borderId="12" xfId="0" applyNumberFormat="1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 wrapText="1"/>
    </xf>
    <xf numFmtId="181" fontId="90" fillId="0" borderId="10" xfId="0" applyNumberFormat="1" applyFont="1" applyFill="1" applyBorder="1" applyAlignment="1">
      <alignment vertical="center"/>
    </xf>
    <xf numFmtId="181" fontId="90" fillId="0" borderId="18" xfId="0" applyNumberFormat="1" applyFont="1" applyFill="1" applyBorder="1" applyAlignment="1">
      <alignment vertical="center"/>
    </xf>
    <xf numFmtId="0" fontId="94" fillId="0" borderId="10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vertical="center"/>
    </xf>
    <xf numFmtId="181" fontId="84" fillId="0" borderId="14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/>
    </xf>
    <xf numFmtId="179" fontId="84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179" fontId="84" fillId="0" borderId="14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Fill="1" applyBorder="1" applyAlignment="1">
      <alignment vertical="center"/>
    </xf>
    <xf numFmtId="181" fontId="26" fillId="0" borderId="18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180" fontId="84" fillId="0" borderId="12" xfId="0" applyNumberFormat="1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vertical="center"/>
    </xf>
    <xf numFmtId="176" fontId="8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93" fillId="0" borderId="11" xfId="0" applyNumberFormat="1" applyFont="1" applyFill="1" applyBorder="1" applyAlignment="1">
      <alignment horizontal="center" vertical="center" wrapText="1"/>
    </xf>
    <xf numFmtId="176" fontId="84" fillId="0" borderId="23" xfId="0" applyNumberFormat="1" applyFont="1" applyFill="1" applyBorder="1" applyAlignment="1">
      <alignment horizontal="center" vertical="center"/>
    </xf>
    <xf numFmtId="176" fontId="84" fillId="0" borderId="17" xfId="0" applyNumberFormat="1" applyFont="1" applyFill="1" applyBorder="1" applyAlignment="1">
      <alignment horizontal="center" vertical="center"/>
    </xf>
    <xf numFmtId="0" fontId="85" fillId="0" borderId="12" xfId="0" applyNumberFormat="1" applyFont="1" applyFill="1" applyBorder="1" applyAlignment="1">
      <alignment horizontal="center" vertical="center"/>
    </xf>
    <xf numFmtId="176" fontId="84" fillId="0" borderId="24" xfId="0" applyNumberFormat="1" applyFont="1" applyFill="1" applyBorder="1" applyAlignment="1">
      <alignment horizontal="center" vertical="center"/>
    </xf>
    <xf numFmtId="176" fontId="94" fillId="0" borderId="12" xfId="0" applyNumberFormat="1" applyFont="1" applyFill="1" applyBorder="1" applyAlignment="1">
      <alignment horizontal="center" vertical="center" wrapText="1"/>
    </xf>
    <xf numFmtId="176" fontId="100" fillId="0" borderId="25" xfId="0" applyNumberFormat="1" applyFont="1" applyFill="1" applyBorder="1" applyAlignment="1">
      <alignment vertical="center"/>
    </xf>
    <xf numFmtId="176" fontId="100" fillId="0" borderId="13" xfId="0" applyNumberFormat="1" applyFont="1" applyFill="1" applyBorder="1" applyAlignment="1">
      <alignment horizontal="center" vertical="center"/>
    </xf>
    <xf numFmtId="176" fontId="84" fillId="0" borderId="21" xfId="0" applyNumberFormat="1" applyFont="1" applyFill="1" applyBorder="1" applyAlignment="1">
      <alignment horizontal="center" vertical="center"/>
    </xf>
    <xf numFmtId="176" fontId="84" fillId="0" borderId="11" xfId="0" applyNumberFormat="1" applyFont="1" applyFill="1" applyBorder="1" applyAlignment="1">
      <alignment horizontal="center" vertical="center"/>
    </xf>
    <xf numFmtId="0" fontId="94" fillId="0" borderId="13" xfId="0" applyNumberFormat="1" applyFont="1" applyFill="1" applyBorder="1" applyAlignment="1">
      <alignment horizontal="center" vertical="center"/>
    </xf>
    <xf numFmtId="176" fontId="88" fillId="0" borderId="25" xfId="0" applyNumberFormat="1" applyFont="1" applyFill="1" applyBorder="1" applyAlignment="1">
      <alignment horizontal="center" vertical="center"/>
    </xf>
    <xf numFmtId="176" fontId="88" fillId="0" borderId="13" xfId="0" applyNumberFormat="1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176" fontId="99" fillId="0" borderId="12" xfId="0" applyNumberFormat="1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83" fillId="0" borderId="1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23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49" fontId="84" fillId="0" borderId="12" xfId="0" applyNumberFormat="1" applyFont="1" applyFill="1" applyBorder="1" applyAlignment="1">
      <alignment horizontal="center" vertical="center" wrapText="1"/>
    </xf>
    <xf numFmtId="179" fontId="88" fillId="0" borderId="12" xfId="0" applyNumberFormat="1" applyFont="1" applyFill="1" applyBorder="1" applyAlignment="1">
      <alignment horizontal="center" vertical="center" wrapText="1"/>
    </xf>
    <xf numFmtId="49" fontId="88" fillId="0" borderId="12" xfId="0" applyNumberFormat="1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49" fontId="84" fillId="0" borderId="13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4" fillId="25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49" fontId="102" fillId="24" borderId="13" xfId="0" applyNumberFormat="1" applyFont="1" applyFill="1" applyBorder="1" applyAlignment="1">
      <alignment horizontal="center" vertical="center" wrapText="1"/>
    </xf>
    <xf numFmtId="177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176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11" xfId="0" applyNumberFormat="1" applyFont="1" applyFill="1" applyBorder="1" applyAlignment="1" applyProtection="1">
      <alignment horizontal="center" vertical="center"/>
      <protection/>
    </xf>
    <xf numFmtId="181" fontId="84" fillId="0" borderId="12" xfId="0" applyNumberFormat="1" applyFont="1" applyFill="1" applyBorder="1" applyAlignment="1">
      <alignment horizontal="center" vertical="center" wrapText="1"/>
    </xf>
    <xf numFmtId="0" fontId="88" fillId="0" borderId="12" xfId="0" applyNumberFormat="1" applyFont="1" applyFill="1" applyBorder="1" applyAlignment="1" applyProtection="1">
      <alignment horizontal="center" vertical="center"/>
      <protection/>
    </xf>
    <xf numFmtId="49" fontId="84" fillId="0" borderId="18" xfId="0" applyNumberFormat="1" applyFont="1" applyFill="1" applyBorder="1" applyAlignment="1">
      <alignment horizontal="center" vertical="center"/>
    </xf>
    <xf numFmtId="176" fontId="84" fillId="0" borderId="13" xfId="0" applyNumberFormat="1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176" fontId="84" fillId="0" borderId="12" xfId="0" applyNumberFormat="1" applyFont="1" applyFill="1" applyBorder="1" applyAlignment="1" applyProtection="1">
      <alignment horizontal="center" vertical="center"/>
      <protection/>
    </xf>
    <xf numFmtId="181" fontId="30" fillId="0" borderId="26" xfId="0" applyNumberFormat="1" applyFont="1" applyFill="1" applyBorder="1" applyAlignment="1">
      <alignment horizontal="center" vertical="center" wrapText="1"/>
    </xf>
    <xf numFmtId="178" fontId="30" fillId="0" borderId="26" xfId="0" applyNumberFormat="1" applyFont="1" applyFill="1" applyBorder="1" applyAlignment="1">
      <alignment horizontal="center" vertical="center" wrapText="1"/>
    </xf>
    <xf numFmtId="178" fontId="30" fillId="0" borderId="2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85" fillId="0" borderId="11" xfId="0" applyNumberFormat="1" applyFont="1" applyFill="1" applyBorder="1" applyAlignment="1" applyProtection="1">
      <alignment horizontal="center" vertical="center"/>
      <protection/>
    </xf>
    <xf numFmtId="176" fontId="85" fillId="0" borderId="12" xfId="0" applyNumberFormat="1" applyFont="1" applyFill="1" applyBorder="1" applyAlignment="1">
      <alignment horizontal="center" vertical="center"/>
    </xf>
    <xf numFmtId="176" fontId="94" fillId="0" borderId="11" xfId="0" applyNumberFormat="1" applyFont="1" applyFill="1" applyBorder="1" applyAlignment="1" applyProtection="1">
      <alignment horizontal="center" vertical="center"/>
      <protection/>
    </xf>
    <xf numFmtId="179" fontId="88" fillId="0" borderId="12" xfId="0" applyNumberFormat="1" applyFont="1" applyFill="1" applyBorder="1" applyAlignment="1" applyProtection="1">
      <alignment horizontal="center" vertical="center"/>
      <protection/>
    </xf>
    <xf numFmtId="181" fontId="84" fillId="0" borderId="13" xfId="0" applyNumberFormat="1" applyFont="1" applyFill="1" applyBorder="1" applyAlignment="1">
      <alignment horizontal="center" vertical="center"/>
    </xf>
    <xf numFmtId="181" fontId="84" fillId="0" borderId="12" xfId="0" applyNumberFormat="1" applyFont="1" applyFill="1" applyBorder="1" applyAlignment="1" applyProtection="1">
      <alignment horizontal="center" vertical="center"/>
      <protection/>
    </xf>
    <xf numFmtId="176" fontId="85" fillId="0" borderId="12" xfId="0" applyNumberFormat="1" applyFont="1" applyFill="1" applyBorder="1" applyAlignment="1" applyProtection="1">
      <alignment horizontal="center" vertical="center"/>
      <protection/>
    </xf>
    <xf numFmtId="176" fontId="94" fillId="0" borderId="12" xfId="0" applyNumberFormat="1" applyFont="1" applyFill="1" applyBorder="1" applyAlignment="1" applyProtection="1">
      <alignment horizontal="center" vertical="center"/>
      <protection/>
    </xf>
    <xf numFmtId="179" fontId="4" fillId="0" borderId="19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84" fillId="0" borderId="11" xfId="0" applyNumberFormat="1" applyFont="1" applyFill="1" applyBorder="1" applyAlignment="1">
      <alignment horizontal="center" vertical="center" wrapText="1"/>
    </xf>
    <xf numFmtId="176" fontId="84" fillId="0" borderId="12" xfId="0" applyNumberFormat="1" applyFont="1" applyFill="1" applyBorder="1" applyAlignment="1">
      <alignment horizontal="center" vertical="center" wrapText="1"/>
    </xf>
    <xf numFmtId="2" fontId="84" fillId="0" borderId="12" xfId="0" applyNumberFormat="1" applyFont="1" applyFill="1" applyBorder="1" applyAlignment="1">
      <alignment horizontal="center" vertical="center"/>
    </xf>
    <xf numFmtId="176" fontId="88" fillId="0" borderId="12" xfId="0" applyNumberFormat="1" applyFont="1" applyFill="1" applyBorder="1" applyAlignment="1" applyProtection="1">
      <alignment horizontal="center" vertical="center"/>
      <protection/>
    </xf>
    <xf numFmtId="182" fontId="84" fillId="0" borderId="13" xfId="0" applyNumberFormat="1" applyFont="1" applyFill="1" applyBorder="1" applyAlignment="1">
      <alignment horizontal="center" vertical="center"/>
    </xf>
    <xf numFmtId="179" fontId="84" fillId="25" borderId="13" xfId="0" applyNumberFormat="1" applyFont="1" applyFill="1" applyBorder="1" applyAlignment="1">
      <alignment horizontal="center" vertical="center"/>
    </xf>
    <xf numFmtId="179" fontId="84" fillId="25" borderId="11" xfId="0" applyNumberFormat="1" applyFont="1" applyFill="1" applyBorder="1" applyAlignment="1">
      <alignment horizontal="center" vertical="center"/>
    </xf>
    <xf numFmtId="182" fontId="84" fillId="0" borderId="11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vertical="center" wrapText="1"/>
    </xf>
    <xf numFmtId="17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 wrapText="1"/>
    </xf>
    <xf numFmtId="176" fontId="103" fillId="0" borderId="21" xfId="0" applyNumberFormat="1" applyFont="1" applyFill="1" applyBorder="1" applyAlignment="1">
      <alignment horizontal="center" vertical="center" wrapText="1"/>
    </xf>
    <xf numFmtId="176" fontId="103" fillId="0" borderId="26" xfId="0" applyNumberFormat="1" applyFont="1" applyFill="1" applyBorder="1" applyAlignment="1">
      <alignment horizontal="center" vertical="center" wrapText="1"/>
    </xf>
    <xf numFmtId="176" fontId="103" fillId="0" borderId="2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176" fontId="84" fillId="0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183" fontId="31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12" xfId="65" applyFont="1" applyBorder="1" applyAlignment="1">
      <alignment horizontal="center" vertical="center" wrapText="1"/>
      <protection/>
    </xf>
    <xf numFmtId="0" fontId="34" fillId="0" borderId="28" xfId="0" applyFont="1" applyBorder="1" applyAlignment="1">
      <alignment horizontal="center" vertical="center"/>
    </xf>
    <xf numFmtId="0" fontId="6" fillId="0" borderId="12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6" fillId="0" borderId="12" xfId="69" applyFont="1" applyBorder="1" applyAlignment="1">
      <alignment horizontal="center" vertical="center" wrapText="1"/>
      <protection/>
    </xf>
    <xf numFmtId="0" fontId="34" fillId="0" borderId="12" xfId="69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83" fontId="34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0" fontId="34" fillId="0" borderId="12" xfId="65" applyFont="1" applyBorder="1" applyAlignment="1">
      <alignment horizontal="center" vertical="center"/>
      <protection/>
    </xf>
    <xf numFmtId="183" fontId="34" fillId="0" borderId="12" xfId="65" applyNumberFormat="1" applyFont="1" applyBorder="1" applyAlignment="1">
      <alignment horizontal="center" vertical="center" wrapText="1"/>
      <protection/>
    </xf>
    <xf numFmtId="177" fontId="6" fillId="0" borderId="12" xfId="65" applyNumberFormat="1" applyFont="1" applyBorder="1" applyAlignment="1">
      <alignment horizontal="center" vertical="center" wrapText="1"/>
      <protection/>
    </xf>
    <xf numFmtId="183" fontId="6" fillId="0" borderId="12" xfId="65" applyNumberFormat="1" applyFont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/>
      <protection/>
    </xf>
    <xf numFmtId="183" fontId="6" fillId="0" borderId="12" xfId="65" applyNumberFormat="1" applyFont="1" applyBorder="1" applyAlignment="1">
      <alignment horizontal="center" vertical="center"/>
      <protection/>
    </xf>
    <xf numFmtId="177" fontId="6" fillId="0" borderId="12" xfId="65" applyNumberFormat="1" applyFont="1" applyBorder="1" applyAlignment="1">
      <alignment horizontal="center" vertical="center"/>
      <protection/>
    </xf>
    <xf numFmtId="183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84" fontId="17" fillId="0" borderId="12" xfId="0" applyNumberFormat="1" applyFont="1" applyFill="1" applyBorder="1" applyAlignment="1">
      <alignment horizontal="center" vertical="center"/>
    </xf>
    <xf numFmtId="181" fontId="17" fillId="0" borderId="12" xfId="0" applyNumberFormat="1" applyFont="1" applyFill="1" applyBorder="1" applyAlignment="1">
      <alignment horizontal="center" vertical="center"/>
    </xf>
    <xf numFmtId="183" fontId="17" fillId="0" borderId="12" xfId="0" applyNumberFormat="1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84" fontId="6" fillId="0" borderId="12" xfId="69" applyNumberFormat="1" applyFont="1" applyBorder="1" applyAlignment="1">
      <alignment horizontal="center" vertical="center" wrapText="1"/>
      <protection/>
    </xf>
    <xf numFmtId="185" fontId="6" fillId="0" borderId="12" xfId="69" applyNumberFormat="1" applyFont="1" applyBorder="1" applyAlignment="1">
      <alignment horizontal="center" vertical="center" wrapText="1"/>
      <protection/>
    </xf>
    <xf numFmtId="183" fontId="6" fillId="0" borderId="12" xfId="69" applyNumberFormat="1" applyFont="1" applyBorder="1" applyAlignment="1">
      <alignment horizontal="center" vertical="center" wrapText="1"/>
      <protection/>
    </xf>
    <xf numFmtId="184" fontId="6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0" fontId="34" fillId="0" borderId="12" xfId="69" applyFont="1" applyBorder="1" applyAlignment="1">
      <alignment horizontal="center" vertical="center"/>
      <protection/>
    </xf>
    <xf numFmtId="184" fontId="34" fillId="0" borderId="12" xfId="69" applyNumberFormat="1" applyFont="1" applyBorder="1" applyAlignment="1">
      <alignment horizontal="center" vertical="center" wrapText="1"/>
      <protection/>
    </xf>
    <xf numFmtId="185" fontId="34" fillId="0" borderId="12" xfId="69" applyNumberFormat="1" applyFont="1" applyBorder="1" applyAlignment="1">
      <alignment horizontal="center" vertical="center"/>
      <protection/>
    </xf>
    <xf numFmtId="183" fontId="34" fillId="0" borderId="12" xfId="69" applyNumberFormat="1" applyFont="1" applyBorder="1" applyAlignment="1">
      <alignment horizontal="center" vertical="center" wrapText="1"/>
      <protection/>
    </xf>
    <xf numFmtId="185" fontId="34" fillId="0" borderId="12" xfId="0" applyNumberFormat="1" applyFont="1" applyBorder="1" applyAlignment="1">
      <alignment horizontal="center" vertical="center"/>
    </xf>
    <xf numFmtId="183" fontId="34" fillId="0" borderId="12" xfId="0" applyNumberFormat="1" applyFont="1" applyBorder="1" applyAlignment="1">
      <alignment horizontal="center" vertical="center" wrapText="1"/>
    </xf>
    <xf numFmtId="184" fontId="34" fillId="0" borderId="12" xfId="0" applyNumberFormat="1" applyFont="1" applyBorder="1" applyAlignment="1">
      <alignment horizontal="center" vertical="center" wrapText="1"/>
    </xf>
    <xf numFmtId="185" fontId="34" fillId="0" borderId="12" xfId="0" applyNumberFormat="1" applyFont="1" applyBorder="1" applyAlignment="1">
      <alignment horizontal="center" vertical="center" wrapText="1"/>
    </xf>
    <xf numFmtId="179" fontId="34" fillId="0" borderId="12" xfId="0" applyNumberFormat="1" applyFont="1" applyBorder="1" applyAlignment="1">
      <alignment horizontal="center" vertical="center" wrapText="1"/>
    </xf>
    <xf numFmtId="185" fontId="17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 wrapText="1"/>
    </xf>
    <xf numFmtId="179" fontId="84" fillId="0" borderId="12" xfId="0" applyNumberFormat="1" applyFont="1" applyBorder="1" applyAlignment="1">
      <alignment horizontal="center" vertical="center" wrapText="1"/>
    </xf>
    <xf numFmtId="183" fontId="84" fillId="0" borderId="12" xfId="0" applyNumberFormat="1" applyFont="1" applyBorder="1" applyAlignment="1">
      <alignment horizontal="center" vertical="center" wrapText="1"/>
    </xf>
    <xf numFmtId="176" fontId="84" fillId="0" borderId="12" xfId="0" applyNumberFormat="1" applyFont="1" applyBorder="1" applyAlignment="1">
      <alignment horizontal="center" vertical="center" wrapText="1"/>
    </xf>
    <xf numFmtId="183" fontId="34" fillId="0" borderId="12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183" fontId="84" fillId="0" borderId="12" xfId="0" applyNumberFormat="1" applyFont="1" applyBorder="1" applyAlignment="1">
      <alignment horizontal="center" vertical="center"/>
    </xf>
    <xf numFmtId="183" fontId="104" fillId="0" borderId="12" xfId="0" applyNumberFormat="1" applyFont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179" fontId="34" fillId="0" borderId="12" xfId="0" applyNumberFormat="1" applyFont="1" applyBorder="1" applyAlignment="1">
      <alignment horizontal="center" vertical="center"/>
    </xf>
    <xf numFmtId="179" fontId="104" fillId="0" borderId="12" xfId="0" applyNumberFormat="1" applyFont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horizontal="center" vertical="center"/>
    </xf>
    <xf numFmtId="181" fontId="34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179" fontId="6" fillId="0" borderId="12" xfId="65" applyNumberFormat="1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34" fillId="0" borderId="12" xfId="46" applyFont="1" applyBorder="1" applyAlignment="1">
      <alignment horizontal="center" vertical="center" wrapText="1"/>
      <protection/>
    </xf>
    <xf numFmtId="0" fontId="34" fillId="0" borderId="12" xfId="46" applyFont="1" applyBorder="1" applyAlignment="1">
      <alignment horizontal="center" vertical="center"/>
      <protection/>
    </xf>
    <xf numFmtId="58" fontId="34" fillId="0" borderId="12" xfId="46" applyNumberFormat="1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37" fillId="0" borderId="12" xfId="46" applyFont="1" applyBorder="1" applyAlignment="1">
      <alignment horizontal="center" vertical="center" wrapText="1"/>
      <protection/>
    </xf>
    <xf numFmtId="179" fontId="6" fillId="0" borderId="12" xfId="65" applyNumberFormat="1" applyFont="1" applyBorder="1" applyAlignment="1">
      <alignment horizontal="center" vertical="center"/>
      <protection/>
    </xf>
    <xf numFmtId="49" fontId="34" fillId="0" borderId="12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9" fontId="34" fillId="0" borderId="12" xfId="69" applyNumberFormat="1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 wrapText="1"/>
      <protection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66" applyFont="1" applyBorder="1" applyAlignment="1">
      <alignment horizontal="center" vertical="center" wrapText="1"/>
      <protection/>
    </xf>
    <xf numFmtId="0" fontId="38" fillId="0" borderId="12" xfId="46" applyFont="1" applyBorder="1" applyAlignment="1">
      <alignment horizontal="center" vertical="center" wrapText="1"/>
      <protection/>
    </xf>
    <xf numFmtId="181" fontId="33" fillId="0" borderId="12" xfId="0" applyNumberFormat="1" applyFont="1" applyBorder="1" applyAlignment="1">
      <alignment horizontal="center" vertical="center" wrapText="1"/>
    </xf>
    <xf numFmtId="186" fontId="34" fillId="0" borderId="12" xfId="0" applyNumberFormat="1" applyFont="1" applyBorder="1" applyAlignment="1">
      <alignment horizontal="center" vertical="center" wrapText="1"/>
    </xf>
    <xf numFmtId="186" fontId="34" fillId="0" borderId="12" xfId="46" applyNumberFormat="1" applyFont="1" applyBorder="1" applyAlignment="1">
      <alignment horizontal="center" vertical="center" wrapText="1"/>
      <protection/>
    </xf>
    <xf numFmtId="186" fontId="34" fillId="0" borderId="12" xfId="0" applyNumberFormat="1" applyFont="1" applyBorder="1" applyAlignment="1">
      <alignment horizontal="center" vertical="center"/>
    </xf>
    <xf numFmtId="186" fontId="6" fillId="0" borderId="12" xfId="46" applyNumberFormat="1" applyFont="1" applyBorder="1" applyAlignment="1">
      <alignment horizontal="center" vertical="center" wrapText="1"/>
      <protection/>
    </xf>
    <xf numFmtId="186" fontId="6" fillId="0" borderId="12" xfId="0" applyNumberFormat="1" applyFont="1" applyBorder="1" applyAlignment="1">
      <alignment horizontal="center" vertical="center" wrapText="1"/>
    </xf>
    <xf numFmtId="187" fontId="34" fillId="0" borderId="12" xfId="54" applyNumberFormat="1" applyFont="1" applyBorder="1" applyAlignment="1">
      <alignment horizontal="center" vertical="center" wrapText="1"/>
      <protection/>
    </xf>
    <xf numFmtId="0" fontId="105" fillId="0" borderId="12" xfId="0" applyFont="1" applyBorder="1" applyAlignment="1">
      <alignment horizontal="center" wrapText="1"/>
    </xf>
    <xf numFmtId="187" fontId="34" fillId="0" borderId="12" xfId="0" applyNumberFormat="1" applyFont="1" applyBorder="1" applyAlignment="1">
      <alignment horizontal="center" vertical="center"/>
    </xf>
    <xf numFmtId="0" fontId="106" fillId="0" borderId="12" xfId="0" applyFont="1" applyBorder="1" applyAlignment="1">
      <alignment horizontal="center" wrapText="1"/>
    </xf>
    <xf numFmtId="187" fontId="6" fillId="0" borderId="12" xfId="54" applyNumberFormat="1" applyFont="1" applyBorder="1" applyAlignment="1">
      <alignment horizontal="center" vertical="center" wrapText="1"/>
      <protection/>
    </xf>
    <xf numFmtId="0" fontId="34" fillId="0" borderId="12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187" fontId="34" fillId="0" borderId="12" xfId="0" applyNumberFormat="1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wrapText="1"/>
    </xf>
    <xf numFmtId="0" fontId="108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wrapText="1"/>
    </xf>
    <xf numFmtId="186" fontId="34" fillId="0" borderId="12" xfId="0" applyNumberFormat="1" applyFont="1" applyBorder="1" applyAlignment="1">
      <alignment horizontal="center" vertical="center" wrapText="1"/>
    </xf>
    <xf numFmtId="186" fontId="34" fillId="0" borderId="12" xfId="67" applyNumberFormat="1" applyFont="1" applyBorder="1" applyAlignment="1">
      <alignment horizontal="center" wrapText="1"/>
      <protection/>
    </xf>
    <xf numFmtId="186" fontId="6" fillId="0" borderId="12" xfId="67" applyNumberFormat="1" applyFont="1" applyBorder="1" applyAlignment="1">
      <alignment horizontal="center" vertical="center" wrapText="1"/>
      <protection/>
    </xf>
    <xf numFmtId="186" fontId="34" fillId="0" borderId="12" xfId="67" applyNumberFormat="1" applyFont="1" applyBorder="1" applyAlignment="1">
      <alignment horizontal="center" vertical="center" wrapText="1"/>
      <protection/>
    </xf>
    <xf numFmtId="186" fontId="34" fillId="0" borderId="12" xfId="67" applyNumberFormat="1" applyFont="1" applyBorder="1" applyAlignment="1">
      <alignment horizontal="center" vertical="top" wrapText="1"/>
      <protection/>
    </xf>
    <xf numFmtId="185" fontId="34" fillId="0" borderId="12" xfId="67" applyNumberFormat="1" applyFont="1" applyBorder="1" applyAlignment="1">
      <alignment horizontal="center" vertical="top" wrapText="1"/>
      <protection/>
    </xf>
    <xf numFmtId="183" fontId="34" fillId="0" borderId="12" xfId="67" applyNumberFormat="1" applyFont="1" applyBorder="1" applyAlignment="1">
      <alignment horizontal="center" vertical="center" wrapText="1"/>
      <protection/>
    </xf>
    <xf numFmtId="0" fontId="34" fillId="0" borderId="12" xfId="67" applyFont="1" applyBorder="1" applyAlignment="1">
      <alignment horizontal="center" vertical="center" wrapText="1"/>
      <protection/>
    </xf>
    <xf numFmtId="185" fontId="6" fillId="0" borderId="12" xfId="67" applyNumberFormat="1" applyFont="1" applyBorder="1" applyAlignment="1">
      <alignment horizontal="center" vertical="center" wrapText="1"/>
      <protection/>
    </xf>
    <xf numFmtId="183" fontId="6" fillId="0" borderId="12" xfId="67" applyNumberFormat="1" applyFont="1" applyBorder="1" applyAlignment="1">
      <alignment horizontal="center" vertical="center" wrapText="1"/>
      <protection/>
    </xf>
    <xf numFmtId="186" fontId="6" fillId="0" borderId="12" xfId="67" applyNumberFormat="1" applyFont="1" applyBorder="1" applyAlignment="1">
      <alignment horizontal="center" vertical="center"/>
      <protection/>
    </xf>
    <xf numFmtId="186" fontId="34" fillId="0" borderId="12" xfId="67" applyNumberFormat="1" applyFont="1" applyBorder="1">
      <alignment vertical="center"/>
      <protection/>
    </xf>
    <xf numFmtId="185" fontId="6" fillId="0" borderId="12" xfId="67" applyNumberFormat="1" applyFont="1" applyBorder="1" applyAlignment="1">
      <alignment horizontal="center" vertical="center"/>
      <protection/>
    </xf>
    <xf numFmtId="183" fontId="6" fillId="0" borderId="12" xfId="67" applyNumberFormat="1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center"/>
      <protection/>
    </xf>
    <xf numFmtId="186" fontId="6" fillId="25" borderId="12" xfId="67" applyNumberFormat="1" applyFont="1" applyFill="1" applyBorder="1" applyAlignment="1">
      <alignment horizontal="center" vertical="center" wrapText="1"/>
      <protection/>
    </xf>
    <xf numFmtId="183" fontId="6" fillId="25" borderId="12" xfId="67" applyNumberFormat="1" applyFont="1" applyFill="1" applyBorder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 wrapText="1"/>
      <protection/>
    </xf>
    <xf numFmtId="183" fontId="6" fillId="0" borderId="12" xfId="67" applyNumberFormat="1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wrapText="1"/>
    </xf>
    <xf numFmtId="183" fontId="34" fillId="0" borderId="12" xfId="67" applyNumberFormat="1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top" wrapText="1"/>
      <protection/>
    </xf>
    <xf numFmtId="186" fontId="17" fillId="0" borderId="12" xfId="0" applyNumberFormat="1" applyFont="1" applyBorder="1" applyAlignment="1">
      <alignment horizontal="center" vertical="center"/>
    </xf>
    <xf numFmtId="185" fontId="17" fillId="0" borderId="12" xfId="0" applyNumberFormat="1" applyFont="1" applyBorder="1" applyAlignment="1">
      <alignment horizontal="center" vertical="center"/>
    </xf>
    <xf numFmtId="0" fontId="6" fillId="0" borderId="12" xfId="68" applyFont="1" applyBorder="1" applyAlignment="1">
      <alignment horizontal="center" vertical="center" wrapText="1"/>
      <protection/>
    </xf>
    <xf numFmtId="183" fontId="6" fillId="0" borderId="12" xfId="68" applyNumberFormat="1" applyFont="1" applyBorder="1" applyAlignment="1">
      <alignment horizontal="center" vertical="center" wrapText="1"/>
      <protection/>
    </xf>
    <xf numFmtId="0" fontId="34" fillId="0" borderId="12" xfId="68" applyFont="1" applyBorder="1" applyAlignment="1">
      <alignment horizontal="center" vertical="center" wrapText="1"/>
      <protection/>
    </xf>
    <xf numFmtId="183" fontId="34" fillId="0" borderId="12" xfId="68" applyNumberFormat="1" applyFont="1" applyBorder="1" applyAlignment="1">
      <alignment horizontal="center" vertical="center" wrapText="1"/>
      <protection/>
    </xf>
    <xf numFmtId="0" fontId="109" fillId="0" borderId="12" xfId="0" applyFont="1" applyBorder="1" applyAlignment="1">
      <alignment horizontal="center" vertical="center"/>
    </xf>
    <xf numFmtId="183" fontId="6" fillId="25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vertical="center"/>
    </xf>
    <xf numFmtId="185" fontId="110" fillId="0" borderId="12" xfId="0" applyNumberFormat="1" applyFont="1" applyBorder="1" applyAlignment="1">
      <alignment horizontal="center" vertical="center"/>
    </xf>
    <xf numFmtId="181" fontId="17" fillId="0" borderId="12" xfId="0" applyNumberFormat="1" applyFont="1" applyBorder="1" applyAlignment="1">
      <alignment horizontal="center" vertical="center"/>
    </xf>
    <xf numFmtId="183" fontId="6" fillId="25" borderId="31" xfId="0" applyNumberFormat="1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184" fontId="34" fillId="0" borderId="12" xfId="67" applyNumberFormat="1" applyFont="1" applyBorder="1" applyAlignment="1">
      <alignment horizontal="center" wrapText="1"/>
      <protection/>
    </xf>
    <xf numFmtId="183" fontId="34" fillId="0" borderId="12" xfId="67" applyNumberFormat="1" applyFont="1" applyBorder="1">
      <alignment vertical="center"/>
      <protection/>
    </xf>
    <xf numFmtId="184" fontId="34" fillId="0" borderId="12" xfId="67" applyNumberFormat="1" applyFont="1" applyBorder="1" applyAlignment="1">
      <alignment horizontal="center" vertical="center" wrapText="1"/>
      <protection/>
    </xf>
    <xf numFmtId="0" fontId="34" fillId="0" borderId="12" xfId="67" applyFont="1" applyBorder="1" applyAlignment="1">
      <alignment horizontal="center" vertical="top" wrapText="1"/>
      <protection/>
    </xf>
    <xf numFmtId="184" fontId="6" fillId="0" borderId="12" xfId="67" applyNumberFormat="1" applyFont="1" applyBorder="1" applyAlignment="1">
      <alignment horizontal="center" vertical="center" wrapText="1"/>
      <protection/>
    </xf>
    <xf numFmtId="184" fontId="6" fillId="0" borderId="12" xfId="67" applyNumberFormat="1" applyFont="1" applyBorder="1" applyAlignment="1">
      <alignment horizontal="center" vertical="center"/>
      <protection/>
    </xf>
    <xf numFmtId="184" fontId="6" fillId="0" borderId="12" xfId="67" applyNumberFormat="1" applyFont="1" applyBorder="1" applyAlignment="1">
      <alignment horizontal="center" vertical="top" wrapText="1"/>
      <protection/>
    </xf>
    <xf numFmtId="183" fontId="34" fillId="0" borderId="12" xfId="0" applyNumberFormat="1" applyFont="1" applyBorder="1" applyAlignment="1">
      <alignment/>
    </xf>
    <xf numFmtId="184" fontId="34" fillId="0" borderId="12" xfId="67" applyNumberFormat="1" applyFont="1" applyBorder="1" applyAlignment="1">
      <alignment horizontal="center" vertical="top" wrapText="1"/>
      <protection/>
    </xf>
    <xf numFmtId="184" fontId="6" fillId="0" borderId="12" xfId="68" applyNumberFormat="1" applyFont="1" applyBorder="1" applyAlignment="1">
      <alignment horizontal="center" vertical="center" wrapText="1"/>
      <protection/>
    </xf>
    <xf numFmtId="179" fontId="34" fillId="0" borderId="12" xfId="68" applyNumberFormat="1" applyFont="1" applyBorder="1" applyAlignment="1">
      <alignment vertical="center"/>
      <protection/>
    </xf>
    <xf numFmtId="184" fontId="34" fillId="0" borderId="12" xfId="68" applyNumberFormat="1" applyFont="1" applyBorder="1" applyAlignment="1">
      <alignment horizontal="center" vertical="center" wrapText="1"/>
      <protection/>
    </xf>
    <xf numFmtId="179" fontId="17" fillId="0" borderId="12" xfId="68" applyNumberFormat="1" applyFont="1" applyBorder="1" applyAlignment="1">
      <alignment vertical="center"/>
      <protection/>
    </xf>
    <xf numFmtId="0" fontId="46" fillId="0" borderId="12" xfId="0" applyFont="1" applyBorder="1" applyAlignment="1">
      <alignment horizontal="center" vertical="center" wrapText="1"/>
    </xf>
    <xf numFmtId="9" fontId="84" fillId="0" borderId="12" xfId="0" applyNumberFormat="1" applyFont="1" applyBorder="1" applyAlignment="1">
      <alignment horizontal="center" vertical="center" wrapText="1"/>
    </xf>
    <xf numFmtId="183" fontId="33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111" fillId="0" borderId="30" xfId="0" applyFont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7" fillId="0" borderId="3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88" fontId="34" fillId="0" borderId="12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84" fontId="34" fillId="0" borderId="12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justify" wrapText="1"/>
    </xf>
    <xf numFmtId="0" fontId="34" fillId="0" borderId="12" xfId="0" applyFont="1" applyBorder="1" applyAlignment="1">
      <alignment horizontal="justify" wrapText="1"/>
    </xf>
    <xf numFmtId="0" fontId="17" fillId="0" borderId="12" xfId="0" applyFont="1" applyBorder="1" applyAlignment="1">
      <alignment horizontal="justify" wrapText="1"/>
    </xf>
    <xf numFmtId="179" fontId="7" fillId="0" borderId="12" xfId="0" applyNumberFormat="1" applyFont="1" applyBorder="1" applyAlignment="1">
      <alignment horizontal="center" vertical="center" wrapText="1"/>
    </xf>
    <xf numFmtId="185" fontId="3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9" fontId="43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6" fontId="0" fillId="0" borderId="12" xfId="0" applyNumberFormat="1" applyFont="1" applyBorder="1" applyAlignment="1">
      <alignment horizontal="center" vertical="center" wrapText="1"/>
    </xf>
    <xf numFmtId="186" fontId="33" fillId="0" borderId="12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86" fontId="33" fillId="0" borderId="12" xfId="0" applyNumberFormat="1" applyFont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 wrapText="1"/>
    </xf>
    <xf numFmtId="185" fontId="7" fillId="0" borderId="34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76" fontId="33" fillId="0" borderId="12" xfId="0" applyNumberFormat="1" applyFont="1" applyBorder="1" applyAlignment="1">
      <alignment horizontal="center" vertical="center" wrapText="1"/>
    </xf>
    <xf numFmtId="186" fontId="14" fillId="0" borderId="12" xfId="0" applyNumberFormat="1" applyFont="1" applyBorder="1" applyAlignment="1">
      <alignment horizontal="center" vertical="center" wrapText="1"/>
    </xf>
    <xf numFmtId="184" fontId="14" fillId="0" borderId="12" xfId="0" applyNumberFormat="1" applyFont="1" applyBorder="1" applyAlignment="1">
      <alignment horizontal="center" vertical="center" wrapText="1"/>
    </xf>
    <xf numFmtId="185" fontId="34" fillId="0" borderId="12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86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186" fontId="33" fillId="0" borderId="0" xfId="0" applyNumberFormat="1" applyFont="1" applyBorder="1" applyAlignment="1">
      <alignment horizontal="center" vertical="center"/>
    </xf>
    <xf numFmtId="181" fontId="7" fillId="0" borderId="34" xfId="0" applyNumberFormat="1" applyFont="1" applyBorder="1" applyAlignment="1">
      <alignment horizontal="center" vertical="center" wrapText="1"/>
    </xf>
    <xf numFmtId="176" fontId="7" fillId="0" borderId="34" xfId="0" applyNumberFormat="1" applyFont="1" applyBorder="1" applyAlignment="1">
      <alignment horizontal="center" vertical="center" wrapText="1"/>
    </xf>
    <xf numFmtId="176" fontId="33" fillId="0" borderId="12" xfId="0" applyNumberFormat="1" applyFont="1" applyBorder="1" applyAlignment="1">
      <alignment horizontal="center" vertical="center"/>
    </xf>
    <xf numFmtId="185" fontId="14" fillId="0" borderId="12" xfId="0" applyNumberFormat="1" applyFont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/>
    </xf>
    <xf numFmtId="176" fontId="34" fillId="0" borderId="12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81" fontId="17" fillId="0" borderId="33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justify" vertical="center" wrapText="1"/>
    </xf>
    <xf numFmtId="0" fontId="33" fillId="0" borderId="32" xfId="0" applyFont="1" applyBorder="1" applyAlignment="1">
      <alignment horizontal="center" vertical="center"/>
    </xf>
    <xf numFmtId="0" fontId="52" fillId="0" borderId="0" xfId="0" applyFont="1" applyAlignment="1">
      <alignment horizontal="justify"/>
    </xf>
    <xf numFmtId="0" fontId="14" fillId="0" borderId="0" xfId="0" applyFont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188" fontId="17" fillId="0" borderId="33" xfId="0" applyNumberFormat="1" applyFont="1" applyBorder="1" applyAlignment="1">
      <alignment horizontal="center" vertical="center"/>
    </xf>
    <xf numFmtId="183" fontId="33" fillId="0" borderId="0" xfId="0" applyNumberFormat="1" applyFont="1" applyAlignment="1">
      <alignment horizontal="center" vertical="center"/>
    </xf>
    <xf numFmtId="184" fontId="33" fillId="0" borderId="0" xfId="0" applyNumberFormat="1" applyFont="1" applyAlignment="1">
      <alignment horizontal="center" vertical="center"/>
    </xf>
    <xf numFmtId="188" fontId="33" fillId="0" borderId="0" xfId="0" applyNumberFormat="1" applyFont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33" fillId="0" borderId="0" xfId="0" applyNumberFormat="1" applyFont="1" applyAlignment="1">
      <alignment horizontal="center" vertical="center"/>
    </xf>
    <xf numFmtId="185" fontId="33" fillId="0" borderId="0" xfId="0" applyNumberFormat="1" applyFont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181" fontId="17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wrapText="1"/>
    </xf>
    <xf numFmtId="178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wrapText="1"/>
    </xf>
    <xf numFmtId="179" fontId="17" fillId="0" borderId="12" xfId="0" applyNumberFormat="1" applyFont="1" applyFill="1" applyBorder="1" applyAlignment="1">
      <alignment horizontal="center" vertical="center" wrapText="1"/>
    </xf>
    <xf numFmtId="183" fontId="17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/>
    </xf>
    <xf numFmtId="179" fontId="17" fillId="0" borderId="12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79" fontId="34" fillId="0" borderId="12" xfId="0" applyNumberFormat="1" applyFont="1" applyBorder="1" applyAlignment="1">
      <alignment horizontal="center" wrapText="1"/>
    </xf>
    <xf numFmtId="190" fontId="34" fillId="0" borderId="12" xfId="0" applyNumberFormat="1" applyFont="1" applyBorder="1" applyAlignment="1">
      <alignment horizontal="center" wrapText="1"/>
    </xf>
    <xf numFmtId="187" fontId="104" fillId="0" borderId="12" xfId="0" applyNumberFormat="1" applyFont="1" applyBorder="1" applyAlignment="1">
      <alignment horizontal="center" vertical="center" wrapText="1"/>
    </xf>
    <xf numFmtId="190" fontId="34" fillId="0" borderId="12" xfId="0" applyNumberFormat="1" applyFont="1" applyBorder="1" applyAlignment="1">
      <alignment horizontal="center" vertical="top" wrapText="1"/>
    </xf>
    <xf numFmtId="190" fontId="34" fillId="0" borderId="12" xfId="0" applyNumberFormat="1" applyFont="1" applyBorder="1" applyAlignment="1">
      <alignment horizontal="center" vertical="center" wrapText="1"/>
    </xf>
    <xf numFmtId="190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187" fontId="17" fillId="0" borderId="12" xfId="0" applyNumberFormat="1" applyFont="1" applyBorder="1" applyAlignment="1">
      <alignment horizontal="center" vertical="center" wrapText="1"/>
    </xf>
    <xf numFmtId="179" fontId="34" fillId="0" borderId="12" xfId="0" applyNumberFormat="1" applyFont="1" applyFill="1" applyBorder="1" applyAlignment="1">
      <alignment horizontal="center" vertical="center"/>
    </xf>
    <xf numFmtId="180" fontId="34" fillId="0" borderId="12" xfId="0" applyNumberFormat="1" applyFont="1" applyBorder="1" applyAlignment="1">
      <alignment horizontal="center" vertical="center" wrapText="1"/>
    </xf>
    <xf numFmtId="176" fontId="34" fillId="0" borderId="12" xfId="0" applyNumberFormat="1" applyFont="1" applyBorder="1" applyAlignment="1">
      <alignment horizontal="center" vertical="center" wrapText="1"/>
    </xf>
    <xf numFmtId="181" fontId="34" fillId="0" borderId="12" xfId="0" applyNumberFormat="1" applyFont="1" applyBorder="1" applyAlignment="1">
      <alignment horizontal="center" vertical="center" wrapText="1"/>
    </xf>
    <xf numFmtId="181" fontId="17" fillId="0" borderId="12" xfId="0" applyNumberFormat="1" applyFont="1" applyBorder="1" applyAlignment="1">
      <alignment horizontal="center" vertical="center" wrapText="1"/>
    </xf>
    <xf numFmtId="185" fontId="17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187" fontId="46" fillId="0" borderId="12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187" fontId="46" fillId="0" borderId="12" xfId="0" applyNumberFormat="1" applyFont="1" applyBorder="1" applyAlignment="1">
      <alignment horizontal="center" vertical="top" wrapText="1"/>
    </xf>
    <xf numFmtId="58" fontId="34" fillId="0" borderId="12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/>
    </xf>
    <xf numFmtId="58" fontId="34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horizontal="center" wrapText="1" indent="1"/>
    </xf>
    <xf numFmtId="0" fontId="34" fillId="0" borderId="0" xfId="0" applyFont="1" applyBorder="1" applyAlignment="1">
      <alignment horizontal="center"/>
    </xf>
    <xf numFmtId="0" fontId="34" fillId="0" borderId="40" xfId="0" applyFont="1" applyBorder="1" applyAlignment="1">
      <alignment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13" fillId="0" borderId="12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left" vertical="center" wrapText="1"/>
    </xf>
    <xf numFmtId="0" fontId="114" fillId="0" borderId="34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/>
    </xf>
    <xf numFmtId="0" fontId="114" fillId="0" borderId="12" xfId="0" applyFont="1" applyBorder="1" applyAlignment="1">
      <alignment horizontal="left" vertical="center" wrapText="1"/>
    </xf>
    <xf numFmtId="0" fontId="114" fillId="0" borderId="12" xfId="0" applyFont="1" applyBorder="1" applyAlignment="1">
      <alignment horizontal="left" vertical="center" wrapText="1"/>
    </xf>
    <xf numFmtId="0" fontId="114" fillId="0" borderId="36" xfId="0" applyFont="1" applyBorder="1" applyAlignment="1">
      <alignment horizontal="center" vertical="center"/>
    </xf>
    <xf numFmtId="0" fontId="115" fillId="0" borderId="12" xfId="0" applyFont="1" applyBorder="1" applyAlignment="1">
      <alignment horizontal="left" vertical="center" wrapText="1"/>
    </xf>
    <xf numFmtId="0" fontId="114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58" fontId="34" fillId="0" borderId="12" xfId="0" applyNumberFormat="1" applyFont="1" applyBorder="1" applyAlignment="1" quotePrefix="1">
      <alignment horizontal="center" vertical="center" wrapText="1"/>
    </xf>
    <xf numFmtId="58" fontId="34" fillId="0" borderId="12" xfId="0" applyNumberFormat="1" applyFont="1" applyBorder="1" applyAlignment="1" quotePrefix="1">
      <alignment horizont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附表二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附表1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表三_1" xfId="65"/>
    <cellStyle name="常规_附表二_1" xfId="66"/>
    <cellStyle name="常规_附表一" xfId="67"/>
    <cellStyle name="常规_附表一_1" xfId="68"/>
    <cellStyle name="常规_附表三_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Documents%20and%20Settings/Administrator/&#26700;&#38754;/AppData/Local/Temp/360zip$Temp/2015/Application%20Data/Microsoft/2013-2014&#23567;&#40614;&#27719;&#24635;&#24635;&#32467;&#25171;&#21360;&#31295;721/14-16&#23567;&#40614;&#21697;&#31181;&#25239;&#30149;&#24615;&#37492;&#23450;&#32467;&#26524;296-297&#39029;-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C1">
      <selection activeCell="F4" sqref="F4"/>
    </sheetView>
  </sheetViews>
  <sheetFormatPr defaultColWidth="9.00390625" defaultRowHeight="14.25"/>
  <cols>
    <col min="1" max="1" width="7.00390625" style="0" customWidth="1"/>
    <col min="2" max="2" width="8.50390625" style="0" customWidth="1"/>
    <col min="3" max="3" width="9.875" style="0" customWidth="1"/>
    <col min="4" max="4" width="22.375" style="688" customWidth="1"/>
    <col min="5" max="5" width="34.125" style="688" customWidth="1"/>
    <col min="6" max="6" width="23.50390625" style="688" customWidth="1"/>
    <col min="7" max="7" width="33.75390625" style="688" customWidth="1"/>
  </cols>
  <sheetData>
    <row r="1" spans="1:7" ht="39" customHeight="1">
      <c r="A1" s="689" t="s">
        <v>0</v>
      </c>
      <c r="B1" s="689" t="s">
        <v>1</v>
      </c>
      <c r="C1" s="689" t="s">
        <v>2</v>
      </c>
      <c r="D1" s="690" t="s">
        <v>3</v>
      </c>
      <c r="E1" s="690" t="s">
        <v>4</v>
      </c>
      <c r="F1" s="690" t="s">
        <v>5</v>
      </c>
      <c r="G1" s="690" t="s">
        <v>6</v>
      </c>
    </row>
    <row r="2" spans="1:7" ht="30" customHeight="1">
      <c r="A2" s="691" t="s">
        <v>7</v>
      </c>
      <c r="B2" s="692" t="s">
        <v>8</v>
      </c>
      <c r="C2" s="692" t="s">
        <v>9</v>
      </c>
      <c r="D2" s="693" t="s">
        <v>10</v>
      </c>
      <c r="E2" s="693" t="s">
        <v>11</v>
      </c>
      <c r="F2" s="693" t="s">
        <v>12</v>
      </c>
      <c r="G2" s="694" t="s">
        <v>13</v>
      </c>
    </row>
    <row r="3" spans="1:7" ht="54" customHeight="1">
      <c r="A3" s="695"/>
      <c r="B3" s="692" t="s">
        <v>14</v>
      </c>
      <c r="C3" s="692" t="s">
        <v>15</v>
      </c>
      <c r="D3" s="696" t="s">
        <v>16</v>
      </c>
      <c r="E3" s="696" t="s">
        <v>16</v>
      </c>
      <c r="F3" s="693" t="s">
        <v>17</v>
      </c>
      <c r="G3" s="694" t="s">
        <v>18</v>
      </c>
    </row>
    <row r="4" spans="1:7" ht="30" customHeight="1">
      <c r="A4" s="697"/>
      <c r="B4" s="692" t="s">
        <v>19</v>
      </c>
      <c r="C4" s="692" t="s">
        <v>20</v>
      </c>
      <c r="D4" s="693" t="s">
        <v>21</v>
      </c>
      <c r="E4" s="693" t="s">
        <v>21</v>
      </c>
      <c r="F4" s="693" t="s">
        <v>22</v>
      </c>
      <c r="G4" s="694" t="s">
        <v>13</v>
      </c>
    </row>
    <row r="5" spans="1:7" ht="30" customHeight="1">
      <c r="A5" s="691" t="s">
        <v>23</v>
      </c>
      <c r="B5" s="692" t="s">
        <v>24</v>
      </c>
      <c r="C5" s="692" t="s">
        <v>25</v>
      </c>
      <c r="D5" s="696" t="s">
        <v>26</v>
      </c>
      <c r="E5" s="696" t="s">
        <v>26</v>
      </c>
      <c r="F5" s="693" t="s">
        <v>27</v>
      </c>
      <c r="G5" s="694" t="s">
        <v>28</v>
      </c>
    </row>
    <row r="6" spans="1:7" ht="30" customHeight="1">
      <c r="A6" s="695"/>
      <c r="B6" s="692" t="s">
        <v>29</v>
      </c>
      <c r="C6" s="692" t="s">
        <v>30</v>
      </c>
      <c r="D6" s="693" t="s">
        <v>31</v>
      </c>
      <c r="E6" s="693" t="s">
        <v>32</v>
      </c>
      <c r="F6" s="693" t="s">
        <v>33</v>
      </c>
      <c r="G6" s="694" t="s">
        <v>28</v>
      </c>
    </row>
    <row r="7" spans="1:7" ht="30" customHeight="1">
      <c r="A7" s="697"/>
      <c r="B7" s="692" t="s">
        <v>34</v>
      </c>
      <c r="C7" s="692" t="s">
        <v>35</v>
      </c>
      <c r="D7" s="693" t="s">
        <v>36</v>
      </c>
      <c r="E7" s="693" t="s">
        <v>36</v>
      </c>
      <c r="F7" s="693" t="s">
        <v>37</v>
      </c>
      <c r="G7" s="694" t="s">
        <v>28</v>
      </c>
    </row>
    <row r="8" spans="1:7" ht="30" customHeight="1">
      <c r="A8" s="691" t="s">
        <v>38</v>
      </c>
      <c r="B8" s="692" t="s">
        <v>39</v>
      </c>
      <c r="C8" s="692" t="s">
        <v>40</v>
      </c>
      <c r="D8" s="693" t="s">
        <v>41</v>
      </c>
      <c r="E8" s="693" t="s">
        <v>41</v>
      </c>
      <c r="F8" s="693" t="s">
        <v>42</v>
      </c>
      <c r="G8" s="694" t="s">
        <v>43</v>
      </c>
    </row>
    <row r="9" spans="1:7" ht="30" customHeight="1">
      <c r="A9" s="695"/>
      <c r="B9" s="692" t="s">
        <v>44</v>
      </c>
      <c r="C9" s="692" t="s">
        <v>45</v>
      </c>
      <c r="D9" s="693" t="s">
        <v>46</v>
      </c>
      <c r="E9" s="693" t="s">
        <v>46</v>
      </c>
      <c r="F9" s="693" t="s">
        <v>47</v>
      </c>
      <c r="G9" s="694" t="s">
        <v>43</v>
      </c>
    </row>
    <row r="10" spans="1:7" ht="30" customHeight="1">
      <c r="A10" s="695"/>
      <c r="B10" s="692" t="s">
        <v>48</v>
      </c>
      <c r="C10" s="692" t="s">
        <v>49</v>
      </c>
      <c r="D10" s="693" t="s">
        <v>50</v>
      </c>
      <c r="E10" s="693" t="s">
        <v>50</v>
      </c>
      <c r="F10" s="693" t="s">
        <v>51</v>
      </c>
      <c r="G10" s="694" t="s">
        <v>43</v>
      </c>
    </row>
    <row r="11" spans="1:7" ht="64.5" customHeight="1">
      <c r="A11" s="697"/>
      <c r="B11" s="692" t="s">
        <v>52</v>
      </c>
      <c r="C11" s="692" t="s">
        <v>53</v>
      </c>
      <c r="D11" s="693" t="s">
        <v>54</v>
      </c>
      <c r="E11" s="693" t="s">
        <v>55</v>
      </c>
      <c r="F11" s="693" t="s">
        <v>56</v>
      </c>
      <c r="G11" s="693" t="s">
        <v>57</v>
      </c>
    </row>
    <row r="12" ht="18.75">
      <c r="D12" s="698"/>
    </row>
    <row r="13" ht="18.75">
      <c r="D13" s="698"/>
    </row>
  </sheetData>
  <sheetProtection/>
  <mergeCells count="3">
    <mergeCell ref="A2:A4"/>
    <mergeCell ref="A5:A7"/>
    <mergeCell ref="A8:A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35"/>
  <sheetViews>
    <sheetView zoomScaleSheetLayoutView="100" workbookViewId="0" topLeftCell="AO1">
      <selection activeCell="BG8" sqref="BG8"/>
    </sheetView>
  </sheetViews>
  <sheetFormatPr defaultColWidth="9.00390625" defaultRowHeight="14.25"/>
  <cols>
    <col min="2" max="2" width="6.50390625" style="627" customWidth="1"/>
    <col min="3" max="3" width="11.75390625" style="628" customWidth="1"/>
    <col min="4" max="4" width="14.875" style="625" customWidth="1"/>
    <col min="5" max="10" width="7.375" style="625" customWidth="1"/>
    <col min="11" max="12" width="6.50390625" style="625" customWidth="1"/>
    <col min="13" max="18" width="7.375" style="625" customWidth="1"/>
    <col min="19" max="19" width="4.75390625" style="625" customWidth="1"/>
    <col min="20" max="24" width="6.75390625" style="625" customWidth="1"/>
    <col min="25" max="25" width="6.75390625" style="629" customWidth="1"/>
    <col min="26" max="27" width="6.75390625" style="625" customWidth="1"/>
    <col min="28" max="28" width="5.125" style="625" customWidth="1"/>
    <col min="29" max="29" width="6.75390625" style="625" customWidth="1"/>
    <col min="30" max="30" width="4.75390625" style="625" customWidth="1"/>
    <col min="31" max="33" width="6.75390625" style="625" customWidth="1"/>
    <col min="34" max="56" width="6.00390625" style="625" customWidth="1"/>
    <col min="57" max="237" width="9.00390625" style="625" customWidth="1"/>
  </cols>
  <sheetData>
    <row r="1" spans="1:56" s="355" customFormat="1" ht="33" customHeight="1">
      <c r="A1" s="630"/>
      <c r="B1" s="631" t="s">
        <v>58</v>
      </c>
      <c r="C1" s="632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73"/>
      <c r="AV1" s="630"/>
      <c r="AW1" s="630"/>
      <c r="AX1" s="630"/>
      <c r="AY1" s="630"/>
      <c r="AZ1" s="630"/>
      <c r="BA1" s="630"/>
      <c r="BB1" s="630"/>
      <c r="BC1" s="630"/>
      <c r="BD1" s="630"/>
    </row>
    <row r="2" spans="1:56" s="355" customFormat="1" ht="33" customHeight="1">
      <c r="A2" s="497" t="s">
        <v>59</v>
      </c>
      <c r="B2" s="634" t="s">
        <v>60</v>
      </c>
      <c r="C2" s="561" t="s">
        <v>61</v>
      </c>
      <c r="D2" s="497" t="s">
        <v>62</v>
      </c>
      <c r="E2" s="497" t="s">
        <v>63</v>
      </c>
      <c r="F2" s="497" t="s">
        <v>64</v>
      </c>
      <c r="G2" s="497" t="s">
        <v>65</v>
      </c>
      <c r="H2" s="497" t="s">
        <v>66</v>
      </c>
      <c r="I2" s="497" t="s">
        <v>67</v>
      </c>
      <c r="J2" s="497" t="s">
        <v>68</v>
      </c>
      <c r="K2" s="497" t="s">
        <v>69</v>
      </c>
      <c r="L2" s="644" t="s">
        <v>70</v>
      </c>
      <c r="M2" s="497" t="s">
        <v>71</v>
      </c>
      <c r="N2" s="497"/>
      <c r="O2" s="497"/>
      <c r="P2" s="497" t="s">
        <v>72</v>
      </c>
      <c r="Q2" s="497" t="s">
        <v>73</v>
      </c>
      <c r="R2" s="497" t="s">
        <v>74</v>
      </c>
      <c r="S2" s="497" t="s">
        <v>75</v>
      </c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497" t="s">
        <v>76</v>
      </c>
      <c r="AI2" s="497"/>
      <c r="AJ2" s="497" t="s">
        <v>77</v>
      </c>
      <c r="AK2" s="497"/>
      <c r="AL2" s="497" t="s">
        <v>78</v>
      </c>
      <c r="AM2" s="497"/>
      <c r="AN2" s="497" t="s">
        <v>79</v>
      </c>
      <c r="AO2" s="497"/>
      <c r="AP2" s="497" t="s">
        <v>80</v>
      </c>
      <c r="AQ2" s="497"/>
      <c r="AR2" s="497" t="s">
        <v>81</v>
      </c>
      <c r="AS2" s="497"/>
      <c r="AT2" s="497" t="s">
        <v>82</v>
      </c>
      <c r="AU2" s="497"/>
      <c r="AV2" s="561" t="s">
        <v>83</v>
      </c>
      <c r="AW2" s="561"/>
      <c r="AX2" s="561" t="s">
        <v>84</v>
      </c>
      <c r="AY2" s="561"/>
      <c r="AZ2" s="561" t="s">
        <v>85</v>
      </c>
      <c r="BA2" s="561"/>
      <c r="BB2" s="561" t="s">
        <v>86</v>
      </c>
      <c r="BC2" s="561"/>
      <c r="BD2" s="561" t="s">
        <v>87</v>
      </c>
    </row>
    <row r="3" spans="1:56" s="354" customFormat="1" ht="33.75" customHeight="1">
      <c r="A3" s="497"/>
      <c r="B3" s="497"/>
      <c r="D3" s="497"/>
      <c r="E3" s="497"/>
      <c r="F3" s="497"/>
      <c r="G3" s="497"/>
      <c r="H3" s="497"/>
      <c r="I3" s="497"/>
      <c r="J3" s="497"/>
      <c r="K3" s="497"/>
      <c r="L3" s="644"/>
      <c r="M3" s="645" t="s">
        <v>88</v>
      </c>
      <c r="N3" s="645" t="s">
        <v>89</v>
      </c>
      <c r="O3" s="645" t="s">
        <v>90</v>
      </c>
      <c r="P3" s="497"/>
      <c r="Q3" s="497"/>
      <c r="R3" s="497"/>
      <c r="S3" s="497"/>
      <c r="T3" s="427" t="s">
        <v>91</v>
      </c>
      <c r="U3" s="427" t="s">
        <v>92</v>
      </c>
      <c r="V3" s="427" t="s">
        <v>93</v>
      </c>
      <c r="W3" s="427" t="s">
        <v>94</v>
      </c>
      <c r="X3" s="427" t="s">
        <v>95</v>
      </c>
      <c r="Y3" s="662" t="s">
        <v>96</v>
      </c>
      <c r="Z3" s="662" t="s">
        <v>97</v>
      </c>
      <c r="AA3" s="354" t="s">
        <v>98</v>
      </c>
      <c r="AB3" s="354" t="s">
        <v>99</v>
      </c>
      <c r="AC3" s="663" t="s">
        <v>100</v>
      </c>
      <c r="AD3" s="354" t="s">
        <v>101</v>
      </c>
      <c r="AE3" s="354" t="s">
        <v>102</v>
      </c>
      <c r="AF3" s="354" t="s">
        <v>103</v>
      </c>
      <c r="AG3" s="354" t="s">
        <v>104</v>
      </c>
      <c r="AH3" s="354" t="s">
        <v>105</v>
      </c>
      <c r="AI3" s="354" t="s">
        <v>106</v>
      </c>
      <c r="AJ3" s="354" t="s">
        <v>105</v>
      </c>
      <c r="AK3" s="354" t="s">
        <v>106</v>
      </c>
      <c r="AL3" s="354" t="s">
        <v>105</v>
      </c>
      <c r="AM3" s="354" t="s">
        <v>106</v>
      </c>
      <c r="AN3" s="354" t="s">
        <v>105</v>
      </c>
      <c r="AO3" s="354" t="s">
        <v>106</v>
      </c>
      <c r="AP3" s="354" t="s">
        <v>105</v>
      </c>
      <c r="AQ3" s="354" t="s">
        <v>106</v>
      </c>
      <c r="AR3" s="354" t="s">
        <v>105</v>
      </c>
      <c r="AS3" s="354" t="s">
        <v>106</v>
      </c>
      <c r="AT3" s="354" t="s">
        <v>107</v>
      </c>
      <c r="AU3" s="354" t="s">
        <v>108</v>
      </c>
      <c r="AV3" s="561" t="s">
        <v>109</v>
      </c>
      <c r="AW3" s="561" t="s">
        <v>110</v>
      </c>
      <c r="AX3" s="561" t="s">
        <v>109</v>
      </c>
      <c r="AY3" s="561" t="s">
        <v>110</v>
      </c>
      <c r="AZ3" s="561" t="s">
        <v>109</v>
      </c>
      <c r="BA3" s="561" t="s">
        <v>110</v>
      </c>
      <c r="BB3" s="561" t="s">
        <v>109</v>
      </c>
      <c r="BC3" s="561" t="s">
        <v>110</v>
      </c>
      <c r="BD3" s="561"/>
    </row>
    <row r="4" spans="1:47" s="625" customFormat="1" ht="15" customHeight="1">
      <c r="A4" s="635" t="s">
        <v>111</v>
      </c>
      <c r="B4" s="636" t="s">
        <v>112</v>
      </c>
      <c r="C4" s="354" t="s">
        <v>113</v>
      </c>
      <c r="D4" s="362" t="s">
        <v>114</v>
      </c>
      <c r="E4" s="637">
        <v>5</v>
      </c>
      <c r="F4" s="637">
        <v>1</v>
      </c>
      <c r="G4" s="637">
        <v>5</v>
      </c>
      <c r="H4" s="637">
        <v>5</v>
      </c>
      <c r="I4" s="637">
        <v>0</v>
      </c>
      <c r="J4" s="637">
        <v>3</v>
      </c>
      <c r="K4" s="637">
        <v>40.2</v>
      </c>
      <c r="L4" s="629"/>
      <c r="M4" s="637">
        <v>10.987</v>
      </c>
      <c r="N4" s="637">
        <v>9.779</v>
      </c>
      <c r="O4" s="637">
        <v>10.97</v>
      </c>
      <c r="P4" s="637">
        <v>528.9</v>
      </c>
      <c r="Q4" s="653">
        <f>(P4-408.6)/408.6*100</f>
        <v>29.441997063142423</v>
      </c>
      <c r="R4" s="654">
        <f>(P4-418.3)/418.3*100</f>
        <v>26.440353813052823</v>
      </c>
      <c r="S4" s="637">
        <v>1</v>
      </c>
      <c r="T4" s="655">
        <v>41947</v>
      </c>
      <c r="U4" s="655">
        <v>42321</v>
      </c>
      <c r="V4" s="445">
        <v>42107</v>
      </c>
      <c r="W4" s="655">
        <v>42110</v>
      </c>
      <c r="X4" s="445">
        <v>42155</v>
      </c>
      <c r="Y4" s="354">
        <v>199</v>
      </c>
      <c r="Z4" s="360">
        <v>14.92</v>
      </c>
      <c r="AA4" s="360">
        <v>59.17</v>
      </c>
      <c r="AB4" s="360">
        <v>5</v>
      </c>
      <c r="AC4" s="360">
        <v>87</v>
      </c>
      <c r="AD4" s="360">
        <v>3</v>
      </c>
      <c r="AE4" s="360">
        <v>31.92</v>
      </c>
      <c r="AF4" s="360">
        <v>43.3</v>
      </c>
      <c r="AG4" s="360">
        <v>40.2</v>
      </c>
      <c r="AH4" s="667" t="s">
        <v>115</v>
      </c>
      <c r="AI4" s="667">
        <v>1</v>
      </c>
      <c r="AJ4" s="667" t="s">
        <v>115</v>
      </c>
      <c r="AK4" s="668">
        <v>1</v>
      </c>
      <c r="AL4" s="667" t="s">
        <v>115</v>
      </c>
      <c r="AM4" s="667" t="s">
        <v>115</v>
      </c>
      <c r="AN4" s="668">
        <v>0</v>
      </c>
      <c r="AO4" s="668">
        <v>1</v>
      </c>
      <c r="AP4" s="667" t="s">
        <v>115</v>
      </c>
      <c r="AQ4" s="667" t="s">
        <v>115</v>
      </c>
      <c r="AR4" s="667" t="s">
        <v>115</v>
      </c>
      <c r="AS4" s="667" t="s">
        <v>115</v>
      </c>
      <c r="AT4" s="667" t="s">
        <v>115</v>
      </c>
      <c r="AU4" s="668">
        <v>1</v>
      </c>
    </row>
    <row r="5" spans="1:47" s="625" customFormat="1" ht="15" customHeight="1">
      <c r="A5" s="635"/>
      <c r="B5" s="636"/>
      <c r="C5" s="354" t="s">
        <v>113</v>
      </c>
      <c r="D5" s="362" t="s">
        <v>116</v>
      </c>
      <c r="E5" s="637">
        <v>5</v>
      </c>
      <c r="F5" s="637">
        <v>1</v>
      </c>
      <c r="G5" s="637">
        <v>5</v>
      </c>
      <c r="H5" s="637">
        <v>3</v>
      </c>
      <c r="I5" s="637">
        <v>2</v>
      </c>
      <c r="J5" s="637">
        <v>1</v>
      </c>
      <c r="K5" s="637">
        <v>40.3</v>
      </c>
      <c r="L5" s="637">
        <v>776.25</v>
      </c>
      <c r="M5" s="637">
        <v>7.14</v>
      </c>
      <c r="N5" s="637">
        <v>8.08</v>
      </c>
      <c r="O5" s="637">
        <v>7.78</v>
      </c>
      <c r="P5" s="637">
        <v>383.5</v>
      </c>
      <c r="Q5" s="637">
        <v>10.04</v>
      </c>
      <c r="R5" s="654">
        <v>2.68</v>
      </c>
      <c r="S5" s="637">
        <v>6</v>
      </c>
      <c r="T5" s="445">
        <v>42313</v>
      </c>
      <c r="U5" s="445">
        <v>42323</v>
      </c>
      <c r="V5" s="445">
        <v>42107</v>
      </c>
      <c r="W5" s="445">
        <v>42110</v>
      </c>
      <c r="X5" s="445">
        <v>42152</v>
      </c>
      <c r="Y5" s="354">
        <v>204</v>
      </c>
      <c r="Z5" s="354">
        <v>14.96</v>
      </c>
      <c r="AA5" s="354">
        <v>57.64</v>
      </c>
      <c r="AB5" s="354">
        <v>5</v>
      </c>
      <c r="AC5" s="354">
        <v>84.3</v>
      </c>
      <c r="AD5" s="354">
        <v>4</v>
      </c>
      <c r="AE5" s="354">
        <v>27.46</v>
      </c>
      <c r="AF5" s="354">
        <v>35.99</v>
      </c>
      <c r="AG5" s="354">
        <v>40.3</v>
      </c>
      <c r="AH5" s="668">
        <v>48</v>
      </c>
      <c r="AI5" s="668">
        <v>3</v>
      </c>
      <c r="AJ5" s="668">
        <v>15</v>
      </c>
      <c r="AK5" s="668">
        <v>2</v>
      </c>
      <c r="AL5" s="668"/>
      <c r="AM5" s="668"/>
      <c r="AN5" s="668"/>
      <c r="AO5" s="668"/>
      <c r="AP5" s="668">
        <v>45</v>
      </c>
      <c r="AQ5" s="668">
        <v>3</v>
      </c>
      <c r="AR5" s="668"/>
      <c r="AS5" s="668"/>
      <c r="AT5" s="668">
        <v>0</v>
      </c>
      <c r="AU5" s="668">
        <v>0</v>
      </c>
    </row>
    <row r="6" spans="1:47" s="625" customFormat="1" ht="15" customHeight="1">
      <c r="A6" s="635"/>
      <c r="B6" s="636"/>
      <c r="C6" s="354" t="s">
        <v>113</v>
      </c>
      <c r="D6" s="362" t="s">
        <v>117</v>
      </c>
      <c r="E6" s="637" t="s">
        <v>118</v>
      </c>
      <c r="F6" s="637">
        <v>1</v>
      </c>
      <c r="G6" s="637">
        <v>1</v>
      </c>
      <c r="H6" s="637">
        <v>5</v>
      </c>
      <c r="I6" s="637">
        <v>0</v>
      </c>
      <c r="J6" s="637">
        <v>1</v>
      </c>
      <c r="K6" s="637">
        <v>42.3</v>
      </c>
      <c r="L6" s="637">
        <v>999</v>
      </c>
      <c r="M6" s="637">
        <v>7.95</v>
      </c>
      <c r="N6" s="637">
        <v>7.75</v>
      </c>
      <c r="O6" s="637">
        <v>8.4</v>
      </c>
      <c r="P6" s="637">
        <v>401.7</v>
      </c>
      <c r="Q6" s="637">
        <v>-3.21</v>
      </c>
      <c r="R6" s="653">
        <v>-4.55</v>
      </c>
      <c r="S6" s="637">
        <v>13</v>
      </c>
      <c r="T6" s="445">
        <v>42320</v>
      </c>
      <c r="U6" s="445">
        <v>42329</v>
      </c>
      <c r="V6" s="445">
        <v>42101</v>
      </c>
      <c r="W6" s="445">
        <v>42104</v>
      </c>
      <c r="X6" s="445">
        <v>42149</v>
      </c>
      <c r="Y6" s="354">
        <v>186</v>
      </c>
      <c r="Z6" s="360">
        <v>14.2</v>
      </c>
      <c r="AA6" s="360">
        <v>58.5</v>
      </c>
      <c r="AB6" s="354">
        <v>5</v>
      </c>
      <c r="AC6" s="360">
        <v>83.7</v>
      </c>
      <c r="AD6" s="360">
        <v>2</v>
      </c>
      <c r="AE6" s="360">
        <v>31.1</v>
      </c>
      <c r="AF6" s="360">
        <v>33.5</v>
      </c>
      <c r="AG6" s="360">
        <v>42.3</v>
      </c>
      <c r="AH6" s="668">
        <v>2</v>
      </c>
      <c r="AI6" s="669">
        <v>2</v>
      </c>
      <c r="AJ6" s="668">
        <v>85</v>
      </c>
      <c r="AK6" s="668">
        <v>3</v>
      </c>
      <c r="AL6" s="668">
        <v>2</v>
      </c>
      <c r="AM6" s="668">
        <v>2</v>
      </c>
      <c r="AN6" s="668"/>
      <c r="AO6" s="668"/>
      <c r="AP6" s="668"/>
      <c r="AQ6" s="668"/>
      <c r="AR6" s="668"/>
      <c r="AS6" s="668"/>
      <c r="AT6" s="668">
        <v>0</v>
      </c>
      <c r="AU6" s="668">
        <v>1</v>
      </c>
    </row>
    <row r="7" spans="1:47" s="625" customFormat="1" ht="15" customHeight="1">
      <c r="A7" s="635"/>
      <c r="B7" s="636"/>
      <c r="C7" s="354" t="s">
        <v>113</v>
      </c>
      <c r="D7" s="362" t="s">
        <v>119</v>
      </c>
      <c r="E7" s="638">
        <v>5</v>
      </c>
      <c r="F7" s="638">
        <v>1</v>
      </c>
      <c r="G7" s="638">
        <v>5</v>
      </c>
      <c r="H7" s="638">
        <v>1</v>
      </c>
      <c r="I7" s="638">
        <v>1</v>
      </c>
      <c r="J7" s="638">
        <v>3</v>
      </c>
      <c r="K7" s="638">
        <v>41.4</v>
      </c>
      <c r="L7" s="629"/>
      <c r="M7" s="638">
        <v>10.5</v>
      </c>
      <c r="N7" s="638">
        <v>9.9</v>
      </c>
      <c r="O7" s="638">
        <v>10.1</v>
      </c>
      <c r="P7" s="638">
        <v>508.33</v>
      </c>
      <c r="Q7" s="638">
        <v>3.39</v>
      </c>
      <c r="R7" s="656">
        <v>0.33</v>
      </c>
      <c r="S7" s="638">
        <v>9</v>
      </c>
      <c r="T7" s="445">
        <v>42316</v>
      </c>
      <c r="U7" s="445">
        <v>42325</v>
      </c>
      <c r="V7" s="445">
        <v>42114</v>
      </c>
      <c r="W7" s="445">
        <v>42116</v>
      </c>
      <c r="X7" s="445">
        <v>42157</v>
      </c>
      <c r="Y7" s="354">
        <v>206</v>
      </c>
      <c r="Z7" s="354">
        <v>15.11</v>
      </c>
      <c r="AA7" s="354">
        <v>65.22</v>
      </c>
      <c r="AB7" s="354">
        <v>5</v>
      </c>
      <c r="AC7" s="354">
        <v>90</v>
      </c>
      <c r="AD7" s="354">
        <v>2</v>
      </c>
      <c r="AE7" s="354">
        <v>29.07</v>
      </c>
      <c r="AF7" s="354">
        <v>43.2</v>
      </c>
      <c r="AG7" s="354">
        <v>41.4</v>
      </c>
      <c r="AH7" s="667">
        <v>10</v>
      </c>
      <c r="AI7" s="667">
        <v>2</v>
      </c>
      <c r="AJ7" s="667">
        <v>15</v>
      </c>
      <c r="AK7" s="667">
        <v>2</v>
      </c>
      <c r="AL7" s="667">
        <v>19</v>
      </c>
      <c r="AM7" s="667">
        <v>2</v>
      </c>
      <c r="AN7" s="670"/>
      <c r="AO7" s="670"/>
      <c r="AP7" s="670"/>
      <c r="AQ7" s="670"/>
      <c r="AR7" s="670"/>
      <c r="AS7" s="670"/>
      <c r="AT7" s="667"/>
      <c r="AU7" s="667"/>
    </row>
    <row r="8" spans="1:47" s="625" customFormat="1" ht="15" customHeight="1">
      <c r="A8" s="635"/>
      <c r="B8" s="636"/>
      <c r="C8" s="354" t="s">
        <v>113</v>
      </c>
      <c r="D8" s="362" t="s">
        <v>120</v>
      </c>
      <c r="E8" s="637" t="s">
        <v>121</v>
      </c>
      <c r="F8" s="637">
        <v>1</v>
      </c>
      <c r="G8" s="637">
        <v>5</v>
      </c>
      <c r="H8" s="637"/>
      <c r="I8" s="646">
        <v>0</v>
      </c>
      <c r="J8" s="637">
        <v>1</v>
      </c>
      <c r="K8" s="637">
        <v>41.23</v>
      </c>
      <c r="L8" s="637">
        <v>787</v>
      </c>
      <c r="M8" s="354">
        <v>10.67</v>
      </c>
      <c r="N8" s="354">
        <v>10.37</v>
      </c>
      <c r="O8" s="354">
        <v>10.22</v>
      </c>
      <c r="P8" s="354">
        <v>521</v>
      </c>
      <c r="Q8" s="354">
        <v>12.04</v>
      </c>
      <c r="R8" s="657">
        <v>6.05</v>
      </c>
      <c r="S8" s="354">
        <v>4</v>
      </c>
      <c r="T8" s="445">
        <v>42318</v>
      </c>
      <c r="U8" s="445">
        <v>42333</v>
      </c>
      <c r="V8" s="445">
        <v>42113</v>
      </c>
      <c r="W8" s="445">
        <v>42116</v>
      </c>
      <c r="X8" s="445">
        <v>42158</v>
      </c>
      <c r="Y8" s="354">
        <v>191</v>
      </c>
      <c r="Z8" s="354">
        <v>14.9</v>
      </c>
      <c r="AA8" s="354">
        <v>64.6</v>
      </c>
      <c r="AB8" s="354">
        <v>5</v>
      </c>
      <c r="AC8" s="354">
        <v>85</v>
      </c>
      <c r="AD8" s="354">
        <v>4</v>
      </c>
      <c r="AE8" s="354">
        <v>31.9</v>
      </c>
      <c r="AF8" s="354">
        <v>45.1</v>
      </c>
      <c r="AG8" s="354">
        <v>41.23</v>
      </c>
      <c r="AH8" s="668">
        <v>5</v>
      </c>
      <c r="AI8" s="668">
        <v>2</v>
      </c>
      <c r="AJ8" s="668">
        <v>80</v>
      </c>
      <c r="AK8" s="668">
        <v>2</v>
      </c>
      <c r="AL8" s="668">
        <v>2</v>
      </c>
      <c r="AM8" s="668">
        <v>5</v>
      </c>
      <c r="AN8" s="668">
        <v>100</v>
      </c>
      <c r="AO8" s="668">
        <v>1</v>
      </c>
      <c r="AP8" s="668">
        <v>100</v>
      </c>
      <c r="AQ8" s="668">
        <v>1</v>
      </c>
      <c r="AR8" s="668">
        <v>100</v>
      </c>
      <c r="AS8" s="668">
        <v>1</v>
      </c>
      <c r="AT8" s="668">
        <v>0</v>
      </c>
      <c r="AU8" s="668">
        <v>1</v>
      </c>
    </row>
    <row r="9" spans="1:47" s="625" customFormat="1" ht="15" customHeight="1">
      <c r="A9" s="635"/>
      <c r="B9" s="636"/>
      <c r="C9" s="354" t="s">
        <v>113</v>
      </c>
      <c r="D9" s="362" t="s">
        <v>122</v>
      </c>
      <c r="E9" s="637">
        <v>5</v>
      </c>
      <c r="F9" s="637">
        <v>1</v>
      </c>
      <c r="G9" s="637">
        <v>5</v>
      </c>
      <c r="H9" s="637">
        <v>3</v>
      </c>
      <c r="I9" s="637">
        <v>1</v>
      </c>
      <c r="J9" s="637"/>
      <c r="K9" s="637">
        <v>40.8</v>
      </c>
      <c r="L9" s="637">
        <v>747</v>
      </c>
      <c r="M9" s="637">
        <v>8.89</v>
      </c>
      <c r="N9" s="637">
        <v>8.37</v>
      </c>
      <c r="O9" s="637">
        <v>8.43</v>
      </c>
      <c r="P9" s="637">
        <v>428.2</v>
      </c>
      <c r="Q9" s="637">
        <v>3.06</v>
      </c>
      <c r="R9" s="654">
        <v>1.54</v>
      </c>
      <c r="S9" s="637">
        <v>8</v>
      </c>
      <c r="T9" s="445">
        <v>42315</v>
      </c>
      <c r="U9" s="445">
        <v>42323</v>
      </c>
      <c r="V9" s="445">
        <v>42111</v>
      </c>
      <c r="W9" s="445">
        <v>42115</v>
      </c>
      <c r="X9" s="445">
        <v>42154</v>
      </c>
      <c r="Y9" s="354">
        <v>203</v>
      </c>
      <c r="Z9" s="354">
        <v>15.4</v>
      </c>
      <c r="AA9" s="354">
        <v>67.8</v>
      </c>
      <c r="AB9" s="354">
        <v>5</v>
      </c>
      <c r="AC9" s="354">
        <v>86</v>
      </c>
      <c r="AD9" s="354">
        <v>3</v>
      </c>
      <c r="AE9" s="354">
        <v>30.2</v>
      </c>
      <c r="AF9" s="354">
        <v>35.5</v>
      </c>
      <c r="AG9" s="354">
        <v>40.8</v>
      </c>
      <c r="AH9" s="668">
        <v>4</v>
      </c>
      <c r="AI9" s="668">
        <v>2</v>
      </c>
      <c r="AJ9" s="668"/>
      <c r="AK9" s="668">
        <v>1</v>
      </c>
      <c r="AL9" s="668"/>
      <c r="AM9" s="668"/>
      <c r="AN9" s="668"/>
      <c r="AO9" s="668"/>
      <c r="AP9" s="668"/>
      <c r="AQ9" s="668"/>
      <c r="AR9" s="668"/>
      <c r="AS9" s="668"/>
      <c r="AT9" s="668"/>
      <c r="AU9" s="668">
        <v>1</v>
      </c>
    </row>
    <row r="10" spans="1:47" s="625" customFormat="1" ht="15" customHeight="1">
      <c r="A10" s="635"/>
      <c r="B10" s="636"/>
      <c r="C10" s="354" t="s">
        <v>113</v>
      </c>
      <c r="D10" s="362" t="s">
        <v>123</v>
      </c>
      <c r="E10" s="638">
        <v>5</v>
      </c>
      <c r="F10" s="638">
        <v>1</v>
      </c>
      <c r="G10" s="638">
        <v>1</v>
      </c>
      <c r="H10" s="638">
        <v>3</v>
      </c>
      <c r="I10" s="637">
        <v>0</v>
      </c>
      <c r="J10" s="638">
        <v>1</v>
      </c>
      <c r="K10" s="637">
        <v>48</v>
      </c>
      <c r="L10" s="629"/>
      <c r="M10" s="638">
        <v>10.4</v>
      </c>
      <c r="N10" s="638">
        <v>10.7</v>
      </c>
      <c r="O10" s="638">
        <v>10.1</v>
      </c>
      <c r="P10" s="638">
        <v>519.5</v>
      </c>
      <c r="Q10" s="638">
        <v>1.5</v>
      </c>
      <c r="R10" s="653">
        <v>-2.3</v>
      </c>
      <c r="S10" s="638">
        <v>13</v>
      </c>
      <c r="T10" s="445">
        <v>42314</v>
      </c>
      <c r="U10" s="445">
        <v>42324</v>
      </c>
      <c r="V10" s="445">
        <v>42101</v>
      </c>
      <c r="W10" s="445">
        <v>42104</v>
      </c>
      <c r="X10" s="445">
        <v>42155</v>
      </c>
      <c r="Y10" s="354">
        <v>206</v>
      </c>
      <c r="Z10" s="354">
        <v>16.4</v>
      </c>
      <c r="AA10" s="354">
        <v>72.7</v>
      </c>
      <c r="AB10" s="354">
        <v>3</v>
      </c>
      <c r="AC10" s="354">
        <v>93.2</v>
      </c>
      <c r="AD10" s="354">
        <v>3</v>
      </c>
      <c r="AE10" s="354">
        <v>27.5</v>
      </c>
      <c r="AF10" s="354">
        <v>34.4</v>
      </c>
      <c r="AG10" s="354">
        <v>48</v>
      </c>
      <c r="AH10" s="667">
        <v>2</v>
      </c>
      <c r="AI10" s="667">
        <v>2</v>
      </c>
      <c r="AJ10" s="667">
        <v>30</v>
      </c>
      <c r="AK10" s="667">
        <v>2</v>
      </c>
      <c r="AL10" s="667">
        <v>30</v>
      </c>
      <c r="AM10" s="667">
        <v>2</v>
      </c>
      <c r="AN10" s="667">
        <v>0</v>
      </c>
      <c r="AO10" s="667">
        <v>1</v>
      </c>
      <c r="AP10" s="670"/>
      <c r="AQ10" s="670"/>
      <c r="AR10" s="667">
        <v>2</v>
      </c>
      <c r="AS10" s="667">
        <v>1</v>
      </c>
      <c r="AT10" s="667">
        <v>0</v>
      </c>
      <c r="AU10" s="667">
        <v>1</v>
      </c>
    </row>
    <row r="11" spans="1:47" s="625" customFormat="1" ht="15" customHeight="1">
      <c r="A11" s="635"/>
      <c r="B11" s="636"/>
      <c r="C11" s="354" t="s">
        <v>113</v>
      </c>
      <c r="D11" s="362" t="s">
        <v>124</v>
      </c>
      <c r="E11" s="637">
        <v>5</v>
      </c>
      <c r="F11" s="637">
        <v>1</v>
      </c>
      <c r="G11" s="637">
        <v>5</v>
      </c>
      <c r="H11" s="637">
        <v>1</v>
      </c>
      <c r="I11" s="637">
        <v>0</v>
      </c>
      <c r="J11" s="637">
        <v>5</v>
      </c>
      <c r="K11" s="637">
        <v>34.3</v>
      </c>
      <c r="L11" s="637">
        <v>822</v>
      </c>
      <c r="M11" s="637">
        <v>7.4</v>
      </c>
      <c r="N11" s="637">
        <v>7.3</v>
      </c>
      <c r="O11" s="637">
        <v>8.1</v>
      </c>
      <c r="P11" s="637">
        <v>380.3</v>
      </c>
      <c r="Q11" s="637">
        <v>-12.15</v>
      </c>
      <c r="R11" s="653">
        <v>-10.41</v>
      </c>
      <c r="S11" s="637">
        <v>13</v>
      </c>
      <c r="T11" s="445">
        <v>42315</v>
      </c>
      <c r="U11" s="445">
        <v>42326</v>
      </c>
      <c r="V11" s="445">
        <v>42113</v>
      </c>
      <c r="W11" s="445">
        <v>42118</v>
      </c>
      <c r="X11" s="445">
        <v>42161</v>
      </c>
      <c r="Y11" s="354">
        <v>212</v>
      </c>
      <c r="Z11" s="354">
        <v>17.86</v>
      </c>
      <c r="AA11" s="354">
        <v>76.34</v>
      </c>
      <c r="AB11" s="354">
        <v>5</v>
      </c>
      <c r="AC11" s="354">
        <v>78.1</v>
      </c>
      <c r="AD11" s="354">
        <v>4</v>
      </c>
      <c r="AE11" s="354">
        <v>36.99</v>
      </c>
      <c r="AF11" s="354">
        <v>30.2</v>
      </c>
      <c r="AG11" s="354">
        <v>34.3</v>
      </c>
      <c r="AH11" s="668"/>
      <c r="AI11" s="668" t="s">
        <v>125</v>
      </c>
      <c r="AJ11" s="668"/>
      <c r="AK11" s="668" t="s">
        <v>126</v>
      </c>
      <c r="AL11" s="668"/>
      <c r="AM11" s="668" t="s">
        <v>126</v>
      </c>
      <c r="AN11" s="670"/>
      <c r="AO11" s="670"/>
      <c r="AP11" s="668" t="s">
        <v>127</v>
      </c>
      <c r="AQ11" s="668"/>
      <c r="AR11" s="668" t="s">
        <v>127</v>
      </c>
      <c r="AS11" s="670"/>
      <c r="AT11" s="668">
        <v>30</v>
      </c>
      <c r="AU11" s="668">
        <v>2</v>
      </c>
    </row>
    <row r="12" spans="1:47" s="625" customFormat="1" ht="15" customHeight="1">
      <c r="A12" s="635"/>
      <c r="B12" s="636"/>
      <c r="C12" s="354" t="s">
        <v>113</v>
      </c>
      <c r="D12" s="362" t="s">
        <v>128</v>
      </c>
      <c r="E12" s="638">
        <v>5</v>
      </c>
      <c r="F12" s="638">
        <v>1</v>
      </c>
      <c r="G12" s="638">
        <v>5</v>
      </c>
      <c r="H12" s="638">
        <v>5</v>
      </c>
      <c r="I12" s="638">
        <v>7</v>
      </c>
      <c r="J12" s="638">
        <v>3</v>
      </c>
      <c r="K12" s="637">
        <v>44.53</v>
      </c>
      <c r="L12" s="629"/>
      <c r="M12" s="637">
        <v>10.25</v>
      </c>
      <c r="N12" s="637">
        <v>10.65</v>
      </c>
      <c r="O12" s="637">
        <v>10.35</v>
      </c>
      <c r="P12" s="637">
        <v>521</v>
      </c>
      <c r="Q12" s="637">
        <v>4.37</v>
      </c>
      <c r="R12" s="654">
        <v>1.17</v>
      </c>
      <c r="S12" s="637">
        <v>9</v>
      </c>
      <c r="T12" s="445">
        <v>42304</v>
      </c>
      <c r="U12" s="445">
        <v>42313</v>
      </c>
      <c r="V12" s="445">
        <v>42111</v>
      </c>
      <c r="W12" s="445">
        <v>42113</v>
      </c>
      <c r="X12" s="445">
        <v>42157</v>
      </c>
      <c r="Y12" s="354">
        <v>218</v>
      </c>
      <c r="Z12" s="354">
        <v>17.2</v>
      </c>
      <c r="AA12" s="354">
        <v>93.75</v>
      </c>
      <c r="AB12" s="354">
        <v>5</v>
      </c>
      <c r="AC12" s="354">
        <v>93</v>
      </c>
      <c r="AD12" s="354">
        <v>4</v>
      </c>
      <c r="AE12" s="354">
        <v>30.66</v>
      </c>
      <c r="AF12" s="354">
        <v>39.63</v>
      </c>
      <c r="AG12" s="354">
        <v>44.53</v>
      </c>
      <c r="AH12" s="668"/>
      <c r="AI12" s="667">
        <v>2</v>
      </c>
      <c r="AJ12" s="667"/>
      <c r="AK12" s="667">
        <v>1</v>
      </c>
      <c r="AL12" s="667"/>
      <c r="AM12" s="667">
        <v>2</v>
      </c>
      <c r="AN12" s="667"/>
      <c r="AO12" s="670"/>
      <c r="AP12" s="670"/>
      <c r="AQ12" s="670"/>
      <c r="AR12" s="670"/>
      <c r="AS12" s="667">
        <v>1</v>
      </c>
      <c r="AT12" s="667"/>
      <c r="AU12" s="667">
        <v>1</v>
      </c>
    </row>
    <row r="13" spans="1:47" s="625" customFormat="1" ht="15" customHeight="1">
      <c r="A13" s="635"/>
      <c r="B13" s="636"/>
      <c r="C13" s="354" t="s">
        <v>113</v>
      </c>
      <c r="D13" s="362" t="s">
        <v>129</v>
      </c>
      <c r="E13" s="638">
        <v>5</v>
      </c>
      <c r="F13" s="638">
        <v>1</v>
      </c>
      <c r="G13" s="638">
        <v>5</v>
      </c>
      <c r="H13" s="638">
        <v>1</v>
      </c>
      <c r="I13" s="638">
        <v>2</v>
      </c>
      <c r="J13" s="629"/>
      <c r="K13" s="638">
        <v>40.85</v>
      </c>
      <c r="L13" s="638">
        <v>765</v>
      </c>
      <c r="M13" s="637">
        <v>9.14</v>
      </c>
      <c r="N13" s="637">
        <v>7.52</v>
      </c>
      <c r="O13" s="637">
        <v>8.7</v>
      </c>
      <c r="P13" s="637">
        <v>422.67</v>
      </c>
      <c r="Q13" s="637">
        <v>8.52</v>
      </c>
      <c r="R13" s="654">
        <v>3.85</v>
      </c>
      <c r="S13" s="637">
        <v>3</v>
      </c>
      <c r="T13" s="445">
        <v>42304</v>
      </c>
      <c r="U13" s="445">
        <v>42314</v>
      </c>
      <c r="V13" s="445">
        <v>42106</v>
      </c>
      <c r="W13" s="445">
        <v>42109</v>
      </c>
      <c r="X13" s="445">
        <v>42157</v>
      </c>
      <c r="Y13" s="354">
        <v>216</v>
      </c>
      <c r="Z13" s="354">
        <v>15.45</v>
      </c>
      <c r="AA13" s="354">
        <v>66.3</v>
      </c>
      <c r="AB13" s="354" t="s">
        <v>130</v>
      </c>
      <c r="AC13" s="354">
        <v>90</v>
      </c>
      <c r="AD13" s="355"/>
      <c r="AE13" s="354">
        <v>30.75</v>
      </c>
      <c r="AF13" s="354">
        <v>40.25</v>
      </c>
      <c r="AG13" s="354">
        <v>40.85</v>
      </c>
      <c r="AH13" s="667">
        <v>2</v>
      </c>
      <c r="AI13" s="667">
        <v>2</v>
      </c>
      <c r="AJ13" s="667">
        <v>25</v>
      </c>
      <c r="AK13" s="671">
        <v>42038</v>
      </c>
      <c r="AL13" s="667"/>
      <c r="AM13" s="667"/>
      <c r="AN13" s="668"/>
      <c r="AO13" s="668"/>
      <c r="AP13" s="667"/>
      <c r="AQ13" s="667"/>
      <c r="AR13" s="667"/>
      <c r="AS13" s="667"/>
      <c r="AT13" s="667">
        <v>10</v>
      </c>
      <c r="AU13" s="667">
        <v>3</v>
      </c>
    </row>
    <row r="14" spans="1:47" s="625" customFormat="1" ht="15" customHeight="1">
      <c r="A14" s="635"/>
      <c r="B14" s="636"/>
      <c r="C14" s="354" t="s">
        <v>113</v>
      </c>
      <c r="D14" s="362" t="s">
        <v>131</v>
      </c>
      <c r="E14" s="638">
        <v>5</v>
      </c>
      <c r="F14" s="638">
        <v>1</v>
      </c>
      <c r="G14" s="638">
        <v>5</v>
      </c>
      <c r="H14" s="638">
        <v>3</v>
      </c>
      <c r="I14" s="638">
        <v>4</v>
      </c>
      <c r="J14" s="638">
        <v>1</v>
      </c>
      <c r="K14" s="637">
        <v>38.52</v>
      </c>
      <c r="L14" s="638">
        <v>765</v>
      </c>
      <c r="M14" s="637">
        <v>9.33</v>
      </c>
      <c r="N14" s="637">
        <v>9.55</v>
      </c>
      <c r="O14" s="637">
        <v>9.16</v>
      </c>
      <c r="P14" s="637">
        <v>467.3</v>
      </c>
      <c r="Q14" s="637">
        <v>-3.64</v>
      </c>
      <c r="R14" s="653">
        <v>-1.34</v>
      </c>
      <c r="S14" s="637">
        <v>13</v>
      </c>
      <c r="T14" s="445">
        <v>42304</v>
      </c>
      <c r="U14" s="445">
        <v>42313</v>
      </c>
      <c r="V14" s="445">
        <v>42110</v>
      </c>
      <c r="W14" s="445">
        <v>42112</v>
      </c>
      <c r="X14" s="445">
        <v>42157</v>
      </c>
      <c r="Y14" s="354">
        <v>214</v>
      </c>
      <c r="Z14" s="354">
        <v>16.8</v>
      </c>
      <c r="AA14" s="354">
        <v>124.5</v>
      </c>
      <c r="AB14" s="354">
        <v>3</v>
      </c>
      <c r="AC14" s="354">
        <v>89.9</v>
      </c>
      <c r="AD14" s="354">
        <v>1</v>
      </c>
      <c r="AE14" s="360">
        <v>34.7</v>
      </c>
      <c r="AF14" s="360">
        <v>33.85</v>
      </c>
      <c r="AG14" s="360">
        <v>38.52</v>
      </c>
      <c r="AH14" s="439">
        <v>4.82</v>
      </c>
      <c r="AI14" s="671">
        <v>42038</v>
      </c>
      <c r="AJ14" s="439">
        <v>100</v>
      </c>
      <c r="AK14" s="671">
        <v>42067</v>
      </c>
      <c r="AL14" s="667">
        <v>60</v>
      </c>
      <c r="AM14" s="671">
        <v>42006</v>
      </c>
      <c r="AN14" s="670"/>
      <c r="AO14" s="670"/>
      <c r="AP14" s="670"/>
      <c r="AQ14" s="670"/>
      <c r="AR14" s="667">
        <v>0</v>
      </c>
      <c r="AS14" s="667">
        <v>1</v>
      </c>
      <c r="AT14" s="667">
        <v>0</v>
      </c>
      <c r="AU14" s="667">
        <v>1</v>
      </c>
    </row>
    <row r="15" spans="1:47" s="626" customFormat="1" ht="15" customHeight="1">
      <c r="A15" s="635"/>
      <c r="B15" s="636"/>
      <c r="C15" s="354" t="s">
        <v>113</v>
      </c>
      <c r="D15" s="351" t="s">
        <v>132</v>
      </c>
      <c r="E15" s="639"/>
      <c r="F15" s="639"/>
      <c r="G15" s="639"/>
      <c r="H15" s="639"/>
      <c r="I15" s="639"/>
      <c r="J15" s="639"/>
      <c r="K15" s="647">
        <f aca="true" t="shared" si="0" ref="K15:P15">AVERAGE(K4:K14)</f>
        <v>41.129999999999995</v>
      </c>
      <c r="L15" s="647">
        <f t="shared" si="0"/>
        <v>808.75</v>
      </c>
      <c r="M15" s="648">
        <f t="shared" si="0"/>
        <v>9.332454545454546</v>
      </c>
      <c r="N15" s="648">
        <f t="shared" si="0"/>
        <v>9.088090909090909</v>
      </c>
      <c r="O15" s="648">
        <f t="shared" si="0"/>
        <v>9.300909090909089</v>
      </c>
      <c r="P15" s="648">
        <f t="shared" si="0"/>
        <v>462.03636363636366</v>
      </c>
      <c r="Q15" s="647">
        <f>(P15-444.42)/444.42*100</f>
        <v>3.9638998326726167</v>
      </c>
      <c r="R15" s="658">
        <f>(P15-450.72)/450.72*100</f>
        <v>2.510730306257462</v>
      </c>
      <c r="S15" s="659">
        <v>6</v>
      </c>
      <c r="T15" s="660"/>
      <c r="U15" s="660"/>
      <c r="V15" s="660"/>
      <c r="W15" s="660"/>
      <c r="X15" s="660"/>
      <c r="Y15" s="647">
        <f aca="true" t="shared" si="1" ref="Y15:AA15">AVERAGE(Y4:Y14)</f>
        <v>205</v>
      </c>
      <c r="Z15" s="647">
        <f t="shared" si="1"/>
        <v>15.745454545454548</v>
      </c>
      <c r="AA15" s="647">
        <f t="shared" si="1"/>
        <v>73.32</v>
      </c>
      <c r="AB15" s="647"/>
      <c r="AC15" s="647">
        <f aca="true" t="shared" si="2" ref="AC15:AG15">AVERAGE(AC4:AC14)</f>
        <v>87.2909090909091</v>
      </c>
      <c r="AD15" s="647"/>
      <c r="AE15" s="647">
        <f t="shared" si="2"/>
        <v>31.113636363636363</v>
      </c>
      <c r="AF15" s="647">
        <f t="shared" si="2"/>
        <v>37.72</v>
      </c>
      <c r="AG15" s="647">
        <f t="shared" si="2"/>
        <v>41.129999999999995</v>
      </c>
      <c r="AH15" s="439"/>
      <c r="AI15" s="671"/>
      <c r="AJ15" s="439"/>
      <c r="AK15" s="671"/>
      <c r="AL15" s="667"/>
      <c r="AM15" s="671"/>
      <c r="AN15" s="670"/>
      <c r="AO15" s="670"/>
      <c r="AP15" s="670"/>
      <c r="AQ15" s="670"/>
      <c r="AR15" s="667"/>
      <c r="AS15" s="667"/>
      <c r="AT15" s="667"/>
      <c r="AU15" s="667"/>
    </row>
    <row r="16" spans="1:56" s="362" customFormat="1" ht="14.25" customHeight="1">
      <c r="A16" s="635"/>
      <c r="B16" s="354" t="s">
        <v>112</v>
      </c>
      <c r="C16" s="354" t="s">
        <v>133</v>
      </c>
      <c r="D16" s="362" t="s">
        <v>134</v>
      </c>
      <c r="E16" s="354">
        <v>5</v>
      </c>
      <c r="F16" s="354">
        <v>1</v>
      </c>
      <c r="G16" s="354">
        <v>5</v>
      </c>
      <c r="H16" s="354">
        <v>5</v>
      </c>
      <c r="I16" s="354">
        <v>1</v>
      </c>
      <c r="J16" s="354">
        <v>3</v>
      </c>
      <c r="K16" s="354">
        <v>42</v>
      </c>
      <c r="L16" s="354" t="s">
        <v>115</v>
      </c>
      <c r="M16" s="395">
        <v>11.584</v>
      </c>
      <c r="N16" s="395">
        <v>10.766</v>
      </c>
      <c r="O16" s="395">
        <v>11.262</v>
      </c>
      <c r="P16" s="354">
        <v>560.2</v>
      </c>
      <c r="Q16" s="354">
        <v>17.385</v>
      </c>
      <c r="R16" s="661">
        <v>13.769293257514231</v>
      </c>
      <c r="S16" s="354">
        <v>1</v>
      </c>
      <c r="T16" s="445">
        <v>42676</v>
      </c>
      <c r="U16" s="445">
        <v>42683</v>
      </c>
      <c r="V16" s="445">
        <v>42468</v>
      </c>
      <c r="W16" s="445">
        <v>42470</v>
      </c>
      <c r="X16" s="445">
        <v>42517</v>
      </c>
      <c r="Y16" s="354">
        <v>200</v>
      </c>
      <c r="Z16" s="354">
        <v>15.25</v>
      </c>
      <c r="AA16" s="395">
        <v>85</v>
      </c>
      <c r="AB16" s="664">
        <v>3</v>
      </c>
      <c r="AC16" s="354">
        <v>83</v>
      </c>
      <c r="AD16" s="394">
        <v>4</v>
      </c>
      <c r="AE16" s="354">
        <v>29.83</v>
      </c>
      <c r="AF16" s="354">
        <v>48.5</v>
      </c>
      <c r="AG16" s="354">
        <v>42</v>
      </c>
      <c r="AH16" s="354">
        <v>0</v>
      </c>
      <c r="AI16" s="354">
        <v>1</v>
      </c>
      <c r="AJ16" s="354">
        <v>0</v>
      </c>
      <c r="AK16" s="354">
        <v>1</v>
      </c>
      <c r="AL16" s="354" t="s">
        <v>115</v>
      </c>
      <c r="AM16" s="354" t="s">
        <v>115</v>
      </c>
      <c r="AN16" s="354">
        <v>0</v>
      </c>
      <c r="AO16" s="354">
        <v>1</v>
      </c>
      <c r="AP16" s="354" t="s">
        <v>115</v>
      </c>
      <c r="AQ16" s="354" t="s">
        <v>115</v>
      </c>
      <c r="AR16" s="354" t="s">
        <v>115</v>
      </c>
      <c r="AS16" s="354" t="s">
        <v>115</v>
      </c>
      <c r="AT16" s="354">
        <v>0</v>
      </c>
      <c r="AU16" s="354">
        <v>1</v>
      </c>
      <c r="AV16" s="445">
        <v>42373</v>
      </c>
      <c r="AW16" s="354">
        <v>1</v>
      </c>
      <c r="AX16" s="354" t="s">
        <v>115</v>
      </c>
      <c r="AY16" s="354" t="s">
        <v>115</v>
      </c>
      <c r="AZ16" s="354" t="s">
        <v>115</v>
      </c>
      <c r="BA16" s="354" t="s">
        <v>115</v>
      </c>
      <c r="BB16" s="354" t="s">
        <v>115</v>
      </c>
      <c r="BC16" s="354" t="s">
        <v>115</v>
      </c>
      <c r="BD16" s="354">
        <v>0</v>
      </c>
    </row>
    <row r="17" spans="1:56" s="362" customFormat="1" ht="14.25" customHeight="1">
      <c r="A17" s="635"/>
      <c r="B17" s="354"/>
      <c r="C17" s="354" t="s">
        <v>133</v>
      </c>
      <c r="D17" s="362" t="s">
        <v>135</v>
      </c>
      <c r="E17" s="354">
        <v>5</v>
      </c>
      <c r="F17" s="354">
        <v>1</v>
      </c>
      <c r="G17" s="354">
        <v>5</v>
      </c>
      <c r="H17" s="354">
        <v>3</v>
      </c>
      <c r="I17" s="354" t="s">
        <v>115</v>
      </c>
      <c r="J17" s="354" t="s">
        <v>115</v>
      </c>
      <c r="K17" s="354">
        <v>41.9</v>
      </c>
      <c r="L17" s="354" t="s">
        <v>115</v>
      </c>
      <c r="M17" s="395">
        <v>11.95</v>
      </c>
      <c r="N17" s="395">
        <v>11.25</v>
      </c>
      <c r="O17" s="395">
        <v>10.95</v>
      </c>
      <c r="P17" s="354">
        <v>569.17</v>
      </c>
      <c r="Q17" s="354">
        <v>0.59</v>
      </c>
      <c r="R17" s="661">
        <v>-2.812563211415768</v>
      </c>
      <c r="S17" s="354">
        <v>10</v>
      </c>
      <c r="T17" s="445">
        <v>42671</v>
      </c>
      <c r="U17" s="445">
        <v>42676</v>
      </c>
      <c r="V17" s="445">
        <v>42469</v>
      </c>
      <c r="W17" s="445">
        <v>42471</v>
      </c>
      <c r="X17" s="445">
        <v>42518</v>
      </c>
      <c r="Y17" s="354">
        <v>213</v>
      </c>
      <c r="Z17" s="354">
        <v>15.4</v>
      </c>
      <c r="AA17" s="395">
        <v>64.5</v>
      </c>
      <c r="AB17" s="664">
        <v>5</v>
      </c>
      <c r="AC17" s="354">
        <v>85</v>
      </c>
      <c r="AD17" s="394">
        <v>2</v>
      </c>
      <c r="AE17" s="354">
        <v>30.3</v>
      </c>
      <c r="AF17" s="354">
        <v>44.6</v>
      </c>
      <c r="AG17" s="354">
        <v>41.9</v>
      </c>
      <c r="AH17" s="354" t="s">
        <v>115</v>
      </c>
      <c r="AI17" s="354">
        <v>1</v>
      </c>
      <c r="AJ17" s="354" t="s">
        <v>115</v>
      </c>
      <c r="AK17" s="354">
        <v>2</v>
      </c>
      <c r="AL17" s="354" t="s">
        <v>115</v>
      </c>
      <c r="AM17" s="354">
        <v>2</v>
      </c>
      <c r="AN17" s="362" t="s">
        <v>115</v>
      </c>
      <c r="AO17" s="362" t="s">
        <v>115</v>
      </c>
      <c r="AP17" s="362" t="s">
        <v>115</v>
      </c>
      <c r="AQ17" s="362" t="s">
        <v>115</v>
      </c>
      <c r="AR17" s="354" t="s">
        <v>115</v>
      </c>
      <c r="AS17" s="354">
        <v>1</v>
      </c>
      <c r="AT17" s="362" t="s">
        <v>115</v>
      </c>
      <c r="AU17" s="362" t="s">
        <v>115</v>
      </c>
      <c r="AV17" s="445" t="s">
        <v>115</v>
      </c>
      <c r="AW17" s="354">
        <v>1</v>
      </c>
      <c r="AX17" s="362" t="s">
        <v>115</v>
      </c>
      <c r="AY17" s="362" t="s">
        <v>115</v>
      </c>
      <c r="AZ17" s="362" t="s">
        <v>115</v>
      </c>
      <c r="BA17" s="362" t="s">
        <v>115</v>
      </c>
      <c r="BB17" s="362" t="s">
        <v>115</v>
      </c>
      <c r="BC17" s="362" t="s">
        <v>115</v>
      </c>
      <c r="BD17" s="362" t="s">
        <v>115</v>
      </c>
    </row>
    <row r="18" spans="1:56" s="362" customFormat="1" ht="14.25" customHeight="1">
      <c r="A18" s="635"/>
      <c r="B18" s="354"/>
      <c r="C18" s="354" t="s">
        <v>133</v>
      </c>
      <c r="D18" s="354" t="s">
        <v>136</v>
      </c>
      <c r="E18" s="354">
        <v>5</v>
      </c>
      <c r="F18" s="354">
        <v>1</v>
      </c>
      <c r="G18" s="354">
        <v>5</v>
      </c>
      <c r="H18" s="354">
        <v>3</v>
      </c>
      <c r="I18" s="354">
        <v>0</v>
      </c>
      <c r="J18" s="354">
        <v>1</v>
      </c>
      <c r="K18" s="354">
        <v>42.43</v>
      </c>
      <c r="L18" s="354" t="s">
        <v>115</v>
      </c>
      <c r="M18" s="395">
        <v>8.59</v>
      </c>
      <c r="N18" s="395">
        <v>8.77</v>
      </c>
      <c r="O18" s="395">
        <v>8.7</v>
      </c>
      <c r="P18" s="354">
        <v>434.33</v>
      </c>
      <c r="Q18" s="354">
        <v>2.4</v>
      </c>
      <c r="R18" s="661">
        <v>0.9468420422181406</v>
      </c>
      <c r="S18" s="354">
        <v>6</v>
      </c>
      <c r="T18" s="445">
        <v>42678</v>
      </c>
      <c r="U18" s="445">
        <v>42693</v>
      </c>
      <c r="V18" s="445">
        <v>42474</v>
      </c>
      <c r="W18" s="445">
        <v>42479</v>
      </c>
      <c r="X18" s="445">
        <v>42523</v>
      </c>
      <c r="Y18" s="354">
        <v>213</v>
      </c>
      <c r="Z18" s="354">
        <v>15.41</v>
      </c>
      <c r="AA18" s="395">
        <v>59.34</v>
      </c>
      <c r="AB18" s="664">
        <v>5</v>
      </c>
      <c r="AC18" s="354">
        <v>76</v>
      </c>
      <c r="AD18" s="394">
        <v>4</v>
      </c>
      <c r="AE18" s="354">
        <v>28.18</v>
      </c>
      <c r="AF18" s="354">
        <v>37.73</v>
      </c>
      <c r="AG18" s="354">
        <v>42.43</v>
      </c>
      <c r="AH18" s="354">
        <v>2.6</v>
      </c>
      <c r="AI18" s="354">
        <v>2</v>
      </c>
      <c r="AJ18" s="354">
        <v>95</v>
      </c>
      <c r="AK18" s="354">
        <v>3</v>
      </c>
      <c r="AL18" s="354">
        <v>2</v>
      </c>
      <c r="AM18" s="699" t="s">
        <v>137</v>
      </c>
      <c r="AN18" s="354">
        <v>0</v>
      </c>
      <c r="AO18" s="354">
        <v>1</v>
      </c>
      <c r="AP18" s="354">
        <v>0</v>
      </c>
      <c r="AQ18" s="354">
        <v>1</v>
      </c>
      <c r="AR18" s="354">
        <v>2</v>
      </c>
      <c r="AS18" s="354">
        <v>1</v>
      </c>
      <c r="AT18" s="354" t="s">
        <v>115</v>
      </c>
      <c r="AU18" s="354">
        <v>1</v>
      </c>
      <c r="AV18" s="445">
        <v>42405</v>
      </c>
      <c r="AW18" s="354">
        <v>2</v>
      </c>
      <c r="AX18" s="445">
        <v>42439</v>
      </c>
      <c r="AY18" s="354">
        <v>2</v>
      </c>
      <c r="AZ18" s="354" t="s">
        <v>115</v>
      </c>
      <c r="BA18" s="354" t="s">
        <v>115</v>
      </c>
      <c r="BB18" s="354" t="s">
        <v>115</v>
      </c>
      <c r="BC18" s="354" t="s">
        <v>115</v>
      </c>
      <c r="BD18" s="362" t="s">
        <v>115</v>
      </c>
    </row>
    <row r="19" spans="1:56" s="362" customFormat="1" ht="14.25" customHeight="1">
      <c r="A19" s="635"/>
      <c r="B19" s="354"/>
      <c r="C19" s="354" t="s">
        <v>133</v>
      </c>
      <c r="D19" s="362" t="s">
        <v>138</v>
      </c>
      <c r="E19" s="354">
        <v>5</v>
      </c>
      <c r="F19" s="354">
        <v>1</v>
      </c>
      <c r="G19" s="354">
        <v>5</v>
      </c>
      <c r="H19" s="354">
        <v>3</v>
      </c>
      <c r="I19" s="354">
        <v>5.5</v>
      </c>
      <c r="J19" s="354">
        <v>1</v>
      </c>
      <c r="K19" s="354">
        <v>39.1</v>
      </c>
      <c r="L19" s="354">
        <v>690</v>
      </c>
      <c r="M19" s="395">
        <v>11.59</v>
      </c>
      <c r="N19" s="395">
        <v>11.98</v>
      </c>
      <c r="O19" s="395">
        <v>11.4</v>
      </c>
      <c r="P19" s="354">
        <v>582.8</v>
      </c>
      <c r="Q19" s="354">
        <v>2.341</v>
      </c>
      <c r="R19" s="661">
        <v>0.7419620774938088</v>
      </c>
      <c r="S19" s="354">
        <v>8</v>
      </c>
      <c r="T19" s="445">
        <v>42668</v>
      </c>
      <c r="U19" s="445">
        <v>42677</v>
      </c>
      <c r="V19" s="445">
        <v>42471</v>
      </c>
      <c r="W19" s="445">
        <v>42474</v>
      </c>
      <c r="X19" s="445">
        <v>42522</v>
      </c>
      <c r="Y19" s="354">
        <v>212</v>
      </c>
      <c r="Z19" s="354">
        <v>15</v>
      </c>
      <c r="AA19" s="395">
        <v>94.8</v>
      </c>
      <c r="AB19" s="664">
        <v>2</v>
      </c>
      <c r="AC19" s="354">
        <v>85</v>
      </c>
      <c r="AD19" s="394">
        <v>3</v>
      </c>
      <c r="AE19" s="354">
        <v>33.9</v>
      </c>
      <c r="AF19" s="354">
        <v>44.7</v>
      </c>
      <c r="AG19" s="354">
        <v>39.1</v>
      </c>
      <c r="AH19" s="354">
        <v>0.24</v>
      </c>
      <c r="AI19" s="427" t="s">
        <v>139</v>
      </c>
      <c r="AJ19" s="354">
        <v>60</v>
      </c>
      <c r="AK19" s="427" t="s">
        <v>137</v>
      </c>
      <c r="AL19" s="354">
        <v>30</v>
      </c>
      <c r="AM19" s="427" t="s">
        <v>137</v>
      </c>
      <c r="AN19" s="427" t="s">
        <v>115</v>
      </c>
      <c r="AO19" s="427" t="s">
        <v>115</v>
      </c>
      <c r="AP19" s="427" t="s">
        <v>115</v>
      </c>
      <c r="AQ19" s="427" t="s">
        <v>115</v>
      </c>
      <c r="AR19" s="354">
        <v>0</v>
      </c>
      <c r="AS19" s="354">
        <v>1</v>
      </c>
      <c r="AT19" s="354">
        <v>0</v>
      </c>
      <c r="AU19" s="354">
        <v>1</v>
      </c>
      <c r="AV19" s="445">
        <v>42704</v>
      </c>
      <c r="AW19" s="427" t="s">
        <v>140</v>
      </c>
      <c r="AX19" s="445">
        <v>42436</v>
      </c>
      <c r="AY19" s="699" t="s">
        <v>137</v>
      </c>
      <c r="AZ19" s="354">
        <v>0</v>
      </c>
      <c r="BA19" s="354">
        <v>0</v>
      </c>
      <c r="BB19" s="354" t="s">
        <v>115</v>
      </c>
      <c r="BC19" s="362" t="s">
        <v>115</v>
      </c>
      <c r="BD19" s="354">
        <v>4.5</v>
      </c>
    </row>
    <row r="20" spans="1:56" s="362" customFormat="1" ht="14.25" customHeight="1">
      <c r="A20" s="635"/>
      <c r="B20" s="354"/>
      <c r="C20" s="354" t="s">
        <v>133</v>
      </c>
      <c r="D20" s="362" t="s">
        <v>141</v>
      </c>
      <c r="E20" s="354">
        <v>5</v>
      </c>
      <c r="F20" s="354">
        <v>1</v>
      </c>
      <c r="G20" s="354">
        <v>5</v>
      </c>
      <c r="H20" s="354">
        <v>1</v>
      </c>
      <c r="I20" s="354">
        <v>4</v>
      </c>
      <c r="J20" s="354">
        <v>3</v>
      </c>
      <c r="K20" s="354">
        <v>40.5</v>
      </c>
      <c r="L20" s="362" t="s">
        <v>115</v>
      </c>
      <c r="M20" s="395">
        <v>10.75</v>
      </c>
      <c r="N20" s="395">
        <v>11.6</v>
      </c>
      <c r="O20" s="395">
        <v>10.95</v>
      </c>
      <c r="P20" s="354">
        <v>555</v>
      </c>
      <c r="Q20" s="354">
        <v>8.29</v>
      </c>
      <c r="R20" s="661">
        <v>3.1008859674192712</v>
      </c>
      <c r="S20" s="354">
        <v>4</v>
      </c>
      <c r="T20" s="445">
        <v>42669</v>
      </c>
      <c r="U20" s="445">
        <v>42676</v>
      </c>
      <c r="V20" s="445">
        <v>42474</v>
      </c>
      <c r="W20" s="445">
        <v>42476</v>
      </c>
      <c r="X20" s="445">
        <v>42526</v>
      </c>
      <c r="Y20" s="354">
        <v>223</v>
      </c>
      <c r="Z20" s="354">
        <v>15.14</v>
      </c>
      <c r="AA20" s="395">
        <v>73.28</v>
      </c>
      <c r="AB20" s="664">
        <v>5</v>
      </c>
      <c r="AC20" s="354">
        <v>78</v>
      </c>
      <c r="AD20" s="394">
        <v>4</v>
      </c>
      <c r="AE20" s="354">
        <v>28.45</v>
      </c>
      <c r="AF20" s="354">
        <v>49.1</v>
      </c>
      <c r="AG20" s="354">
        <v>40.5</v>
      </c>
      <c r="AH20" s="354">
        <v>0.31</v>
      </c>
      <c r="AI20" s="354">
        <v>5</v>
      </c>
      <c r="AJ20" s="354" t="s">
        <v>115</v>
      </c>
      <c r="AK20" s="354">
        <v>1</v>
      </c>
      <c r="AL20" s="354" t="s">
        <v>115</v>
      </c>
      <c r="AM20" s="354">
        <v>2</v>
      </c>
      <c r="AN20" s="354" t="s">
        <v>115</v>
      </c>
      <c r="AO20" s="354" t="s">
        <v>115</v>
      </c>
      <c r="AP20" s="354" t="s">
        <v>115</v>
      </c>
      <c r="AQ20" s="354" t="s">
        <v>115</v>
      </c>
      <c r="AR20" s="354" t="s">
        <v>115</v>
      </c>
      <c r="AS20" s="354">
        <v>1</v>
      </c>
      <c r="AT20" s="354" t="s">
        <v>115</v>
      </c>
      <c r="AU20" s="354">
        <v>1</v>
      </c>
      <c r="AV20" s="445">
        <v>42728</v>
      </c>
      <c r="AW20" s="354">
        <v>2</v>
      </c>
      <c r="AX20" s="445">
        <v>42396</v>
      </c>
      <c r="AY20" s="354" t="s">
        <v>142</v>
      </c>
      <c r="AZ20" s="354" t="s">
        <v>115</v>
      </c>
      <c r="BA20" s="354" t="s">
        <v>115</v>
      </c>
      <c r="BB20" s="362" t="s">
        <v>115</v>
      </c>
      <c r="BC20" s="362" t="s">
        <v>115</v>
      </c>
      <c r="BD20" s="354">
        <v>0</v>
      </c>
    </row>
    <row r="21" spans="1:56" s="362" customFormat="1" ht="14.25" customHeight="1">
      <c r="A21" s="635"/>
      <c r="B21" s="354"/>
      <c r="C21" s="354" t="s">
        <v>133</v>
      </c>
      <c r="D21" s="362" t="s">
        <v>143</v>
      </c>
      <c r="E21" s="354">
        <v>5</v>
      </c>
      <c r="F21" s="354">
        <v>1</v>
      </c>
      <c r="G21" s="354">
        <v>5</v>
      </c>
      <c r="H21" s="354">
        <v>1</v>
      </c>
      <c r="I21" s="362">
        <v>0</v>
      </c>
      <c r="J21" s="354">
        <v>1</v>
      </c>
      <c r="K21" s="354">
        <v>42.2</v>
      </c>
      <c r="L21" s="354">
        <v>751</v>
      </c>
      <c r="M21" s="395">
        <v>8.85</v>
      </c>
      <c r="N21" s="395">
        <v>9.21</v>
      </c>
      <c r="O21" s="395">
        <v>8.68</v>
      </c>
      <c r="P21" s="354">
        <v>445.7</v>
      </c>
      <c r="Q21" s="354">
        <v>8.4</v>
      </c>
      <c r="R21" s="661">
        <v>2.850803230673641</v>
      </c>
      <c r="S21" s="354">
        <v>5</v>
      </c>
      <c r="T21" s="445">
        <v>42681</v>
      </c>
      <c r="U21" s="445">
        <v>42689</v>
      </c>
      <c r="V21" s="445">
        <v>42471</v>
      </c>
      <c r="W21" s="445">
        <v>42474</v>
      </c>
      <c r="X21" s="445">
        <v>42520</v>
      </c>
      <c r="Y21" s="354">
        <v>204</v>
      </c>
      <c r="Z21" s="354">
        <v>15.5</v>
      </c>
      <c r="AA21" s="395">
        <v>63.5</v>
      </c>
      <c r="AB21" s="664">
        <v>3</v>
      </c>
      <c r="AC21" s="354">
        <v>85</v>
      </c>
      <c r="AD21" s="394">
        <v>3</v>
      </c>
      <c r="AE21" s="354">
        <v>27.6</v>
      </c>
      <c r="AF21" s="354">
        <v>39.4</v>
      </c>
      <c r="AG21" s="354">
        <v>42.2</v>
      </c>
      <c r="AH21" s="354">
        <v>3</v>
      </c>
      <c r="AI21" s="354">
        <v>2</v>
      </c>
      <c r="AJ21" s="354" t="s">
        <v>115</v>
      </c>
      <c r="AK21" s="354">
        <v>2</v>
      </c>
      <c r="AL21" s="354" t="s">
        <v>115</v>
      </c>
      <c r="AM21" s="354" t="s">
        <v>115</v>
      </c>
      <c r="AN21" s="354" t="s">
        <v>115</v>
      </c>
      <c r="AO21" s="354" t="s">
        <v>115</v>
      </c>
      <c r="AP21" s="354" t="s">
        <v>115</v>
      </c>
      <c r="AQ21" s="354" t="s">
        <v>115</v>
      </c>
      <c r="AR21" s="354" t="s">
        <v>115</v>
      </c>
      <c r="AS21" s="354" t="s">
        <v>115</v>
      </c>
      <c r="AT21" s="354" t="s">
        <v>115</v>
      </c>
      <c r="AU21" s="354">
        <v>1</v>
      </c>
      <c r="AV21" s="445" t="s">
        <v>115</v>
      </c>
      <c r="AW21" s="354">
        <v>1</v>
      </c>
      <c r="AX21" s="445" t="s">
        <v>115</v>
      </c>
      <c r="AY21" s="354">
        <v>2</v>
      </c>
      <c r="AZ21" s="354" t="s">
        <v>115</v>
      </c>
      <c r="BA21" s="354">
        <v>2</v>
      </c>
      <c r="BB21" s="354" t="s">
        <v>115</v>
      </c>
      <c r="BC21" s="354">
        <v>1</v>
      </c>
      <c r="BD21" s="354">
        <v>1</v>
      </c>
    </row>
    <row r="22" spans="1:56" s="362" customFormat="1" ht="14.25" customHeight="1">
      <c r="A22" s="635"/>
      <c r="B22" s="354"/>
      <c r="C22" s="354" t="s">
        <v>133</v>
      </c>
      <c r="D22" s="362" t="s">
        <v>144</v>
      </c>
      <c r="E22" s="354">
        <v>5</v>
      </c>
      <c r="F22" s="354">
        <v>1</v>
      </c>
      <c r="G22" s="354">
        <v>5</v>
      </c>
      <c r="H22" s="354">
        <v>3</v>
      </c>
      <c r="I22" s="354" t="s">
        <v>115</v>
      </c>
      <c r="J22" s="649" t="s">
        <v>115</v>
      </c>
      <c r="K22" s="354">
        <v>38.1</v>
      </c>
      <c r="L22" s="354" t="s">
        <v>115</v>
      </c>
      <c r="M22" s="395">
        <v>7.32</v>
      </c>
      <c r="N22" s="395">
        <v>7.84</v>
      </c>
      <c r="O22" s="395">
        <v>7.75</v>
      </c>
      <c r="P22" s="354">
        <v>381.83</v>
      </c>
      <c r="Q22" s="354">
        <v>4.37</v>
      </c>
      <c r="R22" s="661">
        <v>1.838880955898048</v>
      </c>
      <c r="S22" s="354">
        <v>5</v>
      </c>
      <c r="T22" s="445">
        <v>42671</v>
      </c>
      <c r="U22" s="445">
        <v>42676</v>
      </c>
      <c r="V22" s="445">
        <v>42472</v>
      </c>
      <c r="W22" s="445">
        <v>42474</v>
      </c>
      <c r="X22" s="445">
        <v>42521</v>
      </c>
      <c r="Y22" s="354">
        <v>216</v>
      </c>
      <c r="Z22" s="354">
        <v>13.2</v>
      </c>
      <c r="AA22" s="395">
        <v>54.8</v>
      </c>
      <c r="AB22" s="664">
        <v>5</v>
      </c>
      <c r="AC22" s="354">
        <v>81</v>
      </c>
      <c r="AD22" s="394">
        <v>2</v>
      </c>
      <c r="AE22" s="354">
        <v>26.4</v>
      </c>
      <c r="AF22" s="354">
        <v>36.9</v>
      </c>
      <c r="AG22" s="354">
        <v>38.1</v>
      </c>
      <c r="AH22" s="354">
        <v>15</v>
      </c>
      <c r="AI22" s="354">
        <v>2</v>
      </c>
      <c r="AJ22" s="354" t="s">
        <v>115</v>
      </c>
      <c r="AK22" s="354">
        <v>2</v>
      </c>
      <c r="AL22" s="354">
        <v>5.1</v>
      </c>
      <c r="AM22" s="354">
        <v>2</v>
      </c>
      <c r="AN22" s="354">
        <v>100</v>
      </c>
      <c r="AO22" s="354">
        <v>2</v>
      </c>
      <c r="AP22" s="354" t="s">
        <v>115</v>
      </c>
      <c r="AQ22" s="354" t="s">
        <v>115</v>
      </c>
      <c r="AR22" s="354">
        <v>15</v>
      </c>
      <c r="AS22" s="354">
        <v>2</v>
      </c>
      <c r="AT22" s="354" t="s">
        <v>115</v>
      </c>
      <c r="AU22" s="354">
        <v>1</v>
      </c>
      <c r="AV22" s="445" t="s">
        <v>115</v>
      </c>
      <c r="AW22" s="341" t="s">
        <v>115</v>
      </c>
      <c r="AX22" s="445" t="s">
        <v>115</v>
      </c>
      <c r="AY22" s="354">
        <v>2</v>
      </c>
      <c r="AZ22" s="362" t="s">
        <v>115</v>
      </c>
      <c r="BA22" s="362" t="s">
        <v>115</v>
      </c>
      <c r="BB22" s="362" t="s">
        <v>115</v>
      </c>
      <c r="BC22" s="362" t="s">
        <v>115</v>
      </c>
      <c r="BD22" s="362" t="s">
        <v>115</v>
      </c>
    </row>
    <row r="23" spans="1:56" s="362" customFormat="1" ht="14.25" customHeight="1">
      <c r="A23" s="635"/>
      <c r="B23" s="354"/>
      <c r="C23" s="354" t="s">
        <v>133</v>
      </c>
      <c r="D23" s="362" t="s">
        <v>145</v>
      </c>
      <c r="E23" s="354">
        <v>5</v>
      </c>
      <c r="F23" s="354">
        <v>1</v>
      </c>
      <c r="G23" s="354">
        <v>5</v>
      </c>
      <c r="H23" s="354" t="s">
        <v>115</v>
      </c>
      <c r="I23" s="354">
        <v>0</v>
      </c>
      <c r="J23" s="354">
        <v>1</v>
      </c>
      <c r="K23" s="354">
        <v>39.2</v>
      </c>
      <c r="L23" s="354">
        <v>778.3</v>
      </c>
      <c r="M23" s="395">
        <v>12.13</v>
      </c>
      <c r="N23" s="395">
        <v>11.48</v>
      </c>
      <c r="O23" s="395">
        <v>11.4</v>
      </c>
      <c r="P23" s="354">
        <v>583.47</v>
      </c>
      <c r="Q23" s="354">
        <v>8.75</v>
      </c>
      <c r="R23" s="661">
        <v>4.9271468944919965</v>
      </c>
      <c r="S23" s="354">
        <v>3</v>
      </c>
      <c r="T23" s="445">
        <v>42676</v>
      </c>
      <c r="U23" s="445">
        <v>42686</v>
      </c>
      <c r="V23" s="445">
        <v>42472</v>
      </c>
      <c r="W23" s="445">
        <v>42475</v>
      </c>
      <c r="X23" s="445">
        <v>42521</v>
      </c>
      <c r="Y23" s="354">
        <v>210</v>
      </c>
      <c r="Z23" s="354">
        <v>11.6</v>
      </c>
      <c r="AA23" s="395">
        <v>61.3</v>
      </c>
      <c r="AB23" s="664">
        <v>3</v>
      </c>
      <c r="AC23" s="354">
        <v>83.8</v>
      </c>
      <c r="AD23" s="394">
        <v>2</v>
      </c>
      <c r="AE23" s="354">
        <v>33.5</v>
      </c>
      <c r="AF23" s="354">
        <v>47.5</v>
      </c>
      <c r="AG23" s="354">
        <v>39.2</v>
      </c>
      <c r="AH23" s="354">
        <v>5</v>
      </c>
      <c r="AI23" s="354">
        <v>2</v>
      </c>
      <c r="AJ23" s="354" t="s">
        <v>115</v>
      </c>
      <c r="AK23" s="354">
        <v>2</v>
      </c>
      <c r="AL23" s="354" t="s">
        <v>115</v>
      </c>
      <c r="AM23" s="354">
        <v>1</v>
      </c>
      <c r="AN23" s="354">
        <v>0</v>
      </c>
      <c r="AO23" s="354" t="s">
        <v>115</v>
      </c>
      <c r="AP23" s="354" t="s">
        <v>115</v>
      </c>
      <c r="AQ23" s="354">
        <v>3</v>
      </c>
      <c r="AR23" s="354">
        <v>80</v>
      </c>
      <c r="AS23" s="354">
        <v>3</v>
      </c>
      <c r="AT23" s="354">
        <v>0</v>
      </c>
      <c r="AU23" s="354">
        <v>0</v>
      </c>
      <c r="AV23" s="445">
        <v>42727</v>
      </c>
      <c r="AW23" s="354">
        <v>3</v>
      </c>
      <c r="AX23" s="445">
        <v>42418</v>
      </c>
      <c r="AY23" s="354">
        <v>3</v>
      </c>
      <c r="AZ23" s="354" t="s">
        <v>115</v>
      </c>
      <c r="BA23" s="354" t="s">
        <v>115</v>
      </c>
      <c r="BB23" s="354" t="s">
        <v>115</v>
      </c>
      <c r="BC23" s="354" t="s">
        <v>115</v>
      </c>
      <c r="BD23" s="354">
        <v>1</v>
      </c>
    </row>
    <row r="24" spans="1:56" s="362" customFormat="1" ht="14.25" customHeight="1">
      <c r="A24" s="635"/>
      <c r="B24" s="354"/>
      <c r="C24" s="354" t="s">
        <v>133</v>
      </c>
      <c r="D24" s="362" t="s">
        <v>146</v>
      </c>
      <c r="E24" s="354">
        <v>5</v>
      </c>
      <c r="F24" s="354">
        <v>1</v>
      </c>
      <c r="G24" s="354">
        <v>5</v>
      </c>
      <c r="H24" s="354">
        <v>3</v>
      </c>
      <c r="I24" s="354">
        <v>0</v>
      </c>
      <c r="J24" s="354">
        <v>1</v>
      </c>
      <c r="K24" s="354">
        <v>39.7</v>
      </c>
      <c r="L24" s="354">
        <v>730.5</v>
      </c>
      <c r="M24" s="395">
        <v>7.79</v>
      </c>
      <c r="N24" s="395">
        <v>7.91</v>
      </c>
      <c r="O24" s="395">
        <v>7.81</v>
      </c>
      <c r="P24" s="354">
        <v>391.88</v>
      </c>
      <c r="Q24" s="354">
        <v>11.24</v>
      </c>
      <c r="R24" s="661">
        <v>9.127441445995794</v>
      </c>
      <c r="S24" s="354">
        <v>1</v>
      </c>
      <c r="T24" s="445">
        <v>42670</v>
      </c>
      <c r="U24" s="445">
        <v>42677</v>
      </c>
      <c r="V24" s="445">
        <v>42465</v>
      </c>
      <c r="W24" s="445">
        <v>42470</v>
      </c>
      <c r="X24" s="445">
        <v>42517</v>
      </c>
      <c r="Y24" s="354">
        <v>213</v>
      </c>
      <c r="Z24" s="354">
        <v>14.52</v>
      </c>
      <c r="AA24" s="395">
        <v>64.6</v>
      </c>
      <c r="AB24" s="664">
        <v>5</v>
      </c>
      <c r="AC24" s="354">
        <v>94.3</v>
      </c>
      <c r="AD24" s="394">
        <v>4</v>
      </c>
      <c r="AE24" s="354">
        <v>26.76</v>
      </c>
      <c r="AF24" s="354">
        <v>35.8</v>
      </c>
      <c r="AG24" s="354">
        <v>39.7</v>
      </c>
      <c r="AH24" s="354">
        <v>13.2</v>
      </c>
      <c r="AI24" s="354">
        <v>3</v>
      </c>
      <c r="AJ24" s="354">
        <v>8</v>
      </c>
      <c r="AK24" s="354">
        <v>2</v>
      </c>
      <c r="AL24" s="354" t="s">
        <v>115</v>
      </c>
      <c r="AM24" s="354" t="s">
        <v>115</v>
      </c>
      <c r="AN24" s="354">
        <v>0</v>
      </c>
      <c r="AO24" s="354">
        <v>1</v>
      </c>
      <c r="AP24" s="354">
        <v>15</v>
      </c>
      <c r="AQ24" s="354">
        <v>2</v>
      </c>
      <c r="AR24" s="354" t="s">
        <v>115</v>
      </c>
      <c r="AS24" s="354" t="s">
        <v>115</v>
      </c>
      <c r="AT24" s="354">
        <v>20</v>
      </c>
      <c r="AU24" s="354">
        <v>2</v>
      </c>
      <c r="AV24" s="445">
        <v>42732</v>
      </c>
      <c r="AW24" s="354">
        <v>1</v>
      </c>
      <c r="AX24" s="445">
        <v>42402</v>
      </c>
      <c r="AY24" s="354">
        <v>2</v>
      </c>
      <c r="AZ24" s="354" t="s">
        <v>115</v>
      </c>
      <c r="BA24" s="354" t="s">
        <v>115</v>
      </c>
      <c r="BB24" s="354" t="s">
        <v>115</v>
      </c>
      <c r="BC24" s="354" t="s">
        <v>115</v>
      </c>
      <c r="BD24" s="354">
        <v>1</v>
      </c>
    </row>
    <row r="25" spans="1:56" s="351" customFormat="1" ht="14.25" customHeight="1">
      <c r="A25" s="635"/>
      <c r="B25" s="354"/>
      <c r="C25" s="354" t="s">
        <v>133</v>
      </c>
      <c r="D25" s="362" t="s">
        <v>147</v>
      </c>
      <c r="E25" s="354">
        <v>5</v>
      </c>
      <c r="F25" s="354">
        <v>5</v>
      </c>
      <c r="G25" s="354">
        <v>5</v>
      </c>
      <c r="H25" s="354" t="s">
        <v>115</v>
      </c>
      <c r="I25" s="362" t="s">
        <v>115</v>
      </c>
      <c r="J25" s="354">
        <v>1</v>
      </c>
      <c r="K25" s="354">
        <v>39.51</v>
      </c>
      <c r="L25" s="354">
        <v>794.5</v>
      </c>
      <c r="M25" s="395">
        <v>10.98</v>
      </c>
      <c r="N25" s="395">
        <v>9.38</v>
      </c>
      <c r="O25" s="395">
        <v>9.87</v>
      </c>
      <c r="P25" s="354">
        <v>504</v>
      </c>
      <c r="Q25" s="354">
        <v>6.94</v>
      </c>
      <c r="R25" s="661">
        <v>-1.4766473188776301</v>
      </c>
      <c r="S25" s="354">
        <v>11</v>
      </c>
      <c r="T25" s="445">
        <v>42680</v>
      </c>
      <c r="U25" s="445">
        <v>42690</v>
      </c>
      <c r="V25" s="445">
        <v>42474</v>
      </c>
      <c r="W25" s="445">
        <v>42477</v>
      </c>
      <c r="X25" s="445">
        <v>42520</v>
      </c>
      <c r="Y25" s="354">
        <v>207</v>
      </c>
      <c r="Z25" s="354">
        <v>11.3</v>
      </c>
      <c r="AA25" s="395">
        <v>59</v>
      </c>
      <c r="AB25" s="664">
        <v>3</v>
      </c>
      <c r="AC25" s="354">
        <v>76</v>
      </c>
      <c r="AD25" s="394">
        <v>3</v>
      </c>
      <c r="AE25" s="354">
        <v>32.3</v>
      </c>
      <c r="AF25" s="354">
        <v>44.1</v>
      </c>
      <c r="AG25" s="354">
        <v>39.51</v>
      </c>
      <c r="AH25" s="354">
        <v>20</v>
      </c>
      <c r="AI25" s="354">
        <v>2</v>
      </c>
      <c r="AJ25" s="354" t="s">
        <v>148</v>
      </c>
      <c r="AK25" s="354" t="s">
        <v>148</v>
      </c>
      <c r="AL25" s="354" t="s">
        <v>148</v>
      </c>
      <c r="AM25" s="354">
        <v>1</v>
      </c>
      <c r="AN25" s="354" t="s">
        <v>115</v>
      </c>
      <c r="AO25" s="354">
        <v>2</v>
      </c>
      <c r="AP25" s="354" t="s">
        <v>148</v>
      </c>
      <c r="AQ25" s="354" t="s">
        <v>148</v>
      </c>
      <c r="AR25" s="354" t="s">
        <v>148</v>
      </c>
      <c r="AS25" s="354" t="s">
        <v>148</v>
      </c>
      <c r="AT25" s="354" t="s">
        <v>148</v>
      </c>
      <c r="AU25" s="354" t="s">
        <v>148</v>
      </c>
      <c r="AV25" s="445">
        <v>42724</v>
      </c>
      <c r="AW25" s="354">
        <v>2</v>
      </c>
      <c r="AX25" s="445">
        <v>42420</v>
      </c>
      <c r="AY25" s="354">
        <v>2</v>
      </c>
      <c r="AZ25" s="354" t="s">
        <v>115</v>
      </c>
      <c r="BA25" s="354" t="s">
        <v>115</v>
      </c>
      <c r="BB25" s="354" t="s">
        <v>115</v>
      </c>
      <c r="BC25" s="354" t="s">
        <v>115</v>
      </c>
      <c r="BD25" s="354" t="s">
        <v>115</v>
      </c>
    </row>
    <row r="26" spans="1:56" s="362" customFormat="1" ht="14.25" customHeight="1">
      <c r="A26" s="635"/>
      <c r="B26" s="354"/>
      <c r="C26" s="354" t="s">
        <v>133</v>
      </c>
      <c r="D26" s="362" t="s">
        <v>149</v>
      </c>
      <c r="E26" s="354">
        <v>5</v>
      </c>
      <c r="F26" s="354">
        <v>1</v>
      </c>
      <c r="G26" s="354">
        <v>5</v>
      </c>
      <c r="H26" s="354">
        <v>1</v>
      </c>
      <c r="I26" s="354">
        <v>0.8</v>
      </c>
      <c r="J26" s="354">
        <v>1</v>
      </c>
      <c r="K26" s="354">
        <v>44</v>
      </c>
      <c r="L26" s="354" t="s">
        <v>115</v>
      </c>
      <c r="M26" s="395">
        <v>7.58</v>
      </c>
      <c r="N26" s="395">
        <v>7.97</v>
      </c>
      <c r="O26" s="395">
        <v>8.37</v>
      </c>
      <c r="P26" s="354">
        <v>398.6</v>
      </c>
      <c r="Q26" s="354">
        <v>0.2</v>
      </c>
      <c r="R26" s="661">
        <v>-3.6231075400810915</v>
      </c>
      <c r="S26" s="354">
        <v>9</v>
      </c>
      <c r="T26" s="445">
        <v>42678</v>
      </c>
      <c r="U26" s="445">
        <v>42685</v>
      </c>
      <c r="V26" s="445">
        <v>42469</v>
      </c>
      <c r="W26" s="445">
        <v>42471</v>
      </c>
      <c r="X26" s="445">
        <v>42519</v>
      </c>
      <c r="Y26" s="354">
        <v>206</v>
      </c>
      <c r="Z26" s="354">
        <v>14.8</v>
      </c>
      <c r="AA26" s="395">
        <v>50.2</v>
      </c>
      <c r="AB26" s="664">
        <v>3</v>
      </c>
      <c r="AC26" s="354">
        <v>78.8</v>
      </c>
      <c r="AD26" s="394">
        <v>3</v>
      </c>
      <c r="AE26" s="354">
        <v>32</v>
      </c>
      <c r="AF26" s="354">
        <v>34.3</v>
      </c>
      <c r="AG26" s="354">
        <v>44</v>
      </c>
      <c r="AH26" s="354">
        <v>5</v>
      </c>
      <c r="AI26" s="354">
        <v>2</v>
      </c>
      <c r="AJ26" s="354">
        <v>10</v>
      </c>
      <c r="AK26" s="354">
        <v>2</v>
      </c>
      <c r="AL26" s="354">
        <v>0</v>
      </c>
      <c r="AM26" s="354">
        <v>1</v>
      </c>
      <c r="AN26" s="354">
        <v>0</v>
      </c>
      <c r="AO26" s="354">
        <v>1</v>
      </c>
      <c r="AP26" s="354" t="s">
        <v>115</v>
      </c>
      <c r="AQ26" s="354" t="s">
        <v>115</v>
      </c>
      <c r="AR26" s="354">
        <v>10</v>
      </c>
      <c r="AS26" s="354">
        <v>3</v>
      </c>
      <c r="AT26" s="354">
        <v>0</v>
      </c>
      <c r="AU26" s="354">
        <v>0</v>
      </c>
      <c r="AV26" s="445">
        <v>42402</v>
      </c>
      <c r="AW26" s="354">
        <v>2</v>
      </c>
      <c r="AX26" s="445">
        <v>42441</v>
      </c>
      <c r="AY26" s="354">
        <v>2</v>
      </c>
      <c r="AZ26" s="445">
        <v>42420</v>
      </c>
      <c r="BA26" s="354">
        <v>1</v>
      </c>
      <c r="BB26" s="445">
        <v>42505</v>
      </c>
      <c r="BC26" s="354">
        <v>3</v>
      </c>
      <c r="BD26" s="354">
        <v>3</v>
      </c>
    </row>
    <row r="27" spans="1:56" s="362" customFormat="1" ht="14.25" customHeight="1">
      <c r="A27" s="635"/>
      <c r="B27" s="354"/>
      <c r="C27" s="354" t="s">
        <v>133</v>
      </c>
      <c r="D27" s="362" t="s">
        <v>150</v>
      </c>
      <c r="E27" s="354">
        <v>5</v>
      </c>
      <c r="F27" s="354">
        <v>1</v>
      </c>
      <c r="G27" s="354">
        <v>1</v>
      </c>
      <c r="H27" s="354">
        <v>5</v>
      </c>
      <c r="I27" s="354">
        <v>0</v>
      </c>
      <c r="J27" s="354">
        <v>1</v>
      </c>
      <c r="K27" s="421" t="s">
        <v>151</v>
      </c>
      <c r="L27" s="354">
        <v>713.8</v>
      </c>
      <c r="M27" s="395">
        <v>8.4</v>
      </c>
      <c r="N27" s="395">
        <v>8.2</v>
      </c>
      <c r="O27" s="395">
        <v>8.3</v>
      </c>
      <c r="P27" s="354">
        <v>415</v>
      </c>
      <c r="Q27" s="354">
        <v>1.84</v>
      </c>
      <c r="R27" s="661" t="s">
        <v>152</v>
      </c>
      <c r="S27" s="354">
        <v>4</v>
      </c>
      <c r="T27" s="445">
        <v>42678</v>
      </c>
      <c r="U27" s="445">
        <v>42684</v>
      </c>
      <c r="V27" s="445">
        <v>42465</v>
      </c>
      <c r="W27" s="445">
        <v>42467</v>
      </c>
      <c r="X27" s="445">
        <v>42515</v>
      </c>
      <c r="Y27" s="354">
        <v>198</v>
      </c>
      <c r="Z27" s="354">
        <v>12.3</v>
      </c>
      <c r="AA27" s="395" t="s">
        <v>115</v>
      </c>
      <c r="AB27" s="664">
        <v>5</v>
      </c>
      <c r="AC27" s="354">
        <v>87.5</v>
      </c>
      <c r="AD27" s="394">
        <v>2</v>
      </c>
      <c r="AE27" s="355">
        <v>27.2</v>
      </c>
      <c r="AF27" s="355">
        <v>39.8</v>
      </c>
      <c r="AG27" s="421" t="s">
        <v>151</v>
      </c>
      <c r="AH27" s="354">
        <v>24</v>
      </c>
      <c r="AI27" s="699" t="s">
        <v>140</v>
      </c>
      <c r="AJ27" s="354" t="s">
        <v>115</v>
      </c>
      <c r="AK27" s="354" t="s">
        <v>115</v>
      </c>
      <c r="AL27" s="354" t="s">
        <v>115</v>
      </c>
      <c r="AM27" s="354" t="s">
        <v>115</v>
      </c>
      <c r="AN27" s="354" t="s">
        <v>115</v>
      </c>
      <c r="AO27" s="354" t="s">
        <v>115</v>
      </c>
      <c r="AP27" s="354" t="s">
        <v>115</v>
      </c>
      <c r="AQ27" s="354" t="s">
        <v>115</v>
      </c>
      <c r="AR27" s="354" t="s">
        <v>115</v>
      </c>
      <c r="AS27" s="354" t="s">
        <v>115</v>
      </c>
      <c r="AT27" s="354">
        <v>0</v>
      </c>
      <c r="AU27" s="354">
        <v>1</v>
      </c>
      <c r="AV27" s="445">
        <v>42416</v>
      </c>
      <c r="AW27" s="427" t="s">
        <v>137</v>
      </c>
      <c r="AX27" s="445" t="s">
        <v>115</v>
      </c>
      <c r="AY27" s="354" t="s">
        <v>115</v>
      </c>
      <c r="AZ27" s="354" t="s">
        <v>115</v>
      </c>
      <c r="BA27" s="354" t="s">
        <v>115</v>
      </c>
      <c r="BB27" s="354" t="s">
        <v>115</v>
      </c>
      <c r="BC27" s="354" t="s">
        <v>115</v>
      </c>
      <c r="BD27" s="354">
        <v>1</v>
      </c>
    </row>
    <row r="28" spans="1:56" s="362" customFormat="1" ht="14.25" customHeight="1">
      <c r="A28" s="635"/>
      <c r="B28" s="354"/>
      <c r="C28" s="354" t="s">
        <v>133</v>
      </c>
      <c r="D28" s="640" t="s">
        <v>153</v>
      </c>
      <c r="E28" s="641">
        <v>5</v>
      </c>
      <c r="F28" s="641">
        <v>1.3333333333333333</v>
      </c>
      <c r="G28" s="641">
        <v>4.666666666666667</v>
      </c>
      <c r="H28" s="641">
        <v>2.8</v>
      </c>
      <c r="I28" s="647">
        <v>1.2555555555555555</v>
      </c>
      <c r="J28" s="341">
        <v>1</v>
      </c>
      <c r="K28" s="650">
        <f>AVERAGE(K16:K27)</f>
        <v>40.78545454545454</v>
      </c>
      <c r="L28" s="647">
        <v>743.0166666666668</v>
      </c>
      <c r="M28" s="647">
        <v>9.792833333333334</v>
      </c>
      <c r="N28" s="647">
        <v>9.696333333333333</v>
      </c>
      <c r="O28" s="647">
        <v>9.620166666666668</v>
      </c>
      <c r="P28" s="647">
        <v>485.165</v>
      </c>
      <c r="Q28" s="647">
        <v>6.016869523414117</v>
      </c>
      <c r="R28" s="647">
        <v>2.478719134824581</v>
      </c>
      <c r="S28" s="641">
        <v>2</v>
      </c>
      <c r="T28" s="660"/>
      <c r="U28" s="660"/>
      <c r="V28" s="660"/>
      <c r="W28" s="660"/>
      <c r="X28" s="660"/>
      <c r="Y28" s="650">
        <f aca="true" t="shared" si="3" ref="Y28:AG28">AVERAGE(Y16:Y27)</f>
        <v>209.58333333333334</v>
      </c>
      <c r="Z28" s="650">
        <f t="shared" si="3"/>
        <v>14.118333333333338</v>
      </c>
      <c r="AA28" s="650">
        <f t="shared" si="3"/>
        <v>66.39272727272727</v>
      </c>
      <c r="AB28" s="665">
        <v>3</v>
      </c>
      <c r="AC28" s="650">
        <f t="shared" si="3"/>
        <v>82.78333333333332</v>
      </c>
      <c r="AD28" s="666">
        <f t="shared" si="3"/>
        <v>3</v>
      </c>
      <c r="AE28" s="650">
        <f t="shared" si="3"/>
        <v>29.701666666666668</v>
      </c>
      <c r="AF28" s="542">
        <f t="shared" si="3"/>
        <v>41.869166666666665</v>
      </c>
      <c r="AG28" s="542">
        <f t="shared" si="3"/>
        <v>40.78545454545454</v>
      </c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</row>
    <row r="29" spans="1:19" ht="14.25">
      <c r="A29" s="635"/>
      <c r="B29" s="529" t="s">
        <v>20</v>
      </c>
      <c r="C29" s="628" t="s">
        <v>154</v>
      </c>
      <c r="D29" s="523" t="s">
        <v>155</v>
      </c>
      <c r="E29" s="523">
        <v>5</v>
      </c>
      <c r="F29" s="523">
        <v>1</v>
      </c>
      <c r="G29" s="523">
        <v>1</v>
      </c>
      <c r="H29" s="523">
        <v>5</v>
      </c>
      <c r="I29" s="523">
        <v>5.5</v>
      </c>
      <c r="J29" s="523">
        <v>1</v>
      </c>
      <c r="K29" s="643">
        <v>41.9</v>
      </c>
      <c r="L29" s="643">
        <v>843.1</v>
      </c>
      <c r="M29" s="643">
        <v>118.5</v>
      </c>
      <c r="N29" s="643">
        <v>114.5</v>
      </c>
      <c r="O29" s="643"/>
      <c r="P29" s="643">
        <v>466</v>
      </c>
      <c r="Q29" s="643">
        <v>3.79</v>
      </c>
      <c r="S29" s="523">
        <v>1</v>
      </c>
    </row>
    <row r="30" spans="1:19" ht="14.25">
      <c r="A30" s="635"/>
      <c r="B30" s="529"/>
      <c r="C30" s="628" t="s">
        <v>154</v>
      </c>
      <c r="D30" s="523" t="s">
        <v>156</v>
      </c>
      <c r="E30" s="523">
        <v>5</v>
      </c>
      <c r="F30" s="523">
        <v>1</v>
      </c>
      <c r="G30" s="523">
        <v>5</v>
      </c>
      <c r="H30" s="523">
        <v>3</v>
      </c>
      <c r="I30" s="523">
        <v>0</v>
      </c>
      <c r="J30" s="523">
        <v>3</v>
      </c>
      <c r="K30" s="523">
        <v>38.5</v>
      </c>
      <c r="L30" s="523">
        <v>855</v>
      </c>
      <c r="M30" s="523">
        <v>128.6</v>
      </c>
      <c r="N30" s="523">
        <v>128.9</v>
      </c>
      <c r="O30" s="523"/>
      <c r="P30" s="523">
        <v>429.1</v>
      </c>
      <c r="Q30" s="523">
        <v>4.35</v>
      </c>
      <c r="S30" s="523">
        <v>3</v>
      </c>
    </row>
    <row r="31" spans="1:19" ht="14.25">
      <c r="A31" s="635"/>
      <c r="B31" s="529"/>
      <c r="C31" s="628" t="s">
        <v>154</v>
      </c>
      <c r="D31" s="523" t="s">
        <v>157</v>
      </c>
      <c r="E31" s="523">
        <v>5</v>
      </c>
      <c r="F31" s="523">
        <v>1</v>
      </c>
      <c r="G31" s="523">
        <v>5</v>
      </c>
      <c r="H31" s="523">
        <v>3</v>
      </c>
      <c r="I31" s="523">
        <v>0</v>
      </c>
      <c r="J31" s="523">
        <v>1</v>
      </c>
      <c r="K31" s="523">
        <v>41.56</v>
      </c>
      <c r="L31" s="523"/>
      <c r="M31" s="523">
        <v>105.11</v>
      </c>
      <c r="N31" s="523">
        <v>102.43</v>
      </c>
      <c r="O31" s="523"/>
      <c r="P31" s="523">
        <v>403.67</v>
      </c>
      <c r="Q31" s="523">
        <v>3.35</v>
      </c>
      <c r="S31" s="523">
        <v>3</v>
      </c>
    </row>
    <row r="32" spans="1:19" ht="14.25">
      <c r="A32" s="635"/>
      <c r="B32" s="529"/>
      <c r="C32" s="628" t="s">
        <v>154</v>
      </c>
      <c r="D32" s="523" t="s">
        <v>158</v>
      </c>
      <c r="E32" s="523">
        <v>5</v>
      </c>
      <c r="F32" s="523">
        <v>1</v>
      </c>
      <c r="G32" s="523">
        <v>5</v>
      </c>
      <c r="H32" s="523">
        <v>3</v>
      </c>
      <c r="I32" s="523"/>
      <c r="J32" s="523">
        <v>1</v>
      </c>
      <c r="K32" s="523">
        <v>41.2</v>
      </c>
      <c r="L32" s="524"/>
      <c r="M32" s="523">
        <v>124.5</v>
      </c>
      <c r="N32" s="523">
        <v>116</v>
      </c>
      <c r="O32" s="523"/>
      <c r="P32" s="523">
        <v>458.1</v>
      </c>
      <c r="Q32" s="523">
        <v>2.34</v>
      </c>
      <c r="S32" s="523">
        <v>3</v>
      </c>
    </row>
    <row r="33" spans="1:19" ht="14.25">
      <c r="A33" s="635"/>
      <c r="B33" s="529"/>
      <c r="C33" s="628" t="s">
        <v>154</v>
      </c>
      <c r="D33" s="523" t="s">
        <v>159</v>
      </c>
      <c r="E33" s="523">
        <v>5</v>
      </c>
      <c r="F33" s="523">
        <v>1</v>
      </c>
      <c r="G33" s="642">
        <v>2</v>
      </c>
      <c r="H33" s="523">
        <v>1</v>
      </c>
      <c r="I33" s="651"/>
      <c r="J33" s="523">
        <v>1</v>
      </c>
      <c r="K33" s="651">
        <v>42.89</v>
      </c>
      <c r="L33" s="651">
        <v>725</v>
      </c>
      <c r="M33" s="642">
        <v>98.9</v>
      </c>
      <c r="N33" s="642">
        <v>108.9</v>
      </c>
      <c r="O33" s="642"/>
      <c r="P33" s="642">
        <v>461.8</v>
      </c>
      <c r="Q33" s="642">
        <v>5.8</v>
      </c>
      <c r="S33" s="523">
        <v>2</v>
      </c>
    </row>
    <row r="34" spans="1:19" ht="14.25">
      <c r="A34" s="635"/>
      <c r="B34" s="529"/>
      <c r="C34" s="628" t="s">
        <v>154</v>
      </c>
      <c r="D34" s="523" t="s">
        <v>160</v>
      </c>
      <c r="E34" s="523">
        <v>5</v>
      </c>
      <c r="F34" s="523">
        <v>1</v>
      </c>
      <c r="G34" s="523">
        <v>5</v>
      </c>
      <c r="H34" s="523">
        <v>3</v>
      </c>
      <c r="I34" s="523"/>
      <c r="J34" s="523">
        <v>5</v>
      </c>
      <c r="K34" s="523">
        <v>46.9</v>
      </c>
      <c r="L34" s="523"/>
      <c r="M34" s="523">
        <v>146.81</v>
      </c>
      <c r="N34" s="523">
        <v>153.09</v>
      </c>
      <c r="O34" s="523"/>
      <c r="P34" s="523">
        <v>555.4</v>
      </c>
      <c r="Q34" s="523">
        <v>7.5</v>
      </c>
      <c r="S34" s="523">
        <v>2</v>
      </c>
    </row>
    <row r="35" spans="1:19" ht="14.25">
      <c r="A35" s="635"/>
      <c r="B35" s="529"/>
      <c r="C35" s="628" t="s">
        <v>154</v>
      </c>
      <c r="D35" s="523" t="s">
        <v>161</v>
      </c>
      <c r="E35" s="523">
        <v>5</v>
      </c>
      <c r="F35" s="523">
        <v>1</v>
      </c>
      <c r="G35" s="523">
        <v>5</v>
      </c>
      <c r="H35" s="523">
        <v>3</v>
      </c>
      <c r="I35" s="523"/>
      <c r="J35" s="523">
        <v>1</v>
      </c>
      <c r="K35" s="523">
        <v>42.6</v>
      </c>
      <c r="L35" s="523"/>
      <c r="M35" s="523">
        <v>103.46</v>
      </c>
      <c r="N35" s="523">
        <v>106.43</v>
      </c>
      <c r="O35" s="523"/>
      <c r="P35" s="523">
        <v>466.7</v>
      </c>
      <c r="Q35" s="523">
        <v>7.41</v>
      </c>
      <c r="S35" s="523">
        <v>3</v>
      </c>
    </row>
    <row r="36" spans="1:19" ht="14.25">
      <c r="A36" s="635"/>
      <c r="B36" s="529"/>
      <c r="C36" s="628" t="s">
        <v>154</v>
      </c>
      <c r="D36" s="523" t="s">
        <v>162</v>
      </c>
      <c r="E36" s="523">
        <v>5</v>
      </c>
      <c r="F36" s="523">
        <v>1</v>
      </c>
      <c r="G36" s="523">
        <v>5</v>
      </c>
      <c r="H36" s="523">
        <v>1</v>
      </c>
      <c r="I36" s="523"/>
      <c r="J36" s="523">
        <v>5</v>
      </c>
      <c r="K36" s="523">
        <v>41.1</v>
      </c>
      <c r="L36" s="523">
        <v>831.5</v>
      </c>
      <c r="M36" s="523">
        <v>120.6</v>
      </c>
      <c r="N36" s="523">
        <v>118.6</v>
      </c>
      <c r="O36" s="523"/>
      <c r="P36" s="523">
        <v>540.9</v>
      </c>
      <c r="Q36" s="523">
        <v>1.4</v>
      </c>
      <c r="S36" s="523">
        <v>2</v>
      </c>
    </row>
    <row r="37" spans="1:19" ht="14.25">
      <c r="A37" s="635"/>
      <c r="B37" s="529"/>
      <c r="C37" s="628" t="s">
        <v>154</v>
      </c>
      <c r="D37" s="523" t="s">
        <v>163</v>
      </c>
      <c r="E37" s="523">
        <v>5</v>
      </c>
      <c r="F37" s="523">
        <v>1</v>
      </c>
      <c r="G37" s="523">
        <v>5</v>
      </c>
      <c r="H37" s="523">
        <v>1</v>
      </c>
      <c r="I37" s="523"/>
      <c r="J37" s="523">
        <v>1</v>
      </c>
      <c r="K37" s="523">
        <v>46.1</v>
      </c>
      <c r="L37" s="523"/>
      <c r="M37" s="643">
        <v>132.93</v>
      </c>
      <c r="N37" s="643">
        <v>127.67</v>
      </c>
      <c r="O37" s="643"/>
      <c r="P37" s="643">
        <v>482.62</v>
      </c>
      <c r="Q37" s="643">
        <v>4.07</v>
      </c>
      <c r="S37" s="643">
        <v>3</v>
      </c>
    </row>
    <row r="38" spans="1:19" ht="14.25">
      <c r="A38" s="635"/>
      <c r="B38" s="529"/>
      <c r="C38" s="628" t="s">
        <v>154</v>
      </c>
      <c r="D38" s="523" t="s">
        <v>164</v>
      </c>
      <c r="E38" s="523">
        <v>5</v>
      </c>
      <c r="F38" s="523">
        <v>1</v>
      </c>
      <c r="G38" s="523">
        <v>5</v>
      </c>
      <c r="H38" s="523">
        <v>3</v>
      </c>
      <c r="I38" s="523"/>
      <c r="J38" s="523">
        <v>1</v>
      </c>
      <c r="K38" s="523">
        <v>46.5</v>
      </c>
      <c r="L38" s="523"/>
      <c r="M38" s="643">
        <v>123.77</v>
      </c>
      <c r="N38" s="643">
        <v>137.82</v>
      </c>
      <c r="O38" s="643"/>
      <c r="P38" s="643">
        <v>581.34</v>
      </c>
      <c r="Q38" s="643">
        <v>1.11</v>
      </c>
      <c r="S38" s="643">
        <v>2</v>
      </c>
    </row>
    <row r="39" spans="1:19" ht="14.25">
      <c r="A39" s="635"/>
      <c r="B39" s="529"/>
      <c r="C39" s="628" t="s">
        <v>154</v>
      </c>
      <c r="D39" s="523" t="s">
        <v>165</v>
      </c>
      <c r="E39" s="523">
        <v>5</v>
      </c>
      <c r="F39" s="523">
        <v>1</v>
      </c>
      <c r="G39" s="523">
        <v>5</v>
      </c>
      <c r="H39" s="523">
        <v>3</v>
      </c>
      <c r="I39" s="523">
        <v>7</v>
      </c>
      <c r="J39" s="523">
        <v>3</v>
      </c>
      <c r="K39" s="523">
        <v>43.1</v>
      </c>
      <c r="L39" s="524"/>
      <c r="M39" s="523">
        <v>121.2</v>
      </c>
      <c r="N39" s="523">
        <v>123.6</v>
      </c>
      <c r="O39" s="523"/>
      <c r="P39" s="523">
        <v>544</v>
      </c>
      <c r="Q39" s="523">
        <v>1.91</v>
      </c>
      <c r="S39" s="523">
        <v>3</v>
      </c>
    </row>
    <row r="40" spans="1:19" ht="14.25">
      <c r="A40" s="635"/>
      <c r="B40" s="529"/>
      <c r="C40" s="628" t="s">
        <v>154</v>
      </c>
      <c r="D40" s="523" t="s">
        <v>166</v>
      </c>
      <c r="E40" s="523">
        <v>5</v>
      </c>
      <c r="F40" s="523">
        <v>1</v>
      </c>
      <c r="G40" s="643">
        <v>5</v>
      </c>
      <c r="H40" s="643">
        <v>1</v>
      </c>
      <c r="I40" s="643">
        <v>2.6</v>
      </c>
      <c r="J40" s="523">
        <v>1</v>
      </c>
      <c r="K40" s="643">
        <v>50.1</v>
      </c>
      <c r="L40" s="643">
        <v>808</v>
      </c>
      <c r="M40" s="643">
        <v>121.5</v>
      </c>
      <c r="N40" s="643">
        <v>120.8</v>
      </c>
      <c r="O40" s="643"/>
      <c r="P40" s="643">
        <v>538.5</v>
      </c>
      <c r="Q40" s="643">
        <v>0.95</v>
      </c>
      <c r="S40" s="643">
        <v>3</v>
      </c>
    </row>
    <row r="41" spans="1:19" ht="14.25">
      <c r="A41" s="635"/>
      <c r="B41" s="529"/>
      <c r="C41" s="628" t="s">
        <v>154</v>
      </c>
      <c r="D41" s="524" t="s">
        <v>153</v>
      </c>
      <c r="E41" s="523"/>
      <c r="F41" s="523"/>
      <c r="G41" s="523"/>
      <c r="H41" s="523"/>
      <c r="I41" s="523"/>
      <c r="J41" s="523"/>
      <c r="K41" s="524">
        <v>43.54</v>
      </c>
      <c r="L41" s="524">
        <v>812.52</v>
      </c>
      <c r="M41" s="524"/>
      <c r="N41" s="524"/>
      <c r="O41" s="524"/>
      <c r="P41" s="524">
        <v>494.01</v>
      </c>
      <c r="Q41" s="524">
        <v>3.58</v>
      </c>
      <c r="S41" s="524"/>
    </row>
    <row r="42" spans="1:47" s="625" customFormat="1" ht="15" customHeight="1">
      <c r="A42" s="635" t="s">
        <v>15</v>
      </c>
      <c r="B42" s="636" t="s">
        <v>167</v>
      </c>
      <c r="C42" s="354" t="s">
        <v>113</v>
      </c>
      <c r="D42" s="362" t="s">
        <v>114</v>
      </c>
      <c r="E42" s="637">
        <v>5</v>
      </c>
      <c r="F42" s="637">
        <v>1</v>
      </c>
      <c r="G42" s="637">
        <v>5</v>
      </c>
      <c r="H42" s="637">
        <v>3</v>
      </c>
      <c r="I42" s="637">
        <v>0</v>
      </c>
      <c r="J42" s="637">
        <v>1</v>
      </c>
      <c r="K42" s="637">
        <v>50.6</v>
      </c>
      <c r="L42" s="629"/>
      <c r="M42" s="637">
        <v>9.725</v>
      </c>
      <c r="N42" s="637">
        <v>10.014</v>
      </c>
      <c r="O42" s="637">
        <v>10.563</v>
      </c>
      <c r="P42" s="637">
        <v>505</v>
      </c>
      <c r="Q42" s="653">
        <f>(P42-408.6)/408.6*100</f>
        <v>23.592755751346054</v>
      </c>
      <c r="R42" s="654">
        <f>(P42-418.3)/418.3*100</f>
        <v>20.726751135548646</v>
      </c>
      <c r="S42" s="637">
        <v>2</v>
      </c>
      <c r="T42" s="655">
        <v>42312</v>
      </c>
      <c r="U42" s="655">
        <v>42321</v>
      </c>
      <c r="V42" s="655">
        <v>42106</v>
      </c>
      <c r="W42" s="655">
        <v>42108</v>
      </c>
      <c r="X42" s="445">
        <v>42154</v>
      </c>
      <c r="Y42" s="360">
        <v>198</v>
      </c>
      <c r="Z42" s="360">
        <v>15.25</v>
      </c>
      <c r="AA42" s="360">
        <v>61.92</v>
      </c>
      <c r="AB42" s="360">
        <v>5</v>
      </c>
      <c r="AC42" s="360">
        <v>92</v>
      </c>
      <c r="AD42" s="360">
        <v>3</v>
      </c>
      <c r="AE42" s="360">
        <v>30.75</v>
      </c>
      <c r="AF42" s="360">
        <v>36</v>
      </c>
      <c r="AG42" s="360">
        <v>50.6</v>
      </c>
      <c r="AH42" s="667" t="s">
        <v>115</v>
      </c>
      <c r="AI42" s="667">
        <v>1</v>
      </c>
      <c r="AJ42" s="667" t="s">
        <v>115</v>
      </c>
      <c r="AK42" s="668">
        <v>1</v>
      </c>
      <c r="AL42" s="667" t="s">
        <v>115</v>
      </c>
      <c r="AM42" s="667" t="s">
        <v>115</v>
      </c>
      <c r="AN42" s="668">
        <v>0</v>
      </c>
      <c r="AO42" s="668">
        <v>1</v>
      </c>
      <c r="AP42" s="667" t="s">
        <v>115</v>
      </c>
      <c r="AQ42" s="667" t="s">
        <v>115</v>
      </c>
      <c r="AR42" s="667" t="s">
        <v>115</v>
      </c>
      <c r="AS42" s="667" t="s">
        <v>115</v>
      </c>
      <c r="AT42" s="667" t="s">
        <v>115</v>
      </c>
      <c r="AU42" s="668">
        <v>1</v>
      </c>
    </row>
    <row r="43" spans="1:47" s="625" customFormat="1" ht="15" customHeight="1">
      <c r="A43" s="635"/>
      <c r="B43" s="636"/>
      <c r="C43" s="354" t="s">
        <v>113</v>
      </c>
      <c r="D43" s="362" t="s">
        <v>116</v>
      </c>
      <c r="E43" s="637">
        <v>5</v>
      </c>
      <c r="F43" s="637">
        <v>1</v>
      </c>
      <c r="G43" s="637">
        <v>5</v>
      </c>
      <c r="H43" s="637">
        <v>3</v>
      </c>
      <c r="I43" s="637">
        <v>2</v>
      </c>
      <c r="J43" s="637">
        <v>1</v>
      </c>
      <c r="K43" s="637">
        <v>44.87</v>
      </c>
      <c r="L43" s="637">
        <v>775.25</v>
      </c>
      <c r="M43" s="637">
        <v>7.2</v>
      </c>
      <c r="N43" s="637">
        <v>7.74</v>
      </c>
      <c r="O43" s="637">
        <v>8.14</v>
      </c>
      <c r="P43" s="637">
        <v>384.5</v>
      </c>
      <c r="Q43" s="637">
        <v>10.33</v>
      </c>
      <c r="R43" s="654">
        <v>2.95</v>
      </c>
      <c r="S43" s="637">
        <v>5</v>
      </c>
      <c r="T43" s="445">
        <v>42313</v>
      </c>
      <c r="U43" s="445">
        <v>42323</v>
      </c>
      <c r="V43" s="445">
        <v>42108</v>
      </c>
      <c r="W43" s="445">
        <v>42111</v>
      </c>
      <c r="X43" s="445">
        <v>42153</v>
      </c>
      <c r="Y43" s="354">
        <v>205</v>
      </c>
      <c r="Z43" s="354">
        <v>14.83</v>
      </c>
      <c r="AA43" s="354">
        <v>58.25</v>
      </c>
      <c r="AB43" s="354">
        <v>5</v>
      </c>
      <c r="AC43" s="354">
        <v>88</v>
      </c>
      <c r="AD43" s="354">
        <v>4</v>
      </c>
      <c r="AE43" s="354">
        <v>26.39</v>
      </c>
      <c r="AF43" s="354">
        <v>34.93</v>
      </c>
      <c r="AG43" s="354">
        <v>44.87</v>
      </c>
      <c r="AH43" s="668">
        <v>33</v>
      </c>
      <c r="AI43" s="668">
        <v>2</v>
      </c>
      <c r="AJ43" s="668">
        <v>13</v>
      </c>
      <c r="AK43" s="668">
        <v>2</v>
      </c>
      <c r="AL43" s="668"/>
      <c r="AM43" s="668"/>
      <c r="AN43" s="668"/>
      <c r="AO43" s="668"/>
      <c r="AP43" s="668">
        <v>45</v>
      </c>
      <c r="AQ43" s="668">
        <v>3</v>
      </c>
      <c r="AR43" s="668"/>
      <c r="AS43" s="668"/>
      <c r="AT43" s="668">
        <v>0</v>
      </c>
      <c r="AU43" s="668">
        <v>0</v>
      </c>
    </row>
    <row r="44" spans="1:47" s="625" customFormat="1" ht="15" customHeight="1">
      <c r="A44" s="635"/>
      <c r="B44" s="636"/>
      <c r="C44" s="354" t="s">
        <v>113</v>
      </c>
      <c r="D44" s="362" t="s">
        <v>117</v>
      </c>
      <c r="E44" s="637" t="s">
        <v>118</v>
      </c>
      <c r="F44" s="637">
        <v>1</v>
      </c>
      <c r="G44" s="637">
        <v>1</v>
      </c>
      <c r="H44" s="637">
        <v>1</v>
      </c>
      <c r="I44" s="637">
        <v>0</v>
      </c>
      <c r="J44" s="637">
        <v>1</v>
      </c>
      <c r="K44" s="637">
        <v>41.4</v>
      </c>
      <c r="L44" s="637">
        <v>991</v>
      </c>
      <c r="M44" s="637">
        <v>8.15</v>
      </c>
      <c r="N44" s="637">
        <v>8.3</v>
      </c>
      <c r="O44" s="637">
        <v>8.05</v>
      </c>
      <c r="P44" s="637">
        <v>408.3</v>
      </c>
      <c r="Q44" s="637">
        <v>-1.61</v>
      </c>
      <c r="R44" s="653">
        <v>-2.97</v>
      </c>
      <c r="S44" s="637">
        <v>10</v>
      </c>
      <c r="T44" s="445">
        <v>42320</v>
      </c>
      <c r="U44" s="445">
        <v>42329</v>
      </c>
      <c r="V44" s="445">
        <v>42102</v>
      </c>
      <c r="W44" s="445">
        <v>42105</v>
      </c>
      <c r="X44" s="445">
        <v>42149</v>
      </c>
      <c r="Y44" s="354">
        <v>186</v>
      </c>
      <c r="Z44" s="360">
        <v>14.6</v>
      </c>
      <c r="AA44" s="360">
        <v>57.9</v>
      </c>
      <c r="AB44" s="354">
        <v>5</v>
      </c>
      <c r="AC44" s="360">
        <v>85.3</v>
      </c>
      <c r="AD44" s="360">
        <v>2</v>
      </c>
      <c r="AE44" s="360">
        <v>30.6</v>
      </c>
      <c r="AF44" s="360">
        <v>35.5</v>
      </c>
      <c r="AG44" s="360">
        <v>41.4</v>
      </c>
      <c r="AH44" s="668">
        <v>1</v>
      </c>
      <c r="AI44" s="669">
        <v>42006</v>
      </c>
      <c r="AJ44" s="668">
        <v>85</v>
      </c>
      <c r="AK44" s="668">
        <v>3</v>
      </c>
      <c r="AL44" s="668">
        <v>3</v>
      </c>
      <c r="AM44" s="668">
        <v>2</v>
      </c>
      <c r="AN44" s="668"/>
      <c r="AO44" s="668"/>
      <c r="AP44" s="668"/>
      <c r="AQ44" s="668"/>
      <c r="AR44" s="668"/>
      <c r="AS44" s="668"/>
      <c r="AT44" s="668">
        <v>0</v>
      </c>
      <c r="AU44" s="668">
        <v>1</v>
      </c>
    </row>
    <row r="45" spans="1:47" s="625" customFormat="1" ht="15" customHeight="1">
      <c r="A45" s="635"/>
      <c r="B45" s="636"/>
      <c r="C45" s="354" t="s">
        <v>113</v>
      </c>
      <c r="D45" s="362" t="s">
        <v>119</v>
      </c>
      <c r="E45" s="638">
        <v>5</v>
      </c>
      <c r="F45" s="638">
        <v>1</v>
      </c>
      <c r="G45" s="638">
        <v>5</v>
      </c>
      <c r="H45" s="638">
        <v>1</v>
      </c>
      <c r="I45" s="638">
        <v>1</v>
      </c>
      <c r="J45" s="638">
        <v>1</v>
      </c>
      <c r="K45" s="638">
        <v>43.9</v>
      </c>
      <c r="L45" s="629"/>
      <c r="M45" s="638">
        <v>10.6</v>
      </c>
      <c r="N45" s="638">
        <v>10.1</v>
      </c>
      <c r="O45" s="638">
        <v>10.2</v>
      </c>
      <c r="P45" s="638">
        <v>515</v>
      </c>
      <c r="Q45" s="638">
        <v>4.75</v>
      </c>
      <c r="R45" s="656">
        <v>1.64</v>
      </c>
      <c r="S45" s="638">
        <v>7</v>
      </c>
      <c r="T45" s="445">
        <v>42316</v>
      </c>
      <c r="U45" s="445">
        <v>42325</v>
      </c>
      <c r="V45" s="445">
        <v>42114</v>
      </c>
      <c r="W45" s="445">
        <v>42116</v>
      </c>
      <c r="X45" s="445">
        <v>42158</v>
      </c>
      <c r="Y45" s="354">
        <v>207</v>
      </c>
      <c r="Z45" s="354">
        <v>15.02</v>
      </c>
      <c r="AA45" s="354">
        <v>66.37</v>
      </c>
      <c r="AB45" s="354">
        <v>5</v>
      </c>
      <c r="AC45" s="354">
        <v>84</v>
      </c>
      <c r="AD45" s="354">
        <v>2</v>
      </c>
      <c r="AE45" s="354">
        <v>28.88</v>
      </c>
      <c r="AF45" s="354">
        <v>42.1</v>
      </c>
      <c r="AG45" s="354">
        <v>43.9</v>
      </c>
      <c r="AH45" s="667">
        <v>9</v>
      </c>
      <c r="AI45" s="667">
        <v>2</v>
      </c>
      <c r="AJ45" s="667">
        <v>22</v>
      </c>
      <c r="AK45" s="667">
        <v>2</v>
      </c>
      <c r="AL45" s="667">
        <v>25</v>
      </c>
      <c r="AM45" s="667">
        <v>2</v>
      </c>
      <c r="AN45" s="670"/>
      <c r="AO45" s="670"/>
      <c r="AP45" s="670"/>
      <c r="AQ45" s="670"/>
      <c r="AR45" s="670"/>
      <c r="AS45" s="670"/>
      <c r="AT45" s="667" t="s">
        <v>152</v>
      </c>
      <c r="AU45" s="667"/>
    </row>
    <row r="46" spans="1:47" s="625" customFormat="1" ht="15" customHeight="1">
      <c r="A46" s="635"/>
      <c r="B46" s="636"/>
      <c r="C46" s="354" t="s">
        <v>113</v>
      </c>
      <c r="D46" s="362" t="s">
        <v>120</v>
      </c>
      <c r="E46" s="637" t="s">
        <v>121</v>
      </c>
      <c r="F46" s="637">
        <v>1</v>
      </c>
      <c r="G46" s="637">
        <v>5</v>
      </c>
      <c r="H46" s="637"/>
      <c r="I46" s="637">
        <v>0</v>
      </c>
      <c r="J46" s="637">
        <v>1</v>
      </c>
      <c r="K46" s="637">
        <v>46.09</v>
      </c>
      <c r="L46" s="637">
        <v>755</v>
      </c>
      <c r="M46" s="354">
        <v>10.05</v>
      </c>
      <c r="N46" s="354">
        <v>10</v>
      </c>
      <c r="O46" s="354">
        <v>10.32</v>
      </c>
      <c r="P46" s="354">
        <v>506.17</v>
      </c>
      <c r="Q46" s="354">
        <v>8.85</v>
      </c>
      <c r="R46" s="657">
        <v>3.08</v>
      </c>
      <c r="S46" s="354">
        <v>5</v>
      </c>
      <c r="T46" s="445">
        <v>42318</v>
      </c>
      <c r="U46" s="445">
        <v>42333</v>
      </c>
      <c r="V46" s="445">
        <v>42115</v>
      </c>
      <c r="W46" s="445">
        <v>42118</v>
      </c>
      <c r="X46" s="445">
        <v>42159</v>
      </c>
      <c r="Y46" s="354">
        <v>192</v>
      </c>
      <c r="Z46" s="354">
        <v>14.1</v>
      </c>
      <c r="AA46" s="354">
        <v>63.1</v>
      </c>
      <c r="AB46" s="354">
        <v>5</v>
      </c>
      <c r="AC46" s="354">
        <v>88</v>
      </c>
      <c r="AD46" s="354">
        <v>4</v>
      </c>
      <c r="AE46" s="354">
        <v>30.8</v>
      </c>
      <c r="AF46" s="354">
        <v>44.1</v>
      </c>
      <c r="AG46" s="354">
        <v>46.09</v>
      </c>
      <c r="AH46" s="668">
        <v>8</v>
      </c>
      <c r="AI46" s="668">
        <v>2</v>
      </c>
      <c r="AJ46" s="668">
        <v>100</v>
      </c>
      <c r="AK46" s="668">
        <v>1</v>
      </c>
      <c r="AL46" s="668">
        <v>2</v>
      </c>
      <c r="AM46" s="668">
        <v>5</v>
      </c>
      <c r="AN46" s="668">
        <v>100</v>
      </c>
      <c r="AO46" s="668">
        <v>1</v>
      </c>
      <c r="AP46" s="668">
        <v>100</v>
      </c>
      <c r="AQ46" s="668">
        <v>1</v>
      </c>
      <c r="AR46" s="668">
        <v>100</v>
      </c>
      <c r="AS46" s="668">
        <v>1</v>
      </c>
      <c r="AT46" s="668">
        <v>0</v>
      </c>
      <c r="AU46" s="668">
        <v>1</v>
      </c>
    </row>
    <row r="47" spans="1:47" s="625" customFormat="1" ht="15" customHeight="1">
      <c r="A47" s="635"/>
      <c r="B47" s="636"/>
      <c r="C47" s="354" t="s">
        <v>113</v>
      </c>
      <c r="D47" s="362" t="s">
        <v>122</v>
      </c>
      <c r="E47" s="637">
        <v>5</v>
      </c>
      <c r="F47" s="637">
        <v>1</v>
      </c>
      <c r="G47" s="637">
        <v>5</v>
      </c>
      <c r="H47" s="637">
        <v>1</v>
      </c>
      <c r="I47" s="637">
        <v>1</v>
      </c>
      <c r="J47" s="637">
        <v>9</v>
      </c>
      <c r="K47" s="637">
        <v>44.7</v>
      </c>
      <c r="L47" s="637">
        <v>765</v>
      </c>
      <c r="M47" s="637">
        <v>9.06</v>
      </c>
      <c r="N47" s="637">
        <v>8.55</v>
      </c>
      <c r="O47" s="637">
        <v>8.13</v>
      </c>
      <c r="P47" s="637">
        <v>429</v>
      </c>
      <c r="Q47" s="637">
        <v>3.25</v>
      </c>
      <c r="R47" s="654">
        <v>1.73</v>
      </c>
      <c r="S47" s="637">
        <v>7</v>
      </c>
      <c r="T47" s="445">
        <v>42315</v>
      </c>
      <c r="U47" s="445">
        <v>42323</v>
      </c>
      <c r="V47" s="445">
        <v>42112</v>
      </c>
      <c r="W47" s="445">
        <v>42116</v>
      </c>
      <c r="X47" s="445">
        <v>42155</v>
      </c>
      <c r="Y47" s="354">
        <v>204</v>
      </c>
      <c r="Z47" s="354">
        <v>15.7</v>
      </c>
      <c r="AA47" s="354">
        <v>65.3</v>
      </c>
      <c r="AB47" s="354">
        <v>5</v>
      </c>
      <c r="AC47" s="354">
        <v>91</v>
      </c>
      <c r="AD47" s="354">
        <v>3</v>
      </c>
      <c r="AE47" s="354">
        <v>30.7</v>
      </c>
      <c r="AF47" s="354">
        <v>31.3</v>
      </c>
      <c r="AG47" s="354">
        <v>44.7</v>
      </c>
      <c r="AH47" s="668">
        <v>6</v>
      </c>
      <c r="AI47" s="668">
        <v>2</v>
      </c>
      <c r="AJ47" s="668"/>
      <c r="AK47" s="668">
        <v>1</v>
      </c>
      <c r="AL47" s="668"/>
      <c r="AM47" s="668"/>
      <c r="AN47" s="668"/>
      <c r="AO47" s="668"/>
      <c r="AP47" s="668"/>
      <c r="AQ47" s="668"/>
      <c r="AR47" s="668"/>
      <c r="AS47" s="668"/>
      <c r="AT47" s="668">
        <v>30</v>
      </c>
      <c r="AU47" s="668">
        <v>4</v>
      </c>
    </row>
    <row r="48" spans="1:47" s="625" customFormat="1" ht="15" customHeight="1">
      <c r="A48" s="635"/>
      <c r="B48" s="636"/>
      <c r="C48" s="354" t="s">
        <v>113</v>
      </c>
      <c r="D48" s="362" t="s">
        <v>123</v>
      </c>
      <c r="E48" s="638">
        <v>5</v>
      </c>
      <c r="F48" s="638">
        <v>1</v>
      </c>
      <c r="G48" s="638">
        <v>1</v>
      </c>
      <c r="H48" s="638">
        <v>3</v>
      </c>
      <c r="I48" s="637">
        <v>0</v>
      </c>
      <c r="J48" s="638">
        <v>1</v>
      </c>
      <c r="K48" s="637">
        <v>50.2</v>
      </c>
      <c r="L48" s="629"/>
      <c r="M48" s="638">
        <v>10.5</v>
      </c>
      <c r="N48" s="638">
        <v>11.1</v>
      </c>
      <c r="O48" s="638">
        <v>10.3</v>
      </c>
      <c r="P48" s="638">
        <v>532</v>
      </c>
      <c r="Q48" s="638">
        <v>3.9</v>
      </c>
      <c r="R48" s="656">
        <v>0.1</v>
      </c>
      <c r="S48" s="638">
        <v>7</v>
      </c>
      <c r="T48" s="445">
        <v>42314</v>
      </c>
      <c r="U48" s="445">
        <v>42325</v>
      </c>
      <c r="V48" s="445">
        <v>42103</v>
      </c>
      <c r="W48" s="445">
        <v>42105</v>
      </c>
      <c r="X48" s="445">
        <v>42154</v>
      </c>
      <c r="Y48" s="354">
        <v>205</v>
      </c>
      <c r="Z48" s="354">
        <v>15.2</v>
      </c>
      <c r="AA48" s="354">
        <v>84.6</v>
      </c>
      <c r="AB48" s="354">
        <v>3</v>
      </c>
      <c r="AC48" s="354">
        <v>92.6</v>
      </c>
      <c r="AD48" s="354">
        <v>3</v>
      </c>
      <c r="AE48" s="354">
        <v>29.7</v>
      </c>
      <c r="AF48" s="354">
        <v>32.5</v>
      </c>
      <c r="AG48" s="354">
        <v>50.2</v>
      </c>
      <c r="AH48" s="667">
        <v>1.5</v>
      </c>
      <c r="AI48" s="667">
        <v>2</v>
      </c>
      <c r="AJ48" s="667">
        <v>40</v>
      </c>
      <c r="AK48" s="667">
        <v>2</v>
      </c>
      <c r="AL48" s="667">
        <v>40</v>
      </c>
      <c r="AM48" s="667">
        <v>3</v>
      </c>
      <c r="AN48" s="667">
        <v>0</v>
      </c>
      <c r="AO48" s="667">
        <v>1</v>
      </c>
      <c r="AP48" s="670"/>
      <c r="AQ48" s="670"/>
      <c r="AR48" s="667">
        <v>2</v>
      </c>
      <c r="AS48" s="667">
        <v>1</v>
      </c>
      <c r="AT48" s="667">
        <v>0</v>
      </c>
      <c r="AU48" s="667">
        <v>1</v>
      </c>
    </row>
    <row r="49" spans="1:47" s="625" customFormat="1" ht="15" customHeight="1">
      <c r="A49" s="635"/>
      <c r="B49" s="636"/>
      <c r="C49" s="354" t="s">
        <v>113</v>
      </c>
      <c r="D49" s="362" t="s">
        <v>124</v>
      </c>
      <c r="E49" s="637">
        <v>5</v>
      </c>
      <c r="F49" s="637">
        <v>1</v>
      </c>
      <c r="G49" s="637">
        <v>5</v>
      </c>
      <c r="H49" s="637">
        <v>1</v>
      </c>
      <c r="I49" s="637">
        <v>0</v>
      </c>
      <c r="J49" s="637">
        <v>5</v>
      </c>
      <c r="K49" s="637">
        <v>40.1</v>
      </c>
      <c r="L49" s="637">
        <v>813</v>
      </c>
      <c r="M49" s="637">
        <v>9.2</v>
      </c>
      <c r="N49" s="637">
        <v>9.5</v>
      </c>
      <c r="O49" s="637">
        <v>8.6</v>
      </c>
      <c r="P49" s="637">
        <v>455.6</v>
      </c>
      <c r="Q49" s="637">
        <v>4.98</v>
      </c>
      <c r="R49" s="654">
        <v>7.33</v>
      </c>
      <c r="S49" s="637">
        <v>3</v>
      </c>
      <c r="T49" s="445">
        <v>42315</v>
      </c>
      <c r="U49" s="445">
        <v>42326</v>
      </c>
      <c r="V49" s="445">
        <v>42114</v>
      </c>
      <c r="W49" s="445">
        <v>42119</v>
      </c>
      <c r="X49" s="445">
        <v>42160</v>
      </c>
      <c r="Y49" s="354">
        <v>211</v>
      </c>
      <c r="Z49" s="354">
        <v>17.2</v>
      </c>
      <c r="AA49" s="354">
        <v>75.11</v>
      </c>
      <c r="AB49" s="354">
        <v>5</v>
      </c>
      <c r="AC49" s="354">
        <v>77.2</v>
      </c>
      <c r="AD49" s="354">
        <v>4</v>
      </c>
      <c r="AE49" s="354">
        <v>36.42</v>
      </c>
      <c r="AF49" s="354">
        <v>31.4</v>
      </c>
      <c r="AG49" s="354">
        <v>40.1</v>
      </c>
      <c r="AH49" s="668"/>
      <c r="AI49" s="668" t="s">
        <v>125</v>
      </c>
      <c r="AJ49" s="668"/>
      <c r="AK49" s="668" t="s">
        <v>125</v>
      </c>
      <c r="AL49" s="668"/>
      <c r="AM49" s="668" t="s">
        <v>126</v>
      </c>
      <c r="AN49" s="670"/>
      <c r="AO49" s="670"/>
      <c r="AP49" s="668" t="s">
        <v>127</v>
      </c>
      <c r="AQ49" s="668"/>
      <c r="AR49" s="668" t="s">
        <v>127</v>
      </c>
      <c r="AS49" s="670"/>
      <c r="AT49" s="668">
        <v>0</v>
      </c>
      <c r="AU49" s="668">
        <v>1</v>
      </c>
    </row>
    <row r="50" spans="1:47" s="625" customFormat="1" ht="15" customHeight="1">
      <c r="A50" s="635"/>
      <c r="B50" s="636"/>
      <c r="C50" s="354" t="s">
        <v>113</v>
      </c>
      <c r="D50" s="362" t="s">
        <v>128</v>
      </c>
      <c r="E50" s="638">
        <v>5</v>
      </c>
      <c r="F50" s="638">
        <v>1</v>
      </c>
      <c r="G50" s="638">
        <v>5</v>
      </c>
      <c r="H50" s="638">
        <v>1</v>
      </c>
      <c r="I50" s="638">
        <v>2</v>
      </c>
      <c r="J50" s="638">
        <v>1</v>
      </c>
      <c r="K50" s="637">
        <v>49.8</v>
      </c>
      <c r="L50" s="629"/>
      <c r="M50" s="637">
        <v>9.9</v>
      </c>
      <c r="N50" s="637">
        <v>10.3</v>
      </c>
      <c r="O50" s="637">
        <v>10</v>
      </c>
      <c r="P50" s="637">
        <v>503.5</v>
      </c>
      <c r="Q50" s="637">
        <v>0.87</v>
      </c>
      <c r="R50" s="653">
        <v>-2.23</v>
      </c>
      <c r="S50" s="637">
        <v>11</v>
      </c>
      <c r="T50" s="445">
        <v>42304</v>
      </c>
      <c r="U50" s="445">
        <v>42313</v>
      </c>
      <c r="V50" s="445">
        <v>42111</v>
      </c>
      <c r="W50" s="445">
        <v>42113</v>
      </c>
      <c r="X50" s="445">
        <v>42158</v>
      </c>
      <c r="Y50" s="354">
        <v>219</v>
      </c>
      <c r="Z50" s="354">
        <v>17.07</v>
      </c>
      <c r="AA50" s="354">
        <v>83.89</v>
      </c>
      <c r="AB50" s="354">
        <v>5</v>
      </c>
      <c r="AC50" s="354">
        <v>88</v>
      </c>
      <c r="AD50" s="354">
        <v>4</v>
      </c>
      <c r="AE50" s="354">
        <v>28.6</v>
      </c>
      <c r="AF50" s="354">
        <v>35.63</v>
      </c>
      <c r="AG50" s="354">
        <v>49.8</v>
      </c>
      <c r="AH50" s="668"/>
      <c r="AI50" s="667">
        <v>2</v>
      </c>
      <c r="AJ50" s="667"/>
      <c r="AK50" s="667">
        <v>2</v>
      </c>
      <c r="AL50" s="667"/>
      <c r="AM50" s="667">
        <v>2</v>
      </c>
      <c r="AN50" s="667"/>
      <c r="AO50" s="670"/>
      <c r="AP50" s="670"/>
      <c r="AQ50" s="670"/>
      <c r="AR50" s="670"/>
      <c r="AS50" s="667">
        <v>2</v>
      </c>
      <c r="AT50" s="667"/>
      <c r="AU50" s="667">
        <v>1</v>
      </c>
    </row>
    <row r="51" spans="1:47" s="625" customFormat="1" ht="15" customHeight="1">
      <c r="A51" s="635"/>
      <c r="B51" s="636"/>
      <c r="C51" s="354" t="s">
        <v>113</v>
      </c>
      <c r="D51" s="362" t="s">
        <v>129</v>
      </c>
      <c r="E51" s="638">
        <v>5</v>
      </c>
      <c r="F51" s="638">
        <v>3</v>
      </c>
      <c r="G51" s="638">
        <v>5</v>
      </c>
      <c r="H51" s="638">
        <v>5</v>
      </c>
      <c r="I51" s="638">
        <v>2</v>
      </c>
      <c r="J51" s="629"/>
      <c r="K51" s="638">
        <v>44.27</v>
      </c>
      <c r="L51" s="638">
        <v>749</v>
      </c>
      <c r="M51" s="637">
        <v>8.37</v>
      </c>
      <c r="N51" s="637">
        <v>8.04</v>
      </c>
      <c r="O51" s="637">
        <v>8.6</v>
      </c>
      <c r="P51" s="637">
        <v>415.17</v>
      </c>
      <c r="Q51" s="637">
        <v>6.59</v>
      </c>
      <c r="R51" s="654">
        <v>2.01</v>
      </c>
      <c r="S51" s="637">
        <v>5</v>
      </c>
      <c r="T51" s="445">
        <v>42304</v>
      </c>
      <c r="U51" s="445">
        <v>42314</v>
      </c>
      <c r="V51" s="445">
        <v>42107</v>
      </c>
      <c r="W51" s="445">
        <v>42109</v>
      </c>
      <c r="X51" s="445">
        <v>42155</v>
      </c>
      <c r="Y51" s="354">
        <v>214</v>
      </c>
      <c r="Z51" s="354">
        <v>14.65</v>
      </c>
      <c r="AA51" s="354">
        <v>70.8</v>
      </c>
      <c r="AB51" s="354" t="s">
        <v>130</v>
      </c>
      <c r="AC51" s="354">
        <v>90</v>
      </c>
      <c r="AD51" s="355"/>
      <c r="AE51" s="354">
        <v>28.25</v>
      </c>
      <c r="AF51" s="354">
        <v>37.27</v>
      </c>
      <c r="AG51" s="354">
        <v>44.27</v>
      </c>
      <c r="AH51" s="667">
        <v>2</v>
      </c>
      <c r="AI51" s="671">
        <v>42038</v>
      </c>
      <c r="AJ51" s="667">
        <v>35</v>
      </c>
      <c r="AK51" s="667">
        <v>3</v>
      </c>
      <c r="AL51" s="667"/>
      <c r="AM51" s="667"/>
      <c r="AN51" s="668"/>
      <c r="AO51" s="668"/>
      <c r="AP51" s="667"/>
      <c r="AQ51" s="667"/>
      <c r="AR51" s="667"/>
      <c r="AS51" s="667"/>
      <c r="AT51" s="667">
        <v>30</v>
      </c>
      <c r="AU51" s="671">
        <v>42038</v>
      </c>
    </row>
    <row r="52" spans="1:47" s="625" customFormat="1" ht="15" customHeight="1">
      <c r="A52" s="635"/>
      <c r="B52" s="636"/>
      <c r="C52" s="354" t="s">
        <v>113</v>
      </c>
      <c r="D52" s="362" t="s">
        <v>131</v>
      </c>
      <c r="E52" s="638">
        <v>5</v>
      </c>
      <c r="F52" s="638">
        <v>1</v>
      </c>
      <c r="G52" s="638">
        <v>5</v>
      </c>
      <c r="H52" s="638">
        <v>1</v>
      </c>
      <c r="I52" s="638">
        <v>3</v>
      </c>
      <c r="J52" s="638">
        <v>1</v>
      </c>
      <c r="K52" s="637">
        <v>44</v>
      </c>
      <c r="L52" s="638">
        <v>769</v>
      </c>
      <c r="M52" s="637">
        <v>9.44</v>
      </c>
      <c r="N52" s="637">
        <v>9.93</v>
      </c>
      <c r="O52" s="637">
        <v>9.63</v>
      </c>
      <c r="P52" s="637">
        <v>483.3</v>
      </c>
      <c r="Q52" s="637">
        <v>-0.34</v>
      </c>
      <c r="R52" s="654">
        <v>2.03</v>
      </c>
      <c r="S52" s="637">
        <v>8</v>
      </c>
      <c r="T52" s="445">
        <v>42304</v>
      </c>
      <c r="U52" s="445">
        <v>42313</v>
      </c>
      <c r="V52" s="445">
        <v>42110</v>
      </c>
      <c r="W52" s="445">
        <v>42112</v>
      </c>
      <c r="X52" s="445">
        <v>42156</v>
      </c>
      <c r="Y52" s="354">
        <v>213</v>
      </c>
      <c r="Z52" s="354">
        <v>16.8</v>
      </c>
      <c r="AA52" s="354">
        <v>112.5</v>
      </c>
      <c r="AB52" s="354">
        <v>3</v>
      </c>
      <c r="AC52" s="354">
        <v>88.1</v>
      </c>
      <c r="AD52" s="354">
        <v>4</v>
      </c>
      <c r="AE52" s="360">
        <v>39.5</v>
      </c>
      <c r="AF52" s="360">
        <v>27.15</v>
      </c>
      <c r="AG52" s="360">
        <v>44</v>
      </c>
      <c r="AH52" s="439">
        <v>2.22</v>
      </c>
      <c r="AI52" s="671">
        <v>42038</v>
      </c>
      <c r="AJ52" s="439">
        <v>10</v>
      </c>
      <c r="AK52" s="671">
        <v>42006</v>
      </c>
      <c r="AL52" s="667">
        <v>40</v>
      </c>
      <c r="AM52" s="671">
        <v>42006</v>
      </c>
      <c r="AN52" s="670"/>
      <c r="AO52" s="670"/>
      <c r="AP52" s="670"/>
      <c r="AQ52" s="670"/>
      <c r="AR52" s="667">
        <v>25</v>
      </c>
      <c r="AS52" s="667">
        <v>2</v>
      </c>
      <c r="AT52" s="667">
        <v>0</v>
      </c>
      <c r="AU52" s="667">
        <v>1</v>
      </c>
    </row>
    <row r="53" spans="1:47" s="626" customFormat="1" ht="15" customHeight="1">
      <c r="A53" s="635"/>
      <c r="B53" s="636"/>
      <c r="C53" s="354" t="s">
        <v>113</v>
      </c>
      <c r="D53" s="351" t="s">
        <v>132</v>
      </c>
      <c r="E53" s="639"/>
      <c r="F53" s="639"/>
      <c r="G53" s="639"/>
      <c r="H53" s="639"/>
      <c r="I53" s="639"/>
      <c r="J53" s="639"/>
      <c r="K53" s="647">
        <f aca="true" t="shared" si="4" ref="K53:P53">AVERAGE(K42:K52)</f>
        <v>45.448181818181816</v>
      </c>
      <c r="L53" s="647">
        <f t="shared" si="4"/>
        <v>802.4642857142857</v>
      </c>
      <c r="M53" s="648">
        <f t="shared" si="4"/>
        <v>9.290454545454548</v>
      </c>
      <c r="N53" s="648">
        <f t="shared" si="4"/>
        <v>9.41581818181818</v>
      </c>
      <c r="O53" s="648">
        <f t="shared" si="4"/>
        <v>9.321181818181817</v>
      </c>
      <c r="P53" s="648">
        <f t="shared" si="4"/>
        <v>467.0490909090909</v>
      </c>
      <c r="Q53" s="647">
        <f>(P53-444.42)/444.42*100</f>
        <v>5.0918255049482255</v>
      </c>
      <c r="R53" s="658">
        <f>(P53-450.72)/450.72*100</f>
        <v>3.6228902442959914</v>
      </c>
      <c r="S53" s="659">
        <v>4</v>
      </c>
      <c r="T53" s="660"/>
      <c r="U53" s="660"/>
      <c r="V53" s="660"/>
      <c r="W53" s="660"/>
      <c r="X53" s="660"/>
      <c r="Y53" s="647">
        <f aca="true" t="shared" si="5" ref="Y53:AA53">AVERAGE(Y42:Y52)</f>
        <v>204.9090909090909</v>
      </c>
      <c r="Z53" s="647">
        <f t="shared" si="5"/>
        <v>15.492727272727274</v>
      </c>
      <c r="AA53" s="647">
        <f t="shared" si="5"/>
        <v>72.70363636363636</v>
      </c>
      <c r="AB53" s="647"/>
      <c r="AC53" s="647">
        <f aca="true" t="shared" si="6" ref="AC53:AG53">AVERAGE(AC42:AC52)</f>
        <v>87.65454545454546</v>
      </c>
      <c r="AD53" s="647"/>
      <c r="AE53" s="647">
        <f t="shared" si="6"/>
        <v>30.962727272727275</v>
      </c>
      <c r="AF53" s="647">
        <f t="shared" si="6"/>
        <v>35.26181818181818</v>
      </c>
      <c r="AG53" s="647">
        <f t="shared" si="6"/>
        <v>45.448181818181816</v>
      </c>
      <c r="AH53" s="439"/>
      <c r="AI53" s="671"/>
      <c r="AJ53" s="439"/>
      <c r="AK53" s="671"/>
      <c r="AL53" s="667"/>
      <c r="AM53" s="671"/>
      <c r="AN53" s="670"/>
      <c r="AO53" s="670"/>
      <c r="AP53" s="670"/>
      <c r="AQ53" s="670"/>
      <c r="AR53" s="667"/>
      <c r="AS53" s="667"/>
      <c r="AT53" s="667"/>
      <c r="AU53" s="667"/>
    </row>
    <row r="54" spans="1:56" s="362" customFormat="1" ht="14.25" customHeight="1">
      <c r="A54" s="635"/>
      <c r="B54" s="354" t="s">
        <v>167</v>
      </c>
      <c r="C54" s="354" t="s">
        <v>133</v>
      </c>
      <c r="D54" s="362" t="s">
        <v>134</v>
      </c>
      <c r="E54" s="354">
        <v>5</v>
      </c>
      <c r="F54" s="354">
        <v>1</v>
      </c>
      <c r="G54" s="354">
        <v>5</v>
      </c>
      <c r="H54" s="354">
        <v>3</v>
      </c>
      <c r="I54" s="354">
        <v>0</v>
      </c>
      <c r="J54" s="354">
        <v>3</v>
      </c>
      <c r="K54" s="354">
        <v>43.4</v>
      </c>
      <c r="L54" s="354" t="s">
        <v>115</v>
      </c>
      <c r="M54" s="395">
        <v>10.48</v>
      </c>
      <c r="N54" s="395">
        <v>9.592</v>
      </c>
      <c r="O54" s="395">
        <v>9.677</v>
      </c>
      <c r="P54" s="354">
        <v>495.8</v>
      </c>
      <c r="Q54" s="354">
        <v>3.894</v>
      </c>
      <c r="R54" s="661">
        <v>0.6904955320877405</v>
      </c>
      <c r="S54" s="354">
        <v>7</v>
      </c>
      <c r="T54" s="445">
        <v>42676</v>
      </c>
      <c r="U54" s="445">
        <v>42683</v>
      </c>
      <c r="V54" s="445">
        <v>42469</v>
      </c>
      <c r="W54" s="445">
        <v>42471</v>
      </c>
      <c r="X54" s="445">
        <v>42514</v>
      </c>
      <c r="Y54" s="354">
        <v>197</v>
      </c>
      <c r="Z54" s="354">
        <v>16.25</v>
      </c>
      <c r="AA54" s="395">
        <v>65</v>
      </c>
      <c r="AB54" s="664">
        <v>5</v>
      </c>
      <c r="AC54" s="354">
        <v>87</v>
      </c>
      <c r="AD54" s="394">
        <v>4</v>
      </c>
      <c r="AE54" s="354">
        <v>32</v>
      </c>
      <c r="AF54" s="354">
        <v>42.5</v>
      </c>
      <c r="AG54" s="354">
        <v>43.4</v>
      </c>
      <c r="AH54" s="354">
        <v>0</v>
      </c>
      <c r="AI54" s="354">
        <v>1</v>
      </c>
      <c r="AJ54" s="354">
        <v>0</v>
      </c>
      <c r="AK54" s="354">
        <v>1</v>
      </c>
      <c r="AL54" s="354" t="s">
        <v>115</v>
      </c>
      <c r="AM54" s="354" t="s">
        <v>115</v>
      </c>
      <c r="AN54" s="354">
        <v>0</v>
      </c>
      <c r="AO54" s="354">
        <v>1</v>
      </c>
      <c r="AP54" s="354" t="s">
        <v>115</v>
      </c>
      <c r="AQ54" s="354" t="s">
        <v>115</v>
      </c>
      <c r="AR54" s="354" t="s">
        <v>115</v>
      </c>
      <c r="AS54" s="354" t="s">
        <v>115</v>
      </c>
      <c r="AT54" s="354">
        <v>0</v>
      </c>
      <c r="AU54" s="354">
        <v>1</v>
      </c>
      <c r="AV54" s="445">
        <v>42373</v>
      </c>
      <c r="AW54" s="354">
        <v>1</v>
      </c>
      <c r="AX54" s="445" t="s">
        <v>115</v>
      </c>
      <c r="AY54" s="354" t="s">
        <v>115</v>
      </c>
      <c r="AZ54" s="354" t="s">
        <v>115</v>
      </c>
      <c r="BA54" s="354" t="s">
        <v>115</v>
      </c>
      <c r="BB54" s="354" t="s">
        <v>115</v>
      </c>
      <c r="BC54" s="354" t="s">
        <v>115</v>
      </c>
      <c r="BD54" s="354">
        <v>0</v>
      </c>
    </row>
    <row r="55" spans="1:56" s="362" customFormat="1" ht="14.25" customHeight="1">
      <c r="A55" s="635"/>
      <c r="B55" s="354"/>
      <c r="C55" s="354" t="s">
        <v>133</v>
      </c>
      <c r="D55" s="362" t="s">
        <v>135</v>
      </c>
      <c r="E55" s="354">
        <v>5</v>
      </c>
      <c r="F55" s="354">
        <v>1</v>
      </c>
      <c r="G55" s="354">
        <v>5</v>
      </c>
      <c r="H55" s="354">
        <v>3</v>
      </c>
      <c r="I55" s="354" t="s">
        <v>115</v>
      </c>
      <c r="J55" s="354" t="s">
        <v>115</v>
      </c>
      <c r="K55" s="354">
        <v>44.6</v>
      </c>
      <c r="L55" s="354" t="s">
        <v>115</v>
      </c>
      <c r="M55" s="395">
        <v>11.9</v>
      </c>
      <c r="N55" s="395">
        <v>11.15</v>
      </c>
      <c r="O55" s="395">
        <v>10.95</v>
      </c>
      <c r="P55" s="354">
        <v>566.67</v>
      </c>
      <c r="Q55" s="354">
        <v>0.15</v>
      </c>
      <c r="R55" s="661">
        <v>-3.2394454996099116</v>
      </c>
      <c r="S55" s="354">
        <v>11</v>
      </c>
      <c r="T55" s="445">
        <v>42671</v>
      </c>
      <c r="U55" s="445">
        <v>42676</v>
      </c>
      <c r="V55" s="445">
        <v>49</v>
      </c>
      <c r="W55" s="445">
        <v>42472</v>
      </c>
      <c r="X55" s="445">
        <v>42518</v>
      </c>
      <c r="Y55" s="354">
        <v>213</v>
      </c>
      <c r="Z55" s="354">
        <v>15.8</v>
      </c>
      <c r="AA55" s="395">
        <v>65.7</v>
      </c>
      <c r="AB55" s="664">
        <v>5</v>
      </c>
      <c r="AC55" s="354">
        <v>83</v>
      </c>
      <c r="AD55" s="394">
        <v>3</v>
      </c>
      <c r="AE55" s="354">
        <v>29.5</v>
      </c>
      <c r="AF55" s="354">
        <v>43.4</v>
      </c>
      <c r="AG55" s="354">
        <v>44.6</v>
      </c>
      <c r="AH55" s="354" t="s">
        <v>115</v>
      </c>
      <c r="AI55" s="354">
        <v>1</v>
      </c>
      <c r="AJ55" s="354" t="s">
        <v>115</v>
      </c>
      <c r="AK55" s="354">
        <v>2</v>
      </c>
      <c r="AL55" s="354" t="s">
        <v>115</v>
      </c>
      <c r="AM55" s="354">
        <v>2</v>
      </c>
      <c r="AN55" s="362" t="s">
        <v>115</v>
      </c>
      <c r="AO55" s="362" t="s">
        <v>115</v>
      </c>
      <c r="AP55" s="362" t="s">
        <v>115</v>
      </c>
      <c r="AQ55" s="362" t="s">
        <v>115</v>
      </c>
      <c r="AR55" s="354" t="s">
        <v>115</v>
      </c>
      <c r="AS55" s="354">
        <v>1</v>
      </c>
      <c r="AT55" s="362" t="s">
        <v>115</v>
      </c>
      <c r="AU55" s="362" t="s">
        <v>115</v>
      </c>
      <c r="AV55" s="445" t="s">
        <v>115</v>
      </c>
      <c r="AW55" s="354">
        <v>1</v>
      </c>
      <c r="AX55" s="445" t="s">
        <v>115</v>
      </c>
      <c r="AY55" s="362" t="s">
        <v>115</v>
      </c>
      <c r="AZ55" s="362" t="s">
        <v>115</v>
      </c>
      <c r="BA55" s="362" t="s">
        <v>115</v>
      </c>
      <c r="BB55" s="362" t="s">
        <v>115</v>
      </c>
      <c r="BC55" s="362" t="s">
        <v>115</v>
      </c>
      <c r="BD55" s="362" t="s">
        <v>115</v>
      </c>
    </row>
    <row r="56" spans="1:56" s="362" customFormat="1" ht="14.25" customHeight="1">
      <c r="A56" s="635"/>
      <c r="B56" s="354"/>
      <c r="C56" s="354" t="s">
        <v>133</v>
      </c>
      <c r="D56" s="354" t="s">
        <v>136</v>
      </c>
      <c r="E56" s="354">
        <v>5</v>
      </c>
      <c r="F56" s="354">
        <v>1</v>
      </c>
      <c r="G56" s="354">
        <v>5</v>
      </c>
      <c r="H56" s="354">
        <v>3</v>
      </c>
      <c r="I56" s="354">
        <v>0</v>
      </c>
      <c r="J56" s="354">
        <v>1</v>
      </c>
      <c r="K56" s="354">
        <v>42.24</v>
      </c>
      <c r="L56" s="354" t="s">
        <v>115</v>
      </c>
      <c r="M56" s="395">
        <v>8.9</v>
      </c>
      <c r="N56" s="395">
        <v>8.82</v>
      </c>
      <c r="O56" s="395">
        <v>8.64</v>
      </c>
      <c r="P56" s="354">
        <v>439.33</v>
      </c>
      <c r="Q56" s="354">
        <v>3.57</v>
      </c>
      <c r="R56" s="661">
        <v>2.1089404701671444</v>
      </c>
      <c r="S56" s="354">
        <v>5</v>
      </c>
      <c r="T56" s="445">
        <v>42678</v>
      </c>
      <c r="U56" s="445">
        <v>42693</v>
      </c>
      <c r="V56" s="445">
        <v>42477</v>
      </c>
      <c r="W56" s="445">
        <v>42482</v>
      </c>
      <c r="X56" s="445">
        <v>42523</v>
      </c>
      <c r="Y56" s="354">
        <v>213</v>
      </c>
      <c r="Z56" s="354">
        <v>15.83</v>
      </c>
      <c r="AA56" s="395">
        <v>60.21</v>
      </c>
      <c r="AB56" s="664">
        <v>5</v>
      </c>
      <c r="AC56" s="354">
        <v>78</v>
      </c>
      <c r="AD56" s="394">
        <v>3</v>
      </c>
      <c r="AE56" s="354">
        <v>29.96</v>
      </c>
      <c r="AF56" s="354">
        <v>36.36</v>
      </c>
      <c r="AG56" s="354">
        <v>42.24</v>
      </c>
      <c r="AH56" s="354">
        <v>1.8</v>
      </c>
      <c r="AI56" s="354">
        <v>1</v>
      </c>
      <c r="AJ56" s="354">
        <v>10</v>
      </c>
      <c r="AK56" s="354">
        <v>2</v>
      </c>
      <c r="AL56" s="354">
        <v>1</v>
      </c>
      <c r="AM56" s="699" t="s">
        <v>137</v>
      </c>
      <c r="AN56" s="354">
        <v>0</v>
      </c>
      <c r="AO56" s="354">
        <v>1</v>
      </c>
      <c r="AP56" s="354">
        <v>0</v>
      </c>
      <c r="AQ56" s="354">
        <v>1</v>
      </c>
      <c r="AR56" s="354">
        <v>1.6</v>
      </c>
      <c r="AS56" s="354">
        <v>1</v>
      </c>
      <c r="AT56" s="354" t="s">
        <v>115</v>
      </c>
      <c r="AU56" s="354">
        <v>1</v>
      </c>
      <c r="AV56" s="445">
        <v>42405</v>
      </c>
      <c r="AW56" s="354">
        <v>2</v>
      </c>
      <c r="AX56" s="445">
        <v>42439</v>
      </c>
      <c r="AY56" s="354">
        <v>2</v>
      </c>
      <c r="AZ56" s="354" t="s">
        <v>115</v>
      </c>
      <c r="BA56" s="354" t="s">
        <v>115</v>
      </c>
      <c r="BB56" s="354" t="s">
        <v>115</v>
      </c>
      <c r="BC56" s="354" t="s">
        <v>115</v>
      </c>
      <c r="BD56" s="362" t="s">
        <v>115</v>
      </c>
    </row>
    <row r="57" spans="1:56" s="362" customFormat="1" ht="14.25" customHeight="1">
      <c r="A57" s="635"/>
      <c r="B57" s="354"/>
      <c r="C57" s="354" t="s">
        <v>133</v>
      </c>
      <c r="D57" s="362" t="s">
        <v>138</v>
      </c>
      <c r="E57" s="354">
        <v>5</v>
      </c>
      <c r="F57" s="354">
        <v>1</v>
      </c>
      <c r="G57" s="354">
        <v>5</v>
      </c>
      <c r="H57" s="354">
        <v>3</v>
      </c>
      <c r="I57" s="354">
        <v>5</v>
      </c>
      <c r="J57" s="354">
        <v>1</v>
      </c>
      <c r="K57" s="354">
        <v>50.1</v>
      </c>
      <c r="L57" s="354">
        <v>752</v>
      </c>
      <c r="M57" s="395">
        <v>12.16</v>
      </c>
      <c r="N57" s="395">
        <v>12.06</v>
      </c>
      <c r="O57" s="395">
        <v>12.08</v>
      </c>
      <c r="P57" s="354">
        <v>605</v>
      </c>
      <c r="Q57" s="354">
        <v>6.234</v>
      </c>
      <c r="R57" s="661">
        <v>4.579421854639257</v>
      </c>
      <c r="S57" s="354">
        <v>1</v>
      </c>
      <c r="T57" s="445">
        <v>42668</v>
      </c>
      <c r="U57" s="445">
        <v>42677</v>
      </c>
      <c r="V57" s="445">
        <v>42471</v>
      </c>
      <c r="W57" s="445">
        <v>42474</v>
      </c>
      <c r="X57" s="445">
        <v>42521</v>
      </c>
      <c r="Y57" s="354">
        <v>211</v>
      </c>
      <c r="Z57" s="354">
        <v>15</v>
      </c>
      <c r="AA57" s="395">
        <v>85.3</v>
      </c>
      <c r="AB57" s="664">
        <v>2</v>
      </c>
      <c r="AC57" s="354">
        <v>82</v>
      </c>
      <c r="AD57" s="394">
        <v>4</v>
      </c>
      <c r="AE57" s="354">
        <v>34.2</v>
      </c>
      <c r="AF57" s="354">
        <v>36.9</v>
      </c>
      <c r="AG57" s="354">
        <v>50.1</v>
      </c>
      <c r="AH57" s="354">
        <v>0</v>
      </c>
      <c r="AI57" s="427" t="s">
        <v>168</v>
      </c>
      <c r="AJ57" s="354">
        <v>0</v>
      </c>
      <c r="AK57" s="427" t="s">
        <v>168</v>
      </c>
      <c r="AL57" s="354">
        <v>35</v>
      </c>
      <c r="AM57" s="427" t="s">
        <v>137</v>
      </c>
      <c r="AN57" s="427" t="s">
        <v>115</v>
      </c>
      <c r="AO57" s="427" t="s">
        <v>115</v>
      </c>
      <c r="AP57" s="427" t="s">
        <v>115</v>
      </c>
      <c r="AQ57" s="427" t="s">
        <v>115</v>
      </c>
      <c r="AR57" s="354">
        <v>0</v>
      </c>
      <c r="AS57" s="354">
        <v>1</v>
      </c>
      <c r="AT57" s="354">
        <v>0</v>
      </c>
      <c r="AU57" s="354">
        <v>1</v>
      </c>
      <c r="AV57" s="445">
        <v>42704</v>
      </c>
      <c r="AW57" s="427" t="s">
        <v>140</v>
      </c>
      <c r="AX57" s="445">
        <v>42436</v>
      </c>
      <c r="AY57" s="699" t="s">
        <v>137</v>
      </c>
      <c r="AZ57" s="354">
        <v>0</v>
      </c>
      <c r="BA57" s="354">
        <v>0</v>
      </c>
      <c r="BB57" s="354" t="s">
        <v>115</v>
      </c>
      <c r="BC57" s="362" t="s">
        <v>115</v>
      </c>
      <c r="BD57" s="354">
        <v>5</v>
      </c>
    </row>
    <row r="58" spans="1:56" s="362" customFormat="1" ht="14.25" customHeight="1">
      <c r="A58" s="635"/>
      <c r="B58" s="354"/>
      <c r="C58" s="354" t="s">
        <v>133</v>
      </c>
      <c r="D58" s="362" t="s">
        <v>141</v>
      </c>
      <c r="E58" s="354">
        <v>5</v>
      </c>
      <c r="F58" s="354">
        <v>1</v>
      </c>
      <c r="G58" s="354">
        <v>5</v>
      </c>
      <c r="H58" s="354">
        <v>1</v>
      </c>
      <c r="I58" s="354">
        <v>3</v>
      </c>
      <c r="J58" s="354">
        <v>3</v>
      </c>
      <c r="K58" s="354">
        <v>45.8</v>
      </c>
      <c r="L58" s="362" t="s">
        <v>115</v>
      </c>
      <c r="M58" s="395">
        <v>10.85</v>
      </c>
      <c r="N58" s="395">
        <v>10.95</v>
      </c>
      <c r="O58" s="395">
        <v>11.55</v>
      </c>
      <c r="P58" s="354">
        <v>556</v>
      </c>
      <c r="Q58" s="354">
        <v>8.49</v>
      </c>
      <c r="R58" s="661">
        <v>3.286653329522729</v>
      </c>
      <c r="S58" s="354">
        <v>3</v>
      </c>
      <c r="T58" s="445">
        <v>42669</v>
      </c>
      <c r="U58" s="445">
        <v>42676</v>
      </c>
      <c r="V58" s="445">
        <v>42474</v>
      </c>
      <c r="W58" s="445">
        <v>42476</v>
      </c>
      <c r="X58" s="445">
        <v>42524</v>
      </c>
      <c r="Y58" s="354">
        <v>221</v>
      </c>
      <c r="Z58" s="354">
        <v>15.32</v>
      </c>
      <c r="AA58" s="395">
        <v>79.3</v>
      </c>
      <c r="AB58" s="664">
        <v>5</v>
      </c>
      <c r="AC58" s="354">
        <v>82</v>
      </c>
      <c r="AD58" s="394">
        <v>3</v>
      </c>
      <c r="AE58" s="354">
        <v>30.5</v>
      </c>
      <c r="AF58" s="354">
        <v>40.7</v>
      </c>
      <c r="AG58" s="354">
        <v>45.8</v>
      </c>
      <c r="AH58" s="354">
        <v>0.14</v>
      </c>
      <c r="AI58" s="354">
        <v>5</v>
      </c>
      <c r="AJ58" s="354" t="s">
        <v>115</v>
      </c>
      <c r="AK58" s="354">
        <v>2</v>
      </c>
      <c r="AL58" s="354" t="s">
        <v>115</v>
      </c>
      <c r="AM58" s="354">
        <v>2</v>
      </c>
      <c r="AN58" s="354" t="s">
        <v>115</v>
      </c>
      <c r="AO58" s="354" t="s">
        <v>115</v>
      </c>
      <c r="AP58" s="354" t="s">
        <v>115</v>
      </c>
      <c r="AQ58" s="354" t="s">
        <v>115</v>
      </c>
      <c r="AR58" s="354" t="s">
        <v>115</v>
      </c>
      <c r="AS58" s="354">
        <v>1</v>
      </c>
      <c r="AT58" s="354" t="s">
        <v>115</v>
      </c>
      <c r="AU58" s="354">
        <v>1</v>
      </c>
      <c r="AV58" s="445">
        <v>42728</v>
      </c>
      <c r="AW58" s="354" t="s">
        <v>142</v>
      </c>
      <c r="AX58" s="445">
        <v>42396</v>
      </c>
      <c r="AY58" s="354" t="s">
        <v>142</v>
      </c>
      <c r="AZ58" s="354" t="s">
        <v>115</v>
      </c>
      <c r="BA58" s="354" t="s">
        <v>115</v>
      </c>
      <c r="BB58" s="362" t="s">
        <v>115</v>
      </c>
      <c r="BC58" s="362" t="s">
        <v>115</v>
      </c>
      <c r="BD58" s="354">
        <v>1</v>
      </c>
    </row>
    <row r="59" spans="1:56" s="362" customFormat="1" ht="14.25" customHeight="1">
      <c r="A59" s="635"/>
      <c r="B59" s="354"/>
      <c r="C59" s="354" t="s">
        <v>133</v>
      </c>
      <c r="D59" s="362" t="s">
        <v>143</v>
      </c>
      <c r="E59" s="354">
        <v>5</v>
      </c>
      <c r="F59" s="354">
        <v>1</v>
      </c>
      <c r="G59" s="354">
        <v>5</v>
      </c>
      <c r="H59" s="354">
        <v>1</v>
      </c>
      <c r="I59" s="362">
        <v>0</v>
      </c>
      <c r="J59" s="354">
        <v>1</v>
      </c>
      <c r="K59" s="354">
        <v>43.5</v>
      </c>
      <c r="L59" s="354">
        <v>764</v>
      </c>
      <c r="M59" s="395">
        <v>9.12</v>
      </c>
      <c r="N59" s="395">
        <v>8.96</v>
      </c>
      <c r="O59" s="395">
        <v>9.21</v>
      </c>
      <c r="P59" s="354">
        <v>454.8</v>
      </c>
      <c r="Q59" s="354">
        <v>10.6</v>
      </c>
      <c r="R59" s="661">
        <v>4.950741102334248</v>
      </c>
      <c r="S59" s="354">
        <v>2</v>
      </c>
      <c r="T59" s="445">
        <v>42681</v>
      </c>
      <c r="U59" s="445">
        <v>42689</v>
      </c>
      <c r="V59" s="445">
        <v>42470</v>
      </c>
      <c r="W59" s="445">
        <v>42473</v>
      </c>
      <c r="X59" s="445">
        <v>42518</v>
      </c>
      <c r="Y59" s="354">
        <v>202</v>
      </c>
      <c r="Z59" s="354">
        <v>14.8</v>
      </c>
      <c r="AA59" s="395">
        <v>67.2</v>
      </c>
      <c r="AB59" s="664">
        <v>5</v>
      </c>
      <c r="AC59" s="354">
        <v>87</v>
      </c>
      <c r="AD59" s="394">
        <v>3</v>
      </c>
      <c r="AE59" s="354">
        <v>28.4</v>
      </c>
      <c r="AF59" s="354">
        <v>38.7</v>
      </c>
      <c r="AG59" s="354">
        <v>43.5</v>
      </c>
      <c r="AH59" s="354">
        <v>2</v>
      </c>
      <c r="AI59" s="354">
        <v>2</v>
      </c>
      <c r="AJ59" s="354" t="s">
        <v>115</v>
      </c>
      <c r="AK59" s="354">
        <v>2</v>
      </c>
      <c r="AL59" s="354" t="s">
        <v>115</v>
      </c>
      <c r="AM59" s="354" t="s">
        <v>115</v>
      </c>
      <c r="AN59" s="354" t="s">
        <v>115</v>
      </c>
      <c r="AO59" s="354" t="s">
        <v>115</v>
      </c>
      <c r="AP59" s="354" t="s">
        <v>115</v>
      </c>
      <c r="AQ59" s="354" t="s">
        <v>115</v>
      </c>
      <c r="AR59" s="354" t="s">
        <v>115</v>
      </c>
      <c r="AS59" s="354" t="s">
        <v>115</v>
      </c>
      <c r="AT59" s="354" t="s">
        <v>115</v>
      </c>
      <c r="AU59" s="354">
        <v>1</v>
      </c>
      <c r="AV59" s="445" t="s">
        <v>115</v>
      </c>
      <c r="AW59" s="354">
        <v>1</v>
      </c>
      <c r="AX59" s="445" t="s">
        <v>115</v>
      </c>
      <c r="AY59" s="354">
        <v>2</v>
      </c>
      <c r="AZ59" s="354" t="s">
        <v>115</v>
      </c>
      <c r="BA59" s="354">
        <v>2</v>
      </c>
      <c r="BB59" s="354" t="s">
        <v>115</v>
      </c>
      <c r="BC59" s="354">
        <v>1</v>
      </c>
      <c r="BD59" s="354">
        <v>1</v>
      </c>
    </row>
    <row r="60" spans="1:56" s="362" customFormat="1" ht="14.25" customHeight="1">
      <c r="A60" s="635"/>
      <c r="B60" s="354"/>
      <c r="C60" s="354" t="s">
        <v>133</v>
      </c>
      <c r="D60" s="362" t="s">
        <v>144</v>
      </c>
      <c r="E60" s="354">
        <v>5</v>
      </c>
      <c r="F60" s="354">
        <v>1</v>
      </c>
      <c r="G60" s="354">
        <v>5</v>
      </c>
      <c r="H60" s="354">
        <v>3</v>
      </c>
      <c r="I60" s="354" t="s">
        <v>115</v>
      </c>
      <c r="J60" s="649" t="s">
        <v>115</v>
      </c>
      <c r="K60" s="354">
        <v>41.1</v>
      </c>
      <c r="L60" s="354" t="s">
        <v>115</v>
      </c>
      <c r="M60" s="395">
        <v>7.25</v>
      </c>
      <c r="N60" s="395">
        <v>7.62</v>
      </c>
      <c r="O60" s="395">
        <v>7.93</v>
      </c>
      <c r="P60" s="354">
        <v>380</v>
      </c>
      <c r="Q60" s="354">
        <v>3.87</v>
      </c>
      <c r="R60" s="661">
        <v>1.3507968552530178</v>
      </c>
      <c r="S60" s="354">
        <v>7</v>
      </c>
      <c r="T60" s="445">
        <v>42671</v>
      </c>
      <c r="U60" s="445">
        <v>42676</v>
      </c>
      <c r="V60" s="445">
        <v>42471</v>
      </c>
      <c r="W60" s="445">
        <v>42474</v>
      </c>
      <c r="X60" s="445">
        <v>42521</v>
      </c>
      <c r="Y60" s="354">
        <v>216</v>
      </c>
      <c r="Z60" s="354">
        <v>13.6</v>
      </c>
      <c r="AA60" s="395">
        <v>55.8</v>
      </c>
      <c r="AB60" s="664">
        <v>5</v>
      </c>
      <c r="AC60" s="354">
        <v>83</v>
      </c>
      <c r="AD60" s="394">
        <v>3</v>
      </c>
      <c r="AE60" s="354">
        <v>26.5</v>
      </c>
      <c r="AF60" s="354">
        <v>36.7</v>
      </c>
      <c r="AG60" s="354">
        <v>41.1</v>
      </c>
      <c r="AH60" s="354" t="s">
        <v>115</v>
      </c>
      <c r="AI60" s="354">
        <v>1</v>
      </c>
      <c r="AJ60" s="354" t="s">
        <v>115</v>
      </c>
      <c r="AK60" s="354">
        <v>2</v>
      </c>
      <c r="AL60" s="354">
        <v>7.2</v>
      </c>
      <c r="AM60" s="354">
        <v>2</v>
      </c>
      <c r="AN60" s="354" t="s">
        <v>115</v>
      </c>
      <c r="AO60" s="354">
        <v>1</v>
      </c>
      <c r="AP60" s="354" t="s">
        <v>115</v>
      </c>
      <c r="AQ60" s="354" t="s">
        <v>115</v>
      </c>
      <c r="AR60" s="354" t="s">
        <v>115</v>
      </c>
      <c r="AS60" s="354" t="s">
        <v>115</v>
      </c>
      <c r="AT60" s="354" t="s">
        <v>115</v>
      </c>
      <c r="AU60" s="354">
        <v>1</v>
      </c>
      <c r="AV60" s="445" t="s">
        <v>115</v>
      </c>
      <c r="AW60" s="341" t="s">
        <v>115</v>
      </c>
      <c r="AX60" s="445" t="s">
        <v>115</v>
      </c>
      <c r="AY60" s="354">
        <v>1</v>
      </c>
      <c r="AZ60" s="362" t="s">
        <v>115</v>
      </c>
      <c r="BA60" s="362" t="s">
        <v>115</v>
      </c>
      <c r="BB60" s="362" t="s">
        <v>115</v>
      </c>
      <c r="BC60" s="362" t="s">
        <v>115</v>
      </c>
      <c r="BD60" s="362" t="s">
        <v>115</v>
      </c>
    </row>
    <row r="61" spans="1:56" s="351" customFormat="1" ht="14.25" customHeight="1">
      <c r="A61" s="635"/>
      <c r="B61" s="354"/>
      <c r="C61" s="354" t="s">
        <v>133</v>
      </c>
      <c r="D61" s="362" t="s">
        <v>145</v>
      </c>
      <c r="E61" s="561">
        <v>1</v>
      </c>
      <c r="F61" s="354">
        <v>1</v>
      </c>
      <c r="G61" s="354">
        <v>5</v>
      </c>
      <c r="H61" s="354" t="s">
        <v>115</v>
      </c>
      <c r="I61" s="354">
        <v>1</v>
      </c>
      <c r="J61" s="354">
        <v>1</v>
      </c>
      <c r="K61" s="354">
        <v>46.1</v>
      </c>
      <c r="L61" s="354">
        <v>773.6</v>
      </c>
      <c r="M61" s="395">
        <v>11.73</v>
      </c>
      <c r="N61" s="395">
        <v>11.43</v>
      </c>
      <c r="O61" s="395">
        <v>12.33</v>
      </c>
      <c r="P61" s="354">
        <v>591.28</v>
      </c>
      <c r="Q61" s="354">
        <v>10.21</v>
      </c>
      <c r="R61" s="661">
        <v>6.331642442242484</v>
      </c>
      <c r="S61" s="354">
        <v>2</v>
      </c>
      <c r="T61" s="445">
        <v>42676</v>
      </c>
      <c r="U61" s="445">
        <v>42686</v>
      </c>
      <c r="V61" s="445">
        <v>42473</v>
      </c>
      <c r="W61" s="445">
        <v>42475</v>
      </c>
      <c r="X61" s="445">
        <v>42519</v>
      </c>
      <c r="Y61" s="354">
        <v>208</v>
      </c>
      <c r="Z61" s="354">
        <v>11.5</v>
      </c>
      <c r="AA61" s="395">
        <v>60.5</v>
      </c>
      <c r="AB61" s="664">
        <v>5</v>
      </c>
      <c r="AC61" s="354">
        <v>84.1</v>
      </c>
      <c r="AD61" s="394">
        <v>2</v>
      </c>
      <c r="AE61" s="354">
        <v>33</v>
      </c>
      <c r="AF61" s="354">
        <v>42</v>
      </c>
      <c r="AG61" s="354">
        <v>46.1</v>
      </c>
      <c r="AH61" s="354">
        <v>0</v>
      </c>
      <c r="AI61" s="354">
        <v>1</v>
      </c>
      <c r="AJ61" s="354" t="s">
        <v>115</v>
      </c>
      <c r="AK61" s="354">
        <v>1</v>
      </c>
      <c r="AL61" s="354" t="s">
        <v>115</v>
      </c>
      <c r="AM61" s="354">
        <v>1</v>
      </c>
      <c r="AN61" s="354">
        <v>0</v>
      </c>
      <c r="AO61" s="354" t="s">
        <v>115</v>
      </c>
      <c r="AP61" s="354" t="s">
        <v>115</v>
      </c>
      <c r="AQ61" s="354">
        <v>1</v>
      </c>
      <c r="AR61" s="354">
        <v>0</v>
      </c>
      <c r="AS61" s="354">
        <v>1</v>
      </c>
      <c r="AT61" s="354">
        <v>3</v>
      </c>
      <c r="AU61" s="354">
        <v>1</v>
      </c>
      <c r="AV61" s="445">
        <v>42727</v>
      </c>
      <c r="AW61" s="354">
        <v>3</v>
      </c>
      <c r="AX61" s="445">
        <v>42418</v>
      </c>
      <c r="AY61" s="354">
        <v>1</v>
      </c>
      <c r="AZ61" s="354" t="s">
        <v>115</v>
      </c>
      <c r="BA61" s="354" t="s">
        <v>115</v>
      </c>
      <c r="BB61" s="354" t="s">
        <v>115</v>
      </c>
      <c r="BC61" s="354" t="s">
        <v>115</v>
      </c>
      <c r="BD61" s="354">
        <v>1</v>
      </c>
    </row>
    <row r="62" spans="1:56" s="362" customFormat="1" ht="14.25" customHeight="1">
      <c r="A62" s="635"/>
      <c r="B62" s="354"/>
      <c r="C62" s="354" t="s">
        <v>133</v>
      </c>
      <c r="D62" s="362" t="s">
        <v>146</v>
      </c>
      <c r="E62" s="354">
        <v>5</v>
      </c>
      <c r="F62" s="354">
        <v>1</v>
      </c>
      <c r="G62" s="354">
        <v>5</v>
      </c>
      <c r="H62" s="354">
        <v>3</v>
      </c>
      <c r="I62" s="354">
        <v>0</v>
      </c>
      <c r="J62" s="354">
        <v>3</v>
      </c>
      <c r="K62" s="354">
        <v>40</v>
      </c>
      <c r="L62" s="354">
        <v>702</v>
      </c>
      <c r="M62" s="395">
        <v>7.66</v>
      </c>
      <c r="N62" s="395">
        <v>7.77</v>
      </c>
      <c r="O62" s="395">
        <v>7.4</v>
      </c>
      <c r="P62" s="354">
        <v>380.5</v>
      </c>
      <c r="Q62" s="354">
        <v>8.01</v>
      </c>
      <c r="R62" s="661">
        <v>5.958434904055834</v>
      </c>
      <c r="S62" s="354">
        <v>3</v>
      </c>
      <c r="T62" s="445">
        <v>42670</v>
      </c>
      <c r="U62" s="445">
        <v>42677</v>
      </c>
      <c r="V62" s="445">
        <v>42465</v>
      </c>
      <c r="W62" s="445">
        <v>42469</v>
      </c>
      <c r="X62" s="445">
        <v>42515</v>
      </c>
      <c r="Y62" s="354">
        <v>211</v>
      </c>
      <c r="Z62" s="354">
        <v>14</v>
      </c>
      <c r="AA62" s="395">
        <v>57.24</v>
      </c>
      <c r="AB62" s="664">
        <v>5</v>
      </c>
      <c r="AC62" s="354">
        <v>95</v>
      </c>
      <c r="AD62" s="394">
        <v>3</v>
      </c>
      <c r="AE62" s="354">
        <v>28.16</v>
      </c>
      <c r="AF62" s="354">
        <v>35.1</v>
      </c>
      <c r="AG62" s="354">
        <v>40</v>
      </c>
      <c r="AH62" s="354">
        <v>12.7</v>
      </c>
      <c r="AI62" s="354">
        <v>3</v>
      </c>
      <c r="AJ62" s="354">
        <v>0</v>
      </c>
      <c r="AK62" s="354">
        <v>1</v>
      </c>
      <c r="AL62" s="354" t="s">
        <v>115</v>
      </c>
      <c r="AM62" s="354" t="s">
        <v>115</v>
      </c>
      <c r="AN62" s="354">
        <v>0</v>
      </c>
      <c r="AO62" s="354">
        <v>1</v>
      </c>
      <c r="AP62" s="354">
        <v>25</v>
      </c>
      <c r="AQ62" s="354">
        <v>3</v>
      </c>
      <c r="AR62" s="354" t="s">
        <v>115</v>
      </c>
      <c r="AS62" s="354" t="s">
        <v>115</v>
      </c>
      <c r="AT62" s="354">
        <v>20</v>
      </c>
      <c r="AU62" s="354">
        <v>2</v>
      </c>
      <c r="AV62" s="445">
        <v>42732</v>
      </c>
      <c r="AW62" s="354">
        <v>1</v>
      </c>
      <c r="AX62" s="445">
        <v>42402</v>
      </c>
      <c r="AY62" s="354">
        <v>2</v>
      </c>
      <c r="AZ62" s="354" t="s">
        <v>115</v>
      </c>
      <c r="BA62" s="354" t="s">
        <v>115</v>
      </c>
      <c r="BB62" s="354" t="s">
        <v>115</v>
      </c>
      <c r="BC62" s="354" t="s">
        <v>115</v>
      </c>
      <c r="BD62" s="354">
        <v>1</v>
      </c>
    </row>
    <row r="63" spans="1:56" s="362" customFormat="1" ht="14.25" customHeight="1">
      <c r="A63" s="635"/>
      <c r="B63" s="354"/>
      <c r="C63" s="354" t="s">
        <v>133</v>
      </c>
      <c r="D63" s="362" t="s">
        <v>147</v>
      </c>
      <c r="E63" s="354">
        <v>5</v>
      </c>
      <c r="F63" s="354">
        <v>5</v>
      </c>
      <c r="G63" s="354">
        <v>5</v>
      </c>
      <c r="H63" s="354" t="s">
        <v>115</v>
      </c>
      <c r="I63" s="362" t="s">
        <v>115</v>
      </c>
      <c r="J63" s="354">
        <v>5</v>
      </c>
      <c r="K63" s="354">
        <v>45.17</v>
      </c>
      <c r="L63" s="354">
        <v>755</v>
      </c>
      <c r="M63" s="395">
        <v>10.9</v>
      </c>
      <c r="N63" s="395">
        <v>10.24</v>
      </c>
      <c r="O63" s="395">
        <v>9.98</v>
      </c>
      <c r="P63" s="354">
        <v>518.8</v>
      </c>
      <c r="Q63" s="354">
        <v>10.09</v>
      </c>
      <c r="R63" s="661">
        <v>1.4164987519172243</v>
      </c>
      <c r="S63" s="354">
        <v>6</v>
      </c>
      <c r="T63" s="445">
        <v>42680</v>
      </c>
      <c r="U63" s="445">
        <v>42690</v>
      </c>
      <c r="V63" s="445">
        <v>42473</v>
      </c>
      <c r="W63" s="445">
        <v>42476</v>
      </c>
      <c r="X63" s="445">
        <v>42520</v>
      </c>
      <c r="Y63" s="354">
        <v>207</v>
      </c>
      <c r="Z63" s="354">
        <v>13.8</v>
      </c>
      <c r="AA63" s="395">
        <v>76</v>
      </c>
      <c r="AB63" s="664">
        <v>1</v>
      </c>
      <c r="AC63" s="354">
        <v>81.2</v>
      </c>
      <c r="AD63" s="394">
        <v>2</v>
      </c>
      <c r="AE63" s="354">
        <v>32.7</v>
      </c>
      <c r="AF63" s="354">
        <v>38.8</v>
      </c>
      <c r="AG63" s="354">
        <v>45.17</v>
      </c>
      <c r="AH63" s="354">
        <v>23</v>
      </c>
      <c r="AI63" s="699" t="s">
        <v>140</v>
      </c>
      <c r="AJ63" s="354" t="s">
        <v>148</v>
      </c>
      <c r="AK63" s="354" t="s">
        <v>148</v>
      </c>
      <c r="AL63" s="354" t="s">
        <v>148</v>
      </c>
      <c r="AM63" s="354">
        <v>1</v>
      </c>
      <c r="AN63" s="354" t="s">
        <v>115</v>
      </c>
      <c r="AO63" s="354">
        <v>1</v>
      </c>
      <c r="AP63" s="354" t="s">
        <v>148</v>
      </c>
      <c r="AQ63" s="354" t="s">
        <v>148</v>
      </c>
      <c r="AR63" s="354" t="s">
        <v>148</v>
      </c>
      <c r="AS63" s="354" t="s">
        <v>148</v>
      </c>
      <c r="AT63" s="354" t="s">
        <v>148</v>
      </c>
      <c r="AU63" s="354" t="s">
        <v>148</v>
      </c>
      <c r="AV63" s="445">
        <v>42724</v>
      </c>
      <c r="AW63" s="354">
        <v>2</v>
      </c>
      <c r="AX63" s="445">
        <v>42420</v>
      </c>
      <c r="AY63" s="354">
        <v>2</v>
      </c>
      <c r="AZ63" s="354" t="s">
        <v>115</v>
      </c>
      <c r="BA63" s="354" t="s">
        <v>115</v>
      </c>
      <c r="BB63" s="354" t="s">
        <v>115</v>
      </c>
      <c r="BC63" s="354" t="s">
        <v>115</v>
      </c>
      <c r="BD63" s="354" t="s">
        <v>115</v>
      </c>
    </row>
    <row r="64" spans="1:56" s="362" customFormat="1" ht="14.25" customHeight="1">
      <c r="A64" s="635"/>
      <c r="B64" s="354"/>
      <c r="C64" s="354" t="s">
        <v>133</v>
      </c>
      <c r="D64" s="362" t="s">
        <v>149</v>
      </c>
      <c r="E64" s="354">
        <v>5</v>
      </c>
      <c r="F64" s="354">
        <v>1</v>
      </c>
      <c r="G64" s="354">
        <v>5</v>
      </c>
      <c r="H64" s="354">
        <v>1</v>
      </c>
      <c r="I64" s="354">
        <v>0.9</v>
      </c>
      <c r="J64" s="354">
        <v>1</v>
      </c>
      <c r="K64" s="354">
        <v>47.2</v>
      </c>
      <c r="L64" s="354" t="s">
        <v>115</v>
      </c>
      <c r="M64" s="395">
        <v>7.58</v>
      </c>
      <c r="N64" s="395">
        <v>7.62</v>
      </c>
      <c r="O64" s="395">
        <v>8.72</v>
      </c>
      <c r="P64" s="354">
        <v>398.7</v>
      </c>
      <c r="Q64" s="354">
        <v>0.3</v>
      </c>
      <c r="R64" s="661">
        <v>-3.598928690994316</v>
      </c>
      <c r="S64" s="354">
        <v>8</v>
      </c>
      <c r="T64" s="445">
        <v>42678</v>
      </c>
      <c r="U64" s="445">
        <v>42685</v>
      </c>
      <c r="V64" s="445">
        <v>42466</v>
      </c>
      <c r="W64" s="445">
        <v>42468</v>
      </c>
      <c r="X64" s="445">
        <v>42518</v>
      </c>
      <c r="Y64" s="354">
        <v>205</v>
      </c>
      <c r="Z64" s="354">
        <v>15.1</v>
      </c>
      <c r="AA64" s="395">
        <v>48.6</v>
      </c>
      <c r="AB64" s="664">
        <v>3</v>
      </c>
      <c r="AC64" s="354">
        <v>83.1</v>
      </c>
      <c r="AD64" s="394">
        <v>3</v>
      </c>
      <c r="AE64" s="354">
        <v>35.8</v>
      </c>
      <c r="AF64" s="354">
        <v>29.1</v>
      </c>
      <c r="AG64" s="354">
        <v>47.2</v>
      </c>
      <c r="AH64" s="354">
        <v>6</v>
      </c>
      <c r="AI64" s="354">
        <v>2</v>
      </c>
      <c r="AJ64" s="354">
        <v>0</v>
      </c>
      <c r="AK64" s="354">
        <v>1</v>
      </c>
      <c r="AL64" s="354">
        <v>0</v>
      </c>
      <c r="AM64" s="354">
        <v>1</v>
      </c>
      <c r="AN64" s="354">
        <v>0</v>
      </c>
      <c r="AO64" s="354">
        <v>1</v>
      </c>
      <c r="AP64" s="354" t="s">
        <v>115</v>
      </c>
      <c r="AQ64" s="354" t="s">
        <v>115</v>
      </c>
      <c r="AR64" s="354">
        <v>20</v>
      </c>
      <c r="AS64" s="354">
        <v>4</v>
      </c>
      <c r="AT64" s="354">
        <v>0</v>
      </c>
      <c r="AU64" s="354">
        <v>0</v>
      </c>
      <c r="AV64" s="445">
        <v>42402</v>
      </c>
      <c r="AW64" s="354">
        <v>2</v>
      </c>
      <c r="AX64" s="445">
        <v>42441</v>
      </c>
      <c r="AY64" s="354">
        <v>2</v>
      </c>
      <c r="AZ64" s="445">
        <v>42420</v>
      </c>
      <c r="BA64" s="354">
        <v>1</v>
      </c>
      <c r="BB64" s="445">
        <v>42505</v>
      </c>
      <c r="BC64" s="354">
        <v>3</v>
      </c>
      <c r="BD64" s="354">
        <v>3</v>
      </c>
    </row>
    <row r="65" spans="1:56" s="362" customFormat="1" ht="14.25" customHeight="1">
      <c r="A65" s="635"/>
      <c r="B65" s="354"/>
      <c r="C65" s="354" t="s">
        <v>133</v>
      </c>
      <c r="D65" s="362" t="s">
        <v>150</v>
      </c>
      <c r="E65" s="354">
        <v>1</v>
      </c>
      <c r="F65" s="354">
        <v>1</v>
      </c>
      <c r="G65" s="354">
        <v>1</v>
      </c>
      <c r="H65" s="354">
        <v>3</v>
      </c>
      <c r="I65" s="354">
        <v>0</v>
      </c>
      <c r="J65" s="354">
        <v>1</v>
      </c>
      <c r="K65" s="421" t="s">
        <v>169</v>
      </c>
      <c r="L65" s="354">
        <v>689.8</v>
      </c>
      <c r="M65" s="395">
        <v>8.5</v>
      </c>
      <c r="N65" s="395">
        <v>8.05</v>
      </c>
      <c r="O65" s="395">
        <v>8.15</v>
      </c>
      <c r="P65" s="354">
        <v>411.7</v>
      </c>
      <c r="Q65" s="354">
        <v>1.02</v>
      </c>
      <c r="R65" s="661" t="s">
        <v>115</v>
      </c>
      <c r="S65" s="354">
        <v>6</v>
      </c>
      <c r="T65" s="445">
        <v>42678</v>
      </c>
      <c r="U65" s="445">
        <v>42684</v>
      </c>
      <c r="V65" s="445">
        <v>42464</v>
      </c>
      <c r="W65" s="445">
        <v>42466</v>
      </c>
      <c r="X65" s="445">
        <v>42514</v>
      </c>
      <c r="Y65" s="354">
        <v>197</v>
      </c>
      <c r="Z65" s="354">
        <v>12.5</v>
      </c>
      <c r="AA65" s="395" t="s">
        <v>115</v>
      </c>
      <c r="AB65" s="664">
        <v>5</v>
      </c>
      <c r="AC65" s="354">
        <v>85.3</v>
      </c>
      <c r="AD65" s="394">
        <v>2</v>
      </c>
      <c r="AE65" s="355">
        <v>29</v>
      </c>
      <c r="AF65" s="355">
        <v>34</v>
      </c>
      <c r="AG65" s="421" t="s">
        <v>169</v>
      </c>
      <c r="AH65" s="354">
        <v>28</v>
      </c>
      <c r="AI65" s="699" t="s">
        <v>140</v>
      </c>
      <c r="AJ65" s="354" t="s">
        <v>115</v>
      </c>
      <c r="AK65" s="354" t="s">
        <v>115</v>
      </c>
      <c r="AL65" s="354" t="s">
        <v>115</v>
      </c>
      <c r="AM65" s="354" t="s">
        <v>115</v>
      </c>
      <c r="AN65" s="354" t="s">
        <v>115</v>
      </c>
      <c r="AO65" s="354" t="s">
        <v>115</v>
      </c>
      <c r="AP65" s="354" t="s">
        <v>115</v>
      </c>
      <c r="AQ65" s="354" t="s">
        <v>115</v>
      </c>
      <c r="AR65" s="354" t="s">
        <v>115</v>
      </c>
      <c r="AS65" s="354" t="s">
        <v>115</v>
      </c>
      <c r="AT65" s="354">
        <v>0</v>
      </c>
      <c r="AU65" s="354">
        <v>1</v>
      </c>
      <c r="AV65" s="445">
        <v>42416</v>
      </c>
      <c r="AW65" s="427" t="s">
        <v>170</v>
      </c>
      <c r="AX65" s="445" t="s">
        <v>115</v>
      </c>
      <c r="AY65" s="354" t="s">
        <v>115</v>
      </c>
      <c r="AZ65" s="354" t="s">
        <v>115</v>
      </c>
      <c r="BA65" s="354" t="s">
        <v>115</v>
      </c>
      <c r="BB65" s="354" t="s">
        <v>115</v>
      </c>
      <c r="BC65" s="354" t="s">
        <v>115</v>
      </c>
      <c r="BD65" s="354">
        <v>1</v>
      </c>
    </row>
    <row r="66" spans="1:56" s="362" customFormat="1" ht="14.25" customHeight="1">
      <c r="A66" s="635"/>
      <c r="B66" s="354"/>
      <c r="C66" s="354" t="s">
        <v>133</v>
      </c>
      <c r="D66" s="640" t="s">
        <v>153</v>
      </c>
      <c r="E66" s="641">
        <v>5</v>
      </c>
      <c r="F66" s="641">
        <v>1.3333333333333333</v>
      </c>
      <c r="G66" s="641">
        <v>4.666666666666667</v>
      </c>
      <c r="H66" s="641">
        <v>2.4</v>
      </c>
      <c r="I66" s="647">
        <v>1.1</v>
      </c>
      <c r="J66" s="341">
        <v>1</v>
      </c>
      <c r="K66" s="650">
        <f>AVERAGE(K54:K65)</f>
        <v>44.473636363636366</v>
      </c>
      <c r="L66" s="647">
        <v>739.4</v>
      </c>
      <c r="M66" s="647">
        <v>9.7525</v>
      </c>
      <c r="N66" s="647">
        <v>9.521833333333332</v>
      </c>
      <c r="O66" s="647">
        <v>9.718083333333334</v>
      </c>
      <c r="P66" s="647">
        <v>483.215</v>
      </c>
      <c r="Q66" s="647">
        <v>5.590761095207915</v>
      </c>
      <c r="R66" s="647">
        <v>2.066831421751889</v>
      </c>
      <c r="S66" s="641">
        <v>4</v>
      </c>
      <c r="T66" s="660"/>
      <c r="U66" s="660"/>
      <c r="V66" s="660"/>
      <c r="W66" s="660"/>
      <c r="X66" s="660"/>
      <c r="Y66" s="650">
        <f aca="true" t="shared" si="7" ref="Y66:AG66">AVERAGE(Y54:Y65)</f>
        <v>208.41666666666666</v>
      </c>
      <c r="Z66" s="650">
        <f t="shared" si="7"/>
        <v>14.45833333333333</v>
      </c>
      <c r="AA66" s="650">
        <f t="shared" si="7"/>
        <v>65.53181818181818</v>
      </c>
      <c r="AB66" s="665">
        <f t="shared" si="7"/>
        <v>4.25</v>
      </c>
      <c r="AC66" s="650">
        <f t="shared" si="7"/>
        <v>84.22500000000001</v>
      </c>
      <c r="AD66" s="666">
        <f t="shared" si="7"/>
        <v>2.9166666666666665</v>
      </c>
      <c r="AE66" s="650">
        <f t="shared" si="7"/>
        <v>30.810000000000002</v>
      </c>
      <c r="AF66" s="542">
        <f t="shared" si="7"/>
        <v>37.855000000000004</v>
      </c>
      <c r="AG66" s="542">
        <f t="shared" si="7"/>
        <v>44.473636363636366</v>
      </c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650"/>
      <c r="AT66" s="650"/>
      <c r="AU66" s="650"/>
      <c r="AV66" s="650"/>
      <c r="AW66" s="650"/>
      <c r="AX66" s="650"/>
      <c r="AY66" s="650"/>
      <c r="AZ66" s="650"/>
      <c r="BA66" s="650"/>
      <c r="BB66" s="650"/>
      <c r="BC66" s="650"/>
      <c r="BD66" s="650"/>
    </row>
    <row r="67" spans="1:19" ht="14.25">
      <c r="A67" s="635"/>
      <c r="B67" s="529" t="s">
        <v>15</v>
      </c>
      <c r="C67" s="628" t="s">
        <v>154</v>
      </c>
      <c r="D67" s="523" t="s">
        <v>155</v>
      </c>
      <c r="E67" s="523">
        <v>5</v>
      </c>
      <c r="F67" s="523">
        <v>1</v>
      </c>
      <c r="G67" s="523">
        <v>1</v>
      </c>
      <c r="H67" s="523">
        <v>1</v>
      </c>
      <c r="I67" s="523">
        <v>5.5</v>
      </c>
      <c r="J67" s="523">
        <v>1</v>
      </c>
      <c r="K67" s="643">
        <v>50.8</v>
      </c>
      <c r="L67" s="643">
        <v>836</v>
      </c>
      <c r="M67" s="643">
        <v>113.5</v>
      </c>
      <c r="N67" s="643">
        <v>111.5</v>
      </c>
      <c r="O67" s="643"/>
      <c r="P67" s="643">
        <v>450</v>
      </c>
      <c r="Q67" s="643">
        <v>0.22</v>
      </c>
      <c r="S67" s="523">
        <v>3</v>
      </c>
    </row>
    <row r="68" spans="1:19" ht="14.25">
      <c r="A68" s="635"/>
      <c r="B68" s="529"/>
      <c r="C68" s="628" t="s">
        <v>154</v>
      </c>
      <c r="D68" s="523" t="s">
        <v>156</v>
      </c>
      <c r="E68" s="523">
        <v>5</v>
      </c>
      <c r="F68" s="523">
        <v>1</v>
      </c>
      <c r="G68" s="523">
        <v>5</v>
      </c>
      <c r="H68" s="523">
        <v>3</v>
      </c>
      <c r="I68" s="523">
        <v>0</v>
      </c>
      <c r="J68" s="523">
        <v>3</v>
      </c>
      <c r="K68" s="523">
        <v>43.8</v>
      </c>
      <c r="L68" s="523">
        <v>851</v>
      </c>
      <c r="M68" s="523">
        <v>129.7</v>
      </c>
      <c r="N68" s="523">
        <v>128.6</v>
      </c>
      <c r="O68" s="523"/>
      <c r="P68" s="523">
        <v>430.4</v>
      </c>
      <c r="Q68" s="523">
        <v>4.67</v>
      </c>
      <c r="S68" s="523">
        <v>2</v>
      </c>
    </row>
    <row r="69" spans="1:19" ht="14.25">
      <c r="A69" s="635"/>
      <c r="B69" s="529"/>
      <c r="C69" s="628" t="s">
        <v>154</v>
      </c>
      <c r="D69" s="523" t="s">
        <v>157</v>
      </c>
      <c r="E69" s="523">
        <v>5</v>
      </c>
      <c r="F69" s="523">
        <v>1</v>
      </c>
      <c r="G69" s="523">
        <v>5</v>
      </c>
      <c r="H69" s="523">
        <v>3</v>
      </c>
      <c r="I69" s="523">
        <v>0</v>
      </c>
      <c r="J69" s="523">
        <v>1</v>
      </c>
      <c r="K69" s="523">
        <v>41.65</v>
      </c>
      <c r="L69" s="523"/>
      <c r="M69" s="523">
        <v>105.22</v>
      </c>
      <c r="N69" s="523">
        <v>107.06</v>
      </c>
      <c r="O69" s="523"/>
      <c r="P69" s="523">
        <v>412.88</v>
      </c>
      <c r="Q69" s="523">
        <v>5.71</v>
      </c>
      <c r="S69" s="523">
        <v>2</v>
      </c>
    </row>
    <row r="70" spans="1:19" ht="14.25">
      <c r="A70" s="635"/>
      <c r="B70" s="529"/>
      <c r="C70" s="628" t="s">
        <v>154</v>
      </c>
      <c r="D70" s="523" t="s">
        <v>158</v>
      </c>
      <c r="E70" s="523">
        <v>5</v>
      </c>
      <c r="F70" s="523">
        <v>1</v>
      </c>
      <c r="G70" s="523">
        <v>5</v>
      </c>
      <c r="H70" s="523">
        <v>3</v>
      </c>
      <c r="I70" s="523"/>
      <c r="J70" s="523">
        <v>1</v>
      </c>
      <c r="K70" s="523">
        <v>42.4</v>
      </c>
      <c r="L70" s="524"/>
      <c r="M70" s="523">
        <v>128</v>
      </c>
      <c r="N70" s="523">
        <v>114</v>
      </c>
      <c r="O70" s="523"/>
      <c r="P70" s="523">
        <v>460.95</v>
      </c>
      <c r="Q70" s="523">
        <v>3</v>
      </c>
      <c r="S70" s="523">
        <v>2</v>
      </c>
    </row>
    <row r="71" spans="1:19" ht="14.25">
      <c r="A71" s="635"/>
      <c r="B71" s="529"/>
      <c r="C71" s="628" t="s">
        <v>154</v>
      </c>
      <c r="D71" s="523" t="s">
        <v>159</v>
      </c>
      <c r="E71" s="523">
        <v>5</v>
      </c>
      <c r="F71" s="523">
        <v>1</v>
      </c>
      <c r="G71" s="642">
        <v>2</v>
      </c>
      <c r="H71" s="523">
        <v>1</v>
      </c>
      <c r="I71" s="651"/>
      <c r="J71" s="523">
        <v>1</v>
      </c>
      <c r="K71" s="651">
        <v>43.09</v>
      </c>
      <c r="L71" s="651">
        <v>716</v>
      </c>
      <c r="M71" s="642">
        <v>109.7</v>
      </c>
      <c r="N71" s="642">
        <v>95.8</v>
      </c>
      <c r="O71" s="642"/>
      <c r="P71" s="642">
        <v>456.7</v>
      </c>
      <c r="Q71" s="642">
        <v>4.63</v>
      </c>
      <c r="S71" s="523">
        <v>3</v>
      </c>
    </row>
    <row r="72" spans="1:19" ht="14.25">
      <c r="A72" s="635"/>
      <c r="B72" s="529"/>
      <c r="C72" s="628" t="s">
        <v>154</v>
      </c>
      <c r="D72" s="523" t="s">
        <v>160</v>
      </c>
      <c r="E72" s="523">
        <v>5</v>
      </c>
      <c r="F72" s="523">
        <v>1</v>
      </c>
      <c r="G72" s="523">
        <v>5</v>
      </c>
      <c r="H72" s="523">
        <v>3</v>
      </c>
      <c r="I72" s="523"/>
      <c r="J72" s="523">
        <v>5</v>
      </c>
      <c r="K72" s="523">
        <v>50.8</v>
      </c>
      <c r="L72" s="523"/>
      <c r="M72" s="523">
        <v>144.79</v>
      </c>
      <c r="N72" s="523">
        <v>146.81</v>
      </c>
      <c r="O72" s="523"/>
      <c r="P72" s="523">
        <v>540</v>
      </c>
      <c r="Q72" s="523">
        <v>4.6</v>
      </c>
      <c r="S72" s="523">
        <v>3</v>
      </c>
    </row>
    <row r="73" spans="1:19" ht="14.25">
      <c r="A73" s="635"/>
      <c r="B73" s="529"/>
      <c r="C73" s="628" t="s">
        <v>154</v>
      </c>
      <c r="D73" s="523" t="s">
        <v>161</v>
      </c>
      <c r="E73" s="523">
        <v>5</v>
      </c>
      <c r="F73" s="523">
        <v>1</v>
      </c>
      <c r="G73" s="523">
        <v>5</v>
      </c>
      <c r="H73" s="523">
        <v>1</v>
      </c>
      <c r="I73" s="523"/>
      <c r="J73" s="523">
        <v>1</v>
      </c>
      <c r="K73" s="523">
        <v>44.1</v>
      </c>
      <c r="L73" s="523"/>
      <c r="M73" s="523">
        <v>101.3</v>
      </c>
      <c r="N73" s="523">
        <v>110.35</v>
      </c>
      <c r="O73" s="523"/>
      <c r="P73" s="523">
        <v>470.6</v>
      </c>
      <c r="Q73" s="523">
        <v>8.31</v>
      </c>
      <c r="S73" s="523">
        <v>2</v>
      </c>
    </row>
    <row r="74" spans="1:19" ht="14.25">
      <c r="A74" s="635"/>
      <c r="B74" s="529"/>
      <c r="C74" s="628" t="s">
        <v>154</v>
      </c>
      <c r="D74" s="523" t="s">
        <v>162</v>
      </c>
      <c r="E74" s="523">
        <v>5</v>
      </c>
      <c r="F74" s="523">
        <v>1</v>
      </c>
      <c r="G74" s="523">
        <v>5</v>
      </c>
      <c r="H74" s="523">
        <v>1</v>
      </c>
      <c r="I74" s="523"/>
      <c r="J74" s="523">
        <v>5</v>
      </c>
      <c r="K74" s="523">
        <v>47.6</v>
      </c>
      <c r="L74" s="523">
        <v>823</v>
      </c>
      <c r="M74" s="523">
        <v>121.8</v>
      </c>
      <c r="N74" s="523">
        <v>119.1</v>
      </c>
      <c r="O74" s="523"/>
      <c r="P74" s="523">
        <v>544.7</v>
      </c>
      <c r="Q74" s="523">
        <v>2.1</v>
      </c>
      <c r="S74" s="523">
        <v>1</v>
      </c>
    </row>
    <row r="75" spans="1:19" ht="14.25">
      <c r="A75" s="635"/>
      <c r="B75" s="529"/>
      <c r="C75" s="628" t="s">
        <v>154</v>
      </c>
      <c r="D75" s="523" t="s">
        <v>163</v>
      </c>
      <c r="E75" s="523">
        <v>5</v>
      </c>
      <c r="F75" s="523">
        <v>1</v>
      </c>
      <c r="G75" s="523">
        <v>5</v>
      </c>
      <c r="H75" s="523">
        <v>1</v>
      </c>
      <c r="I75" s="523"/>
      <c r="J75" s="523">
        <v>1</v>
      </c>
      <c r="K75" s="523">
        <v>55.6</v>
      </c>
      <c r="L75" s="523"/>
      <c r="M75" s="643">
        <v>134.56</v>
      </c>
      <c r="N75" s="643">
        <v>132.96</v>
      </c>
      <c r="O75" s="643"/>
      <c r="P75" s="643">
        <v>495.43</v>
      </c>
      <c r="Q75" s="643">
        <v>6.83</v>
      </c>
      <c r="S75" s="643">
        <v>2</v>
      </c>
    </row>
    <row r="76" spans="1:19" ht="14.25">
      <c r="A76" s="635"/>
      <c r="B76" s="529"/>
      <c r="C76" s="628" t="s">
        <v>154</v>
      </c>
      <c r="D76" s="523" t="s">
        <v>164</v>
      </c>
      <c r="E76" s="523">
        <v>5</v>
      </c>
      <c r="F76" s="523">
        <v>1</v>
      </c>
      <c r="G76" s="523">
        <v>5</v>
      </c>
      <c r="H76" s="523">
        <v>5</v>
      </c>
      <c r="I76" s="523"/>
      <c r="J76" s="523">
        <v>1</v>
      </c>
      <c r="K76" s="523">
        <v>53.6</v>
      </c>
      <c r="L76" s="523"/>
      <c r="M76" s="643">
        <v>130.97</v>
      </c>
      <c r="N76" s="643">
        <v>130.56</v>
      </c>
      <c r="O76" s="643"/>
      <c r="P76" s="643">
        <v>581.21</v>
      </c>
      <c r="Q76" s="643">
        <v>1.26</v>
      </c>
      <c r="S76" s="643">
        <v>3</v>
      </c>
    </row>
    <row r="77" spans="1:19" ht="14.25">
      <c r="A77" s="635"/>
      <c r="B77" s="529"/>
      <c r="C77" s="628" t="s">
        <v>154</v>
      </c>
      <c r="D77" s="523" t="s">
        <v>165</v>
      </c>
      <c r="E77" s="523">
        <v>5</v>
      </c>
      <c r="F77" s="523">
        <v>1</v>
      </c>
      <c r="G77" s="523">
        <v>5</v>
      </c>
      <c r="H77" s="523">
        <v>1</v>
      </c>
      <c r="I77" s="523">
        <v>0</v>
      </c>
      <c r="J77" s="523">
        <v>3</v>
      </c>
      <c r="K77" s="523">
        <v>46.4</v>
      </c>
      <c r="L77" s="524"/>
      <c r="M77" s="523">
        <v>127.4</v>
      </c>
      <c r="N77" s="523">
        <v>123.7</v>
      </c>
      <c r="O77" s="523"/>
      <c r="P77" s="523">
        <v>558</v>
      </c>
      <c r="Q77" s="523">
        <v>4.54</v>
      </c>
      <c r="S77" s="523">
        <v>2</v>
      </c>
    </row>
    <row r="78" spans="1:19" ht="14.25">
      <c r="A78" s="635"/>
      <c r="B78" s="529"/>
      <c r="C78" s="628" t="s">
        <v>154</v>
      </c>
      <c r="D78" s="523" t="s">
        <v>166</v>
      </c>
      <c r="E78" s="523">
        <v>5</v>
      </c>
      <c r="F78" s="523">
        <v>1</v>
      </c>
      <c r="G78" s="643">
        <v>5</v>
      </c>
      <c r="H78" s="643">
        <v>5</v>
      </c>
      <c r="I78" s="643">
        <v>5.2</v>
      </c>
      <c r="J78" s="523">
        <v>1</v>
      </c>
      <c r="K78" s="643">
        <v>42</v>
      </c>
      <c r="L78" s="643">
        <v>800</v>
      </c>
      <c r="M78" s="643">
        <v>126</v>
      </c>
      <c r="N78" s="643">
        <v>126.8</v>
      </c>
      <c r="O78" s="643"/>
      <c r="P78" s="643">
        <v>561.8</v>
      </c>
      <c r="Q78" s="643">
        <v>5.33</v>
      </c>
      <c r="S78" s="643">
        <v>1</v>
      </c>
    </row>
    <row r="79" spans="1:19" ht="14.25">
      <c r="A79" s="635"/>
      <c r="B79" s="529"/>
      <c r="C79" s="628" t="s">
        <v>154</v>
      </c>
      <c r="D79" s="524" t="s">
        <v>153</v>
      </c>
      <c r="E79" s="523"/>
      <c r="F79" s="523"/>
      <c r="G79" s="523"/>
      <c r="H79" s="523"/>
      <c r="I79" s="523"/>
      <c r="J79" s="523"/>
      <c r="K79" s="524">
        <v>46.82</v>
      </c>
      <c r="L79" s="524">
        <v>805.2</v>
      </c>
      <c r="M79" s="524"/>
      <c r="N79" s="524"/>
      <c r="O79" s="524"/>
      <c r="P79" s="524">
        <v>496.89</v>
      </c>
      <c r="Q79" s="524">
        <v>4.19</v>
      </c>
      <c r="S79" s="524"/>
    </row>
    <row r="80" spans="1:47" s="625" customFormat="1" ht="16.5" customHeight="1">
      <c r="A80" s="635" t="s">
        <v>9</v>
      </c>
      <c r="B80" s="636" t="s">
        <v>171</v>
      </c>
      <c r="C80" s="354" t="s">
        <v>113</v>
      </c>
      <c r="D80" s="362" t="s">
        <v>114</v>
      </c>
      <c r="E80" s="637">
        <v>5</v>
      </c>
      <c r="F80" s="637">
        <v>1</v>
      </c>
      <c r="G80" s="637">
        <v>5</v>
      </c>
      <c r="H80" s="637">
        <v>3</v>
      </c>
      <c r="I80" s="637">
        <v>2</v>
      </c>
      <c r="J80" s="637">
        <v>3</v>
      </c>
      <c r="K80" s="637">
        <v>40.3</v>
      </c>
      <c r="L80" s="629"/>
      <c r="M80" s="637">
        <v>8.238</v>
      </c>
      <c r="N80" s="637">
        <v>8.137</v>
      </c>
      <c r="O80" s="637">
        <v>8.438</v>
      </c>
      <c r="P80" s="637">
        <v>413.55</v>
      </c>
      <c r="Q80" s="653">
        <f>(P80-408.6)/408.6*100</f>
        <v>1.2114537444933893</v>
      </c>
      <c r="R80" s="653">
        <f>(P80-418.3)/418.3*100</f>
        <v>-1.1355486492947644</v>
      </c>
      <c r="S80" s="637">
        <v>8</v>
      </c>
      <c r="T80" s="655">
        <v>42312</v>
      </c>
      <c r="U80" s="655">
        <v>42321</v>
      </c>
      <c r="V80" s="655">
        <v>42104</v>
      </c>
      <c r="W80" s="655">
        <v>42106</v>
      </c>
      <c r="X80" s="445">
        <v>42151</v>
      </c>
      <c r="Y80" s="360">
        <v>195</v>
      </c>
      <c r="Z80" s="360">
        <v>15.33</v>
      </c>
      <c r="AA80" s="360">
        <v>61.83</v>
      </c>
      <c r="AB80" s="360">
        <v>5</v>
      </c>
      <c r="AC80" s="360">
        <v>84</v>
      </c>
      <c r="AD80" s="360">
        <v>3</v>
      </c>
      <c r="AE80" s="360">
        <v>32</v>
      </c>
      <c r="AF80" s="360">
        <v>37.1</v>
      </c>
      <c r="AG80" s="360">
        <v>40.3</v>
      </c>
      <c r="AH80" s="667">
        <v>10</v>
      </c>
      <c r="AI80" s="667">
        <v>3</v>
      </c>
      <c r="AJ80" s="668">
        <v>100</v>
      </c>
      <c r="AK80" s="668">
        <v>4</v>
      </c>
      <c r="AL80" s="667" t="s">
        <v>115</v>
      </c>
      <c r="AM80" s="667" t="s">
        <v>115</v>
      </c>
      <c r="AN80" s="668">
        <v>0</v>
      </c>
      <c r="AO80" s="668">
        <v>1</v>
      </c>
      <c r="AP80" s="667" t="s">
        <v>115</v>
      </c>
      <c r="AQ80" s="667" t="s">
        <v>115</v>
      </c>
      <c r="AR80" s="667" t="s">
        <v>115</v>
      </c>
      <c r="AS80" s="667" t="s">
        <v>115</v>
      </c>
      <c r="AT80" s="667" t="s">
        <v>115</v>
      </c>
      <c r="AU80" s="667">
        <v>1</v>
      </c>
    </row>
    <row r="81" spans="1:47" s="625" customFormat="1" ht="16.5" customHeight="1">
      <c r="A81" s="635"/>
      <c r="B81" s="636"/>
      <c r="C81" s="354" t="s">
        <v>113</v>
      </c>
      <c r="D81" s="362" t="s">
        <v>116</v>
      </c>
      <c r="E81" s="637">
        <v>5</v>
      </c>
      <c r="F81" s="637">
        <v>1</v>
      </c>
      <c r="G81" s="637">
        <v>5</v>
      </c>
      <c r="H81" s="637">
        <v>3</v>
      </c>
      <c r="I81" s="637">
        <v>2</v>
      </c>
      <c r="J81" s="637">
        <v>1</v>
      </c>
      <c r="K81" s="637">
        <v>43.27</v>
      </c>
      <c r="L81" s="637">
        <v>739.5</v>
      </c>
      <c r="M81" s="637">
        <v>7.46</v>
      </c>
      <c r="N81" s="637">
        <v>8.23</v>
      </c>
      <c r="O81" s="637">
        <v>7.67</v>
      </c>
      <c r="P81" s="637">
        <v>389.5</v>
      </c>
      <c r="Q81" s="637">
        <v>11.76</v>
      </c>
      <c r="R81" s="654">
        <v>4.28</v>
      </c>
      <c r="S81" s="637">
        <v>2</v>
      </c>
      <c r="T81" s="445">
        <v>42313</v>
      </c>
      <c r="U81" s="445">
        <v>42323</v>
      </c>
      <c r="V81" s="445">
        <v>42106</v>
      </c>
      <c r="W81" s="445">
        <v>42110</v>
      </c>
      <c r="X81" s="445">
        <v>42153</v>
      </c>
      <c r="Y81" s="354">
        <v>205</v>
      </c>
      <c r="Z81" s="354">
        <v>15.09</v>
      </c>
      <c r="AA81" s="354">
        <v>62.82</v>
      </c>
      <c r="AB81" s="354">
        <v>5</v>
      </c>
      <c r="AC81" s="354">
        <v>86.3</v>
      </c>
      <c r="AD81" s="354">
        <v>4</v>
      </c>
      <c r="AE81" s="354">
        <v>28.52</v>
      </c>
      <c r="AF81" s="354">
        <v>32.12</v>
      </c>
      <c r="AG81" s="354">
        <v>43.27</v>
      </c>
      <c r="AH81" s="668">
        <v>48</v>
      </c>
      <c r="AI81" s="668">
        <v>3</v>
      </c>
      <c r="AJ81" s="668">
        <v>21</v>
      </c>
      <c r="AK81" s="668">
        <v>2</v>
      </c>
      <c r="AL81" s="668"/>
      <c r="AM81" s="668"/>
      <c r="AN81" s="668"/>
      <c r="AO81" s="668"/>
      <c r="AP81" s="668">
        <v>45</v>
      </c>
      <c r="AQ81" s="668">
        <v>3</v>
      </c>
      <c r="AR81" s="668"/>
      <c r="AS81" s="668"/>
      <c r="AT81" s="668">
        <v>0</v>
      </c>
      <c r="AU81" s="668">
        <v>0</v>
      </c>
    </row>
    <row r="82" spans="1:47" s="625" customFormat="1" ht="16.5" customHeight="1">
      <c r="A82" s="635"/>
      <c r="B82" s="636"/>
      <c r="C82" s="354" t="s">
        <v>113</v>
      </c>
      <c r="D82" s="362" t="s">
        <v>117</v>
      </c>
      <c r="E82" s="637" t="s">
        <v>118</v>
      </c>
      <c r="F82" s="637">
        <v>1</v>
      </c>
      <c r="G82" s="637">
        <v>1</v>
      </c>
      <c r="H82" s="700" t="s">
        <v>172</v>
      </c>
      <c r="I82" s="637">
        <v>0</v>
      </c>
      <c r="J82" s="637">
        <v>1</v>
      </c>
      <c r="K82" s="637">
        <v>38.5</v>
      </c>
      <c r="L82" s="637">
        <v>981</v>
      </c>
      <c r="M82" s="637">
        <v>8.55</v>
      </c>
      <c r="N82" s="637">
        <v>8.15</v>
      </c>
      <c r="O82" s="637">
        <v>8.7</v>
      </c>
      <c r="P82" s="637">
        <v>423.3</v>
      </c>
      <c r="Q82" s="637">
        <v>2.01</v>
      </c>
      <c r="R82" s="654">
        <v>0.59</v>
      </c>
      <c r="S82" s="637">
        <v>3</v>
      </c>
      <c r="T82" s="445">
        <v>42320</v>
      </c>
      <c r="U82" s="445">
        <v>42329</v>
      </c>
      <c r="V82" s="445">
        <v>42101</v>
      </c>
      <c r="W82" s="445">
        <v>42104</v>
      </c>
      <c r="X82" s="445">
        <v>42148</v>
      </c>
      <c r="Y82" s="354">
        <v>185</v>
      </c>
      <c r="Z82" s="360">
        <v>14.4</v>
      </c>
      <c r="AA82" s="360">
        <v>63.3</v>
      </c>
      <c r="AB82" s="354">
        <v>5</v>
      </c>
      <c r="AC82" s="360">
        <v>86.7</v>
      </c>
      <c r="AD82" s="360">
        <v>1</v>
      </c>
      <c r="AE82" s="360">
        <v>33.4</v>
      </c>
      <c r="AF82" s="360">
        <v>35.8</v>
      </c>
      <c r="AG82" s="360">
        <v>38.5</v>
      </c>
      <c r="AH82" s="668">
        <v>5</v>
      </c>
      <c r="AI82" s="669">
        <v>42038</v>
      </c>
      <c r="AJ82" s="668">
        <v>95</v>
      </c>
      <c r="AK82" s="668">
        <v>3</v>
      </c>
      <c r="AL82" s="668">
        <v>3</v>
      </c>
      <c r="AM82" s="668">
        <v>2</v>
      </c>
      <c r="AN82" s="668"/>
      <c r="AO82" s="668"/>
      <c r="AP82" s="668"/>
      <c r="AQ82" s="668"/>
      <c r="AR82" s="668"/>
      <c r="AS82" s="668"/>
      <c r="AT82" s="668">
        <v>0</v>
      </c>
      <c r="AU82" s="668">
        <v>1</v>
      </c>
    </row>
    <row r="83" spans="1:47" s="625" customFormat="1" ht="16.5" customHeight="1">
      <c r="A83" s="635"/>
      <c r="B83" s="636"/>
      <c r="C83" s="354" t="s">
        <v>113</v>
      </c>
      <c r="D83" s="362" t="s">
        <v>119</v>
      </c>
      <c r="E83" s="638">
        <v>5</v>
      </c>
      <c r="F83" s="638">
        <v>1</v>
      </c>
      <c r="G83" s="638">
        <v>5</v>
      </c>
      <c r="H83" s="638">
        <v>1</v>
      </c>
      <c r="I83" s="638">
        <v>1</v>
      </c>
      <c r="J83" s="638">
        <v>3</v>
      </c>
      <c r="K83" s="638">
        <v>43.3</v>
      </c>
      <c r="L83" s="629"/>
      <c r="M83" s="638">
        <v>11.3</v>
      </c>
      <c r="N83" s="638">
        <v>10.8</v>
      </c>
      <c r="O83" s="638">
        <v>11.2</v>
      </c>
      <c r="P83" s="638">
        <v>555</v>
      </c>
      <c r="Q83" s="638">
        <v>12.88</v>
      </c>
      <c r="R83" s="656">
        <v>9.54</v>
      </c>
      <c r="S83" s="638">
        <v>1</v>
      </c>
      <c r="T83" s="445">
        <v>42316</v>
      </c>
      <c r="U83" s="445">
        <v>42325</v>
      </c>
      <c r="V83" s="445">
        <v>42113</v>
      </c>
      <c r="W83" s="445">
        <v>42116</v>
      </c>
      <c r="X83" s="445">
        <v>42157</v>
      </c>
      <c r="Y83" s="354">
        <v>206</v>
      </c>
      <c r="Z83" s="354">
        <v>15.39</v>
      </c>
      <c r="AA83" s="354">
        <v>67.89</v>
      </c>
      <c r="AB83" s="354">
        <v>5</v>
      </c>
      <c r="AC83" s="354">
        <v>87</v>
      </c>
      <c r="AD83" s="354">
        <v>2</v>
      </c>
      <c r="AE83" s="354">
        <v>29.56</v>
      </c>
      <c r="AF83" s="354">
        <v>44.8</v>
      </c>
      <c r="AG83" s="354">
        <v>43.3</v>
      </c>
      <c r="AH83" s="667">
        <v>5</v>
      </c>
      <c r="AI83" s="667">
        <v>2</v>
      </c>
      <c r="AJ83" s="667">
        <v>12</v>
      </c>
      <c r="AK83" s="667">
        <v>2</v>
      </c>
      <c r="AL83" s="667">
        <v>16</v>
      </c>
      <c r="AM83" s="667">
        <v>2</v>
      </c>
      <c r="AN83" s="670"/>
      <c r="AO83" s="670"/>
      <c r="AP83" s="670"/>
      <c r="AQ83" s="670"/>
      <c r="AR83" s="670"/>
      <c r="AS83" s="670"/>
      <c r="AT83" s="667"/>
      <c r="AU83" s="667"/>
    </row>
    <row r="84" spans="1:47" s="625" customFormat="1" ht="16.5" customHeight="1">
      <c r="A84" s="635"/>
      <c r="B84" s="636"/>
      <c r="C84" s="354" t="s">
        <v>113</v>
      </c>
      <c r="D84" s="362" t="s">
        <v>120</v>
      </c>
      <c r="E84" s="637" t="s">
        <v>121</v>
      </c>
      <c r="F84" s="637">
        <v>1</v>
      </c>
      <c r="G84" s="637">
        <v>5</v>
      </c>
      <c r="H84" s="637"/>
      <c r="I84" s="637">
        <v>0</v>
      </c>
      <c r="J84" s="637">
        <v>1</v>
      </c>
      <c r="K84" s="637">
        <v>42.64</v>
      </c>
      <c r="L84" s="637">
        <v>765</v>
      </c>
      <c r="M84" s="354">
        <v>9.53</v>
      </c>
      <c r="N84" s="354">
        <v>9.78</v>
      </c>
      <c r="O84" s="354">
        <v>10.11</v>
      </c>
      <c r="P84" s="354">
        <v>490.33</v>
      </c>
      <c r="Q84" s="354">
        <v>5.45</v>
      </c>
      <c r="R84" s="653">
        <v>-0.1</v>
      </c>
      <c r="S84" s="354">
        <v>10</v>
      </c>
      <c r="T84" s="445">
        <v>42318</v>
      </c>
      <c r="U84" s="445">
        <v>42333</v>
      </c>
      <c r="V84" s="445">
        <v>42114</v>
      </c>
      <c r="W84" s="445">
        <v>42117</v>
      </c>
      <c r="X84" s="445">
        <v>42157</v>
      </c>
      <c r="Y84" s="354">
        <v>190</v>
      </c>
      <c r="Z84" s="354">
        <v>14.1</v>
      </c>
      <c r="AA84" s="354">
        <v>62.1</v>
      </c>
      <c r="AB84" s="354">
        <v>5</v>
      </c>
      <c r="AC84" s="354">
        <v>79</v>
      </c>
      <c r="AD84" s="354">
        <v>2</v>
      </c>
      <c r="AE84" s="354">
        <v>31.9</v>
      </c>
      <c r="AF84" s="354">
        <v>47</v>
      </c>
      <c r="AG84" s="354">
        <v>42.64</v>
      </c>
      <c r="AH84" s="668">
        <v>1</v>
      </c>
      <c r="AI84" s="668">
        <v>2</v>
      </c>
      <c r="AJ84" s="668">
        <v>60</v>
      </c>
      <c r="AK84" s="668">
        <v>2</v>
      </c>
      <c r="AL84" s="668">
        <v>1</v>
      </c>
      <c r="AM84" s="668">
        <v>5</v>
      </c>
      <c r="AN84" s="668">
        <v>100</v>
      </c>
      <c r="AO84" s="668">
        <v>1</v>
      </c>
      <c r="AP84" s="668">
        <v>100</v>
      </c>
      <c r="AQ84" s="668">
        <v>1</v>
      </c>
      <c r="AR84" s="668">
        <v>100</v>
      </c>
      <c r="AS84" s="668">
        <v>1</v>
      </c>
      <c r="AT84" s="668">
        <v>0</v>
      </c>
      <c r="AU84" s="668">
        <v>1</v>
      </c>
    </row>
    <row r="85" spans="1:47" s="625" customFormat="1" ht="16.5" customHeight="1">
      <c r="A85" s="635"/>
      <c r="B85" s="636"/>
      <c r="C85" s="354" t="s">
        <v>113</v>
      </c>
      <c r="D85" s="362" t="s">
        <v>122</v>
      </c>
      <c r="E85" s="637">
        <v>5</v>
      </c>
      <c r="F85" s="637">
        <v>1</v>
      </c>
      <c r="G85" s="637">
        <v>5</v>
      </c>
      <c r="H85" s="637">
        <v>1</v>
      </c>
      <c r="I85" s="637">
        <v>1</v>
      </c>
      <c r="J85" s="637">
        <v>2</v>
      </c>
      <c r="K85" s="637">
        <v>43.3</v>
      </c>
      <c r="L85" s="637">
        <v>768</v>
      </c>
      <c r="M85" s="637">
        <v>9.14</v>
      </c>
      <c r="N85" s="637">
        <v>9.87</v>
      </c>
      <c r="O85" s="637">
        <v>9.36</v>
      </c>
      <c r="P85" s="637">
        <v>472.8</v>
      </c>
      <c r="Q85" s="637">
        <v>13.79</v>
      </c>
      <c r="R85" s="654">
        <v>12.12</v>
      </c>
      <c r="S85" s="637">
        <v>1</v>
      </c>
      <c r="T85" s="445">
        <v>42315</v>
      </c>
      <c r="U85" s="445">
        <v>42323</v>
      </c>
      <c r="V85" s="445">
        <v>42111</v>
      </c>
      <c r="W85" s="445">
        <v>42115</v>
      </c>
      <c r="X85" s="445">
        <v>42153</v>
      </c>
      <c r="Y85" s="354">
        <v>202</v>
      </c>
      <c r="Z85" s="354">
        <v>14.3</v>
      </c>
      <c r="AA85" s="354">
        <v>71.4</v>
      </c>
      <c r="AB85" s="354">
        <v>5</v>
      </c>
      <c r="AC85" s="354">
        <v>87</v>
      </c>
      <c r="AD85" s="354">
        <v>2</v>
      </c>
      <c r="AE85" s="354">
        <v>32.2</v>
      </c>
      <c r="AF85" s="354">
        <v>35.1</v>
      </c>
      <c r="AG85" s="354">
        <v>43.3</v>
      </c>
      <c r="AH85" s="668">
        <v>6</v>
      </c>
      <c r="AI85" s="668">
        <v>2</v>
      </c>
      <c r="AJ85" s="668"/>
      <c r="AK85" s="668">
        <v>3</v>
      </c>
      <c r="AL85" s="668"/>
      <c r="AM85" s="668"/>
      <c r="AN85" s="668"/>
      <c r="AO85" s="668"/>
      <c r="AP85" s="668"/>
      <c r="AQ85" s="668"/>
      <c r="AR85" s="668"/>
      <c r="AS85" s="668"/>
      <c r="AT85" s="668"/>
      <c r="AU85" s="668">
        <v>1</v>
      </c>
    </row>
    <row r="86" spans="1:47" s="625" customFormat="1" ht="16.5" customHeight="1">
      <c r="A86" s="635"/>
      <c r="B86" s="636"/>
      <c r="C86" s="354" t="s">
        <v>113</v>
      </c>
      <c r="D86" s="362" t="s">
        <v>123</v>
      </c>
      <c r="E86" s="638">
        <v>5</v>
      </c>
      <c r="F86" s="638">
        <v>1</v>
      </c>
      <c r="G86" s="638">
        <v>1</v>
      </c>
      <c r="H86" s="638">
        <v>3</v>
      </c>
      <c r="I86" s="637">
        <v>0</v>
      </c>
      <c r="J86" s="638">
        <v>1</v>
      </c>
      <c r="K86" s="637">
        <v>48.6</v>
      </c>
      <c r="L86" s="629"/>
      <c r="M86" s="638">
        <v>10.8</v>
      </c>
      <c r="N86" s="638">
        <v>10.7</v>
      </c>
      <c r="O86" s="638">
        <v>11</v>
      </c>
      <c r="P86" s="638">
        <v>541.9</v>
      </c>
      <c r="Q86" s="638">
        <v>5.8</v>
      </c>
      <c r="R86" s="656">
        <v>1.9</v>
      </c>
      <c r="S86" s="638">
        <v>4</v>
      </c>
      <c r="T86" s="445">
        <v>42314</v>
      </c>
      <c r="U86" s="445">
        <v>42324</v>
      </c>
      <c r="V86" s="445">
        <v>42101</v>
      </c>
      <c r="W86" s="445">
        <v>42103</v>
      </c>
      <c r="X86" s="445">
        <v>42153</v>
      </c>
      <c r="Y86" s="354">
        <v>204</v>
      </c>
      <c r="Z86" s="354">
        <v>15.1</v>
      </c>
      <c r="AA86" s="354">
        <v>92.5</v>
      </c>
      <c r="AB86" s="354">
        <v>3</v>
      </c>
      <c r="AC86" s="354">
        <v>91.2</v>
      </c>
      <c r="AD86" s="354">
        <v>3</v>
      </c>
      <c r="AE86" s="354">
        <v>32.8</v>
      </c>
      <c r="AF86" s="354">
        <v>35.6</v>
      </c>
      <c r="AG86" s="354">
        <v>48.6</v>
      </c>
      <c r="AH86" s="667">
        <v>0.8</v>
      </c>
      <c r="AI86" s="667">
        <v>2</v>
      </c>
      <c r="AJ86" s="667">
        <v>20</v>
      </c>
      <c r="AK86" s="667">
        <v>2</v>
      </c>
      <c r="AL86" s="667">
        <v>0</v>
      </c>
      <c r="AM86" s="667">
        <v>1</v>
      </c>
      <c r="AN86" s="667">
        <v>0</v>
      </c>
      <c r="AO86" s="667">
        <v>1</v>
      </c>
      <c r="AP86" s="670"/>
      <c r="AQ86" s="670"/>
      <c r="AR86" s="667">
        <v>1</v>
      </c>
      <c r="AS86" s="667">
        <v>1</v>
      </c>
      <c r="AT86" s="667">
        <v>0</v>
      </c>
      <c r="AU86" s="667">
        <v>1</v>
      </c>
    </row>
    <row r="87" spans="1:47" s="625" customFormat="1" ht="16.5" customHeight="1">
      <c r="A87" s="635"/>
      <c r="B87" s="636"/>
      <c r="C87" s="354" t="s">
        <v>113</v>
      </c>
      <c r="D87" s="362" t="s">
        <v>124</v>
      </c>
      <c r="E87" s="637">
        <v>5</v>
      </c>
      <c r="F87" s="637">
        <v>1</v>
      </c>
      <c r="G87" s="637">
        <v>5</v>
      </c>
      <c r="H87" s="637">
        <v>1</v>
      </c>
      <c r="I87" s="637">
        <v>0</v>
      </c>
      <c r="J87" s="637">
        <v>3</v>
      </c>
      <c r="K87" s="637">
        <v>39.8</v>
      </c>
      <c r="L87" s="637">
        <v>824</v>
      </c>
      <c r="M87" s="637">
        <v>8.8</v>
      </c>
      <c r="N87" s="637">
        <v>8.6</v>
      </c>
      <c r="O87" s="637">
        <v>9.3</v>
      </c>
      <c r="P87" s="637">
        <v>445.8</v>
      </c>
      <c r="Q87" s="637">
        <v>2.98</v>
      </c>
      <c r="R87" s="654">
        <v>5.02</v>
      </c>
      <c r="S87" s="637">
        <v>5</v>
      </c>
      <c r="T87" s="445">
        <v>42315</v>
      </c>
      <c r="U87" s="445">
        <v>42327</v>
      </c>
      <c r="V87" s="445">
        <v>42114</v>
      </c>
      <c r="W87" s="445">
        <v>42118</v>
      </c>
      <c r="X87" s="445">
        <v>42161</v>
      </c>
      <c r="Y87" s="354">
        <v>212</v>
      </c>
      <c r="Z87" s="354">
        <v>17.3</v>
      </c>
      <c r="AA87" s="354">
        <v>76.49</v>
      </c>
      <c r="AB87" s="354">
        <v>5</v>
      </c>
      <c r="AC87" s="354">
        <v>76.9</v>
      </c>
      <c r="AD87" s="354">
        <v>3</v>
      </c>
      <c r="AE87" s="354">
        <v>34.31</v>
      </c>
      <c r="AF87" s="354">
        <v>32.8</v>
      </c>
      <c r="AG87" s="354">
        <v>39.8</v>
      </c>
      <c r="AH87" s="668"/>
      <c r="AI87" s="668" t="s">
        <v>173</v>
      </c>
      <c r="AJ87" s="668"/>
      <c r="AK87" s="668" t="s">
        <v>126</v>
      </c>
      <c r="AL87" s="668"/>
      <c r="AM87" s="668" t="s">
        <v>173</v>
      </c>
      <c r="AN87" s="670"/>
      <c r="AO87" s="670"/>
      <c r="AP87" s="668" t="s">
        <v>127</v>
      </c>
      <c r="AQ87" s="668"/>
      <c r="AR87" s="668" t="s">
        <v>127</v>
      </c>
      <c r="AS87" s="670"/>
      <c r="AT87" s="668">
        <v>0</v>
      </c>
      <c r="AU87" s="668">
        <v>1</v>
      </c>
    </row>
    <row r="88" spans="1:47" s="625" customFormat="1" ht="16.5" customHeight="1">
      <c r="A88" s="635"/>
      <c r="B88" s="636"/>
      <c r="C88" s="354" t="s">
        <v>113</v>
      </c>
      <c r="D88" s="362" t="s">
        <v>128</v>
      </c>
      <c r="E88" s="638">
        <v>5</v>
      </c>
      <c r="F88" s="638">
        <v>1</v>
      </c>
      <c r="G88" s="638">
        <v>5</v>
      </c>
      <c r="H88" s="638">
        <v>1</v>
      </c>
      <c r="I88" s="638">
        <v>5</v>
      </c>
      <c r="J88" s="638">
        <v>1</v>
      </c>
      <c r="K88" s="637">
        <v>48.87</v>
      </c>
      <c r="L88" s="629"/>
      <c r="M88" s="637">
        <v>11</v>
      </c>
      <c r="N88" s="637">
        <v>11.15</v>
      </c>
      <c r="O88" s="637">
        <v>10.4</v>
      </c>
      <c r="P88" s="637">
        <v>542.5</v>
      </c>
      <c r="Q88" s="637">
        <v>8.68</v>
      </c>
      <c r="R88" s="654">
        <v>5.34</v>
      </c>
      <c r="S88" s="637">
        <v>3</v>
      </c>
      <c r="T88" s="445">
        <v>42304</v>
      </c>
      <c r="U88" s="445">
        <v>42313</v>
      </c>
      <c r="V88" s="445">
        <v>42110</v>
      </c>
      <c r="W88" s="445">
        <v>42112</v>
      </c>
      <c r="X88" s="445">
        <v>42157</v>
      </c>
      <c r="Y88" s="354">
        <v>218</v>
      </c>
      <c r="Z88" s="354">
        <v>17.43</v>
      </c>
      <c r="AA88" s="354">
        <v>89.44</v>
      </c>
      <c r="AB88" s="354">
        <v>5</v>
      </c>
      <c r="AC88" s="354">
        <v>88</v>
      </c>
      <c r="AD88" s="354">
        <v>3</v>
      </c>
      <c r="AE88" s="354">
        <v>35.13</v>
      </c>
      <c r="AF88" s="354">
        <v>33.72</v>
      </c>
      <c r="AG88" s="354">
        <v>48.87</v>
      </c>
      <c r="AH88" s="668"/>
      <c r="AI88" s="667">
        <v>3</v>
      </c>
      <c r="AJ88" s="667"/>
      <c r="AK88" s="667">
        <v>1</v>
      </c>
      <c r="AL88" s="667"/>
      <c r="AM88" s="667">
        <v>3</v>
      </c>
      <c r="AN88" s="667"/>
      <c r="AO88" s="670"/>
      <c r="AP88" s="670"/>
      <c r="AQ88" s="670"/>
      <c r="AR88" s="670"/>
      <c r="AS88" s="667">
        <v>1</v>
      </c>
      <c r="AT88" s="667"/>
      <c r="AU88" s="667">
        <v>1</v>
      </c>
    </row>
    <row r="89" spans="1:47" s="625" customFormat="1" ht="16.5" customHeight="1">
      <c r="A89" s="635"/>
      <c r="B89" s="636"/>
      <c r="C89" s="354" t="s">
        <v>113</v>
      </c>
      <c r="D89" s="362" t="s">
        <v>129</v>
      </c>
      <c r="E89" s="638">
        <v>4</v>
      </c>
      <c r="F89" s="638">
        <v>1</v>
      </c>
      <c r="G89" s="638">
        <v>5</v>
      </c>
      <c r="H89" s="638">
        <v>3</v>
      </c>
      <c r="I89" s="638">
        <v>4</v>
      </c>
      <c r="J89" s="629"/>
      <c r="K89" s="638">
        <v>41.5</v>
      </c>
      <c r="L89" s="638">
        <v>750</v>
      </c>
      <c r="M89" s="637">
        <v>7.46</v>
      </c>
      <c r="N89" s="637">
        <v>8.7</v>
      </c>
      <c r="O89" s="637">
        <v>8.35</v>
      </c>
      <c r="P89" s="637">
        <v>408.5</v>
      </c>
      <c r="Q89" s="637">
        <v>4.88</v>
      </c>
      <c r="R89" s="654">
        <v>0.01</v>
      </c>
      <c r="S89" s="637">
        <v>8</v>
      </c>
      <c r="T89" s="445">
        <v>42304</v>
      </c>
      <c r="U89" s="445">
        <v>42314</v>
      </c>
      <c r="V89" s="445">
        <v>42107</v>
      </c>
      <c r="W89" s="445">
        <v>42109</v>
      </c>
      <c r="X89" s="445">
        <v>42154</v>
      </c>
      <c r="Y89" s="354">
        <v>213</v>
      </c>
      <c r="Z89" s="354">
        <v>14.9</v>
      </c>
      <c r="AA89" s="354">
        <v>68.7</v>
      </c>
      <c r="AB89" s="354" t="s">
        <v>130</v>
      </c>
      <c r="AC89" s="354">
        <v>86</v>
      </c>
      <c r="AD89" s="355"/>
      <c r="AE89" s="354">
        <v>31.35</v>
      </c>
      <c r="AF89" s="354">
        <v>36.54</v>
      </c>
      <c r="AG89" s="354">
        <v>41.5</v>
      </c>
      <c r="AH89" s="667">
        <v>3</v>
      </c>
      <c r="AI89" s="671">
        <v>42038</v>
      </c>
      <c r="AJ89" s="667">
        <v>30</v>
      </c>
      <c r="AK89" s="667">
        <v>3</v>
      </c>
      <c r="AL89" s="667"/>
      <c r="AM89" s="667"/>
      <c r="AN89" s="668"/>
      <c r="AO89" s="668"/>
      <c r="AP89" s="667"/>
      <c r="AQ89" s="667"/>
      <c r="AR89" s="667"/>
      <c r="AS89" s="667"/>
      <c r="AT89" s="667"/>
      <c r="AU89" s="667"/>
    </row>
    <row r="90" spans="1:47" s="625" customFormat="1" ht="16.5" customHeight="1">
      <c r="A90" s="635"/>
      <c r="B90" s="636"/>
      <c r="C90" s="354" t="s">
        <v>113</v>
      </c>
      <c r="D90" s="362" t="s">
        <v>131</v>
      </c>
      <c r="E90" s="638">
        <v>5</v>
      </c>
      <c r="F90" s="638">
        <v>1</v>
      </c>
      <c r="G90" s="638">
        <v>5</v>
      </c>
      <c r="H90" s="638">
        <v>1</v>
      </c>
      <c r="I90" s="638">
        <v>2</v>
      </c>
      <c r="J90" s="638">
        <v>1</v>
      </c>
      <c r="K90" s="637">
        <v>42.92</v>
      </c>
      <c r="L90" s="638">
        <v>761</v>
      </c>
      <c r="M90" s="637">
        <v>9.81</v>
      </c>
      <c r="N90" s="637">
        <v>9.78</v>
      </c>
      <c r="O90" s="637">
        <v>9.65</v>
      </c>
      <c r="P90" s="637">
        <v>487.3</v>
      </c>
      <c r="Q90" s="637">
        <v>0.48</v>
      </c>
      <c r="R90" s="654">
        <v>2.88</v>
      </c>
      <c r="S90" s="637">
        <v>6</v>
      </c>
      <c r="T90" s="445">
        <v>42304</v>
      </c>
      <c r="U90" s="445">
        <v>42313</v>
      </c>
      <c r="V90" s="445">
        <v>42110</v>
      </c>
      <c r="W90" s="445">
        <v>42112</v>
      </c>
      <c r="X90" s="445">
        <v>42154</v>
      </c>
      <c r="Y90" s="354">
        <v>211</v>
      </c>
      <c r="Z90" s="354">
        <v>16.8</v>
      </c>
      <c r="AA90" s="354">
        <v>118.5</v>
      </c>
      <c r="AB90" s="354">
        <v>1</v>
      </c>
      <c r="AC90" s="354">
        <v>89.9</v>
      </c>
      <c r="AD90" s="354">
        <v>4</v>
      </c>
      <c r="AE90" s="360">
        <v>34</v>
      </c>
      <c r="AF90" s="360">
        <v>32.35</v>
      </c>
      <c r="AG90" s="360">
        <v>42.92</v>
      </c>
      <c r="AH90" s="439">
        <v>2.36</v>
      </c>
      <c r="AI90" s="671">
        <v>42038</v>
      </c>
      <c r="AJ90" s="439">
        <v>100</v>
      </c>
      <c r="AK90" s="671">
        <v>42038</v>
      </c>
      <c r="AL90" s="667">
        <v>60</v>
      </c>
      <c r="AM90" s="671">
        <v>42006</v>
      </c>
      <c r="AN90" s="670"/>
      <c r="AO90" s="670"/>
      <c r="AP90" s="670"/>
      <c r="AQ90" s="670"/>
      <c r="AR90" s="667">
        <v>80</v>
      </c>
      <c r="AS90" s="667">
        <v>3</v>
      </c>
      <c r="AT90" s="667">
        <v>0</v>
      </c>
      <c r="AU90" s="667">
        <v>1</v>
      </c>
    </row>
    <row r="91" spans="1:47" s="626" customFormat="1" ht="16.5" customHeight="1">
      <c r="A91" s="635"/>
      <c r="B91" s="636"/>
      <c r="C91" s="354" t="s">
        <v>113</v>
      </c>
      <c r="D91" s="351" t="s">
        <v>132</v>
      </c>
      <c r="E91" s="639"/>
      <c r="F91" s="639"/>
      <c r="G91" s="639"/>
      <c r="H91" s="639"/>
      <c r="I91" s="639"/>
      <c r="J91" s="639"/>
      <c r="K91" s="647">
        <f aca="true" t="shared" si="8" ref="K91:P91">AVERAGE(K80:K90)</f>
        <v>43.00000000000001</v>
      </c>
      <c r="L91" s="647">
        <f t="shared" si="8"/>
        <v>798.3571428571429</v>
      </c>
      <c r="M91" s="648">
        <f t="shared" si="8"/>
        <v>9.280727272727272</v>
      </c>
      <c r="N91" s="648">
        <f t="shared" si="8"/>
        <v>9.445181818181819</v>
      </c>
      <c r="O91" s="648">
        <f t="shared" si="8"/>
        <v>9.470727272727272</v>
      </c>
      <c r="P91" s="648">
        <f t="shared" si="8"/>
        <v>470.0436363636364</v>
      </c>
      <c r="Q91" s="647">
        <f>(P91-444.42)/444.42*100</f>
        <v>5.765635291759229</v>
      </c>
      <c r="R91" s="658">
        <f>(P91-450.72)/450.72*100</f>
        <v>4.287281763320099</v>
      </c>
      <c r="S91" s="659">
        <v>2</v>
      </c>
      <c r="T91" s="660"/>
      <c r="U91" s="660"/>
      <c r="V91" s="660"/>
      <c r="W91" s="660"/>
      <c r="X91" s="660"/>
      <c r="Y91" s="647">
        <f aca="true" t="shared" si="9" ref="Y91:AA91">AVERAGE(Y80:Y90)</f>
        <v>203.72727272727272</v>
      </c>
      <c r="Z91" s="647">
        <f t="shared" si="9"/>
        <v>15.467272727272729</v>
      </c>
      <c r="AA91" s="647">
        <f t="shared" si="9"/>
        <v>75.90636363636364</v>
      </c>
      <c r="AB91" s="647"/>
      <c r="AC91" s="647">
        <f aca="true" t="shared" si="10" ref="AC91:AG91">AVERAGE(AC80:AC90)</f>
        <v>85.63636363636364</v>
      </c>
      <c r="AD91" s="647"/>
      <c r="AE91" s="647">
        <f t="shared" si="10"/>
        <v>32.28818181818182</v>
      </c>
      <c r="AF91" s="647">
        <f t="shared" si="10"/>
        <v>36.63</v>
      </c>
      <c r="AG91" s="647">
        <f t="shared" si="10"/>
        <v>43.00000000000001</v>
      </c>
      <c r="AH91" s="439"/>
      <c r="AI91" s="671"/>
      <c r="AJ91" s="439"/>
      <c r="AK91" s="671"/>
      <c r="AL91" s="667"/>
      <c r="AM91" s="671"/>
      <c r="AN91" s="670"/>
      <c r="AO91" s="670"/>
      <c r="AP91" s="670"/>
      <c r="AQ91" s="670"/>
      <c r="AR91" s="667"/>
      <c r="AS91" s="667"/>
      <c r="AT91" s="667"/>
      <c r="AU91" s="667"/>
    </row>
    <row r="92" spans="1:56" s="362" customFormat="1" ht="15" customHeight="1">
      <c r="A92" s="635"/>
      <c r="B92" s="354" t="s">
        <v>174</v>
      </c>
      <c r="C92" s="354" t="s">
        <v>133</v>
      </c>
      <c r="D92" s="362" t="s">
        <v>134</v>
      </c>
      <c r="E92" s="354">
        <v>5</v>
      </c>
      <c r="F92" s="354">
        <v>1</v>
      </c>
      <c r="G92" s="354">
        <v>5</v>
      </c>
      <c r="H92" s="354">
        <v>3</v>
      </c>
      <c r="I92" s="354">
        <v>2</v>
      </c>
      <c r="J92" s="354">
        <v>3</v>
      </c>
      <c r="K92" s="354">
        <v>43.8</v>
      </c>
      <c r="L92" s="354" t="s">
        <v>115</v>
      </c>
      <c r="M92" s="395">
        <v>9.891</v>
      </c>
      <c r="N92" s="395">
        <v>10.093</v>
      </c>
      <c r="O92" s="395">
        <v>10.429</v>
      </c>
      <c r="P92" s="354">
        <v>506.9</v>
      </c>
      <c r="Q92" s="354">
        <v>6.213</v>
      </c>
      <c r="R92" s="661">
        <v>2.9447603574329815</v>
      </c>
      <c r="S92" s="354">
        <v>3</v>
      </c>
      <c r="T92" s="445">
        <v>42676</v>
      </c>
      <c r="U92" s="445">
        <v>42683</v>
      </c>
      <c r="V92" s="445">
        <v>42465</v>
      </c>
      <c r="W92" s="445">
        <v>42469</v>
      </c>
      <c r="X92" s="445">
        <v>42515</v>
      </c>
      <c r="Y92" s="354">
        <v>198</v>
      </c>
      <c r="Z92" s="354">
        <v>13.75</v>
      </c>
      <c r="AA92" s="395">
        <v>63</v>
      </c>
      <c r="AB92" s="664">
        <v>5</v>
      </c>
      <c r="AC92" s="354">
        <v>83</v>
      </c>
      <c r="AD92" s="394">
        <v>2</v>
      </c>
      <c r="AE92" s="354">
        <v>32.75</v>
      </c>
      <c r="AF92" s="354">
        <v>39.9</v>
      </c>
      <c r="AG92" s="354">
        <v>43.8</v>
      </c>
      <c r="AH92" s="354">
        <v>0</v>
      </c>
      <c r="AI92" s="354">
        <v>1</v>
      </c>
      <c r="AJ92" s="354">
        <v>10</v>
      </c>
      <c r="AK92" s="354">
        <v>2</v>
      </c>
      <c r="AL92" s="354">
        <v>2</v>
      </c>
      <c r="AM92" s="354">
        <v>5</v>
      </c>
      <c r="AN92" s="354">
        <v>0</v>
      </c>
      <c r="AO92" s="354">
        <v>1</v>
      </c>
      <c r="AP92" s="354" t="s">
        <v>115</v>
      </c>
      <c r="AQ92" s="354" t="s">
        <v>115</v>
      </c>
      <c r="AR92" s="354" t="s">
        <v>115</v>
      </c>
      <c r="AS92" s="354" t="s">
        <v>115</v>
      </c>
      <c r="AT92" s="354">
        <v>5</v>
      </c>
      <c r="AU92" s="354">
        <v>3</v>
      </c>
      <c r="AV92" s="445">
        <v>42373</v>
      </c>
      <c r="AW92" s="354">
        <v>1</v>
      </c>
      <c r="AX92" s="445" t="s">
        <v>115</v>
      </c>
      <c r="AY92" s="354" t="s">
        <v>115</v>
      </c>
      <c r="AZ92" s="354" t="s">
        <v>115</v>
      </c>
      <c r="BA92" s="354" t="s">
        <v>115</v>
      </c>
      <c r="BB92" s="354" t="s">
        <v>115</v>
      </c>
      <c r="BC92" s="354" t="s">
        <v>115</v>
      </c>
      <c r="BD92" s="354">
        <v>4</v>
      </c>
    </row>
    <row r="93" spans="1:56" s="362" customFormat="1" ht="15" customHeight="1">
      <c r="A93" s="635"/>
      <c r="B93" s="354"/>
      <c r="C93" s="354" t="s">
        <v>133</v>
      </c>
      <c r="D93" s="362" t="s">
        <v>135</v>
      </c>
      <c r="E93" s="354">
        <v>5</v>
      </c>
      <c r="F93" s="354">
        <v>1</v>
      </c>
      <c r="G93" s="354">
        <v>5</v>
      </c>
      <c r="H93" s="354">
        <v>3</v>
      </c>
      <c r="I93" s="354" t="s">
        <v>115</v>
      </c>
      <c r="J93" s="354" t="s">
        <v>115</v>
      </c>
      <c r="K93" s="354">
        <v>44.9</v>
      </c>
      <c r="L93" s="354" t="s">
        <v>115</v>
      </c>
      <c r="M93" s="395">
        <v>10.5</v>
      </c>
      <c r="N93" s="395">
        <v>12.05</v>
      </c>
      <c r="O93" s="395">
        <v>11.8</v>
      </c>
      <c r="P93" s="354">
        <v>572.5</v>
      </c>
      <c r="Q93" s="354">
        <v>1.18</v>
      </c>
      <c r="R93" s="661">
        <v>-2.243956003541162</v>
      </c>
      <c r="S93" s="354">
        <v>8</v>
      </c>
      <c r="T93" s="445">
        <v>42671</v>
      </c>
      <c r="U93" s="445">
        <v>42676</v>
      </c>
      <c r="V93" s="445">
        <v>42468</v>
      </c>
      <c r="W93" s="445">
        <v>42471</v>
      </c>
      <c r="X93" s="445">
        <v>42517</v>
      </c>
      <c r="Y93" s="354">
        <v>212</v>
      </c>
      <c r="Z93" s="354">
        <v>16.1</v>
      </c>
      <c r="AA93" s="395">
        <v>69.6</v>
      </c>
      <c r="AB93" s="664">
        <v>5</v>
      </c>
      <c r="AC93" s="354">
        <v>87</v>
      </c>
      <c r="AD93" s="394">
        <v>3</v>
      </c>
      <c r="AE93" s="354">
        <v>32.5</v>
      </c>
      <c r="AF93" s="354">
        <v>43.2</v>
      </c>
      <c r="AG93" s="354">
        <v>44.9</v>
      </c>
      <c r="AH93" s="354" t="s">
        <v>115</v>
      </c>
      <c r="AI93" s="354">
        <v>1</v>
      </c>
      <c r="AJ93" s="354" t="s">
        <v>115</v>
      </c>
      <c r="AK93" s="354">
        <v>2</v>
      </c>
      <c r="AL93" s="354" t="s">
        <v>115</v>
      </c>
      <c r="AM93" s="354">
        <v>2</v>
      </c>
      <c r="AN93" s="341" t="s">
        <v>115</v>
      </c>
      <c r="AO93" s="341" t="s">
        <v>115</v>
      </c>
      <c r="AP93" s="341" t="s">
        <v>115</v>
      </c>
      <c r="AQ93" s="341" t="s">
        <v>115</v>
      </c>
      <c r="AR93" s="354">
        <v>25</v>
      </c>
      <c r="AS93" s="354">
        <v>2</v>
      </c>
      <c r="AT93" s="362" t="s">
        <v>115</v>
      </c>
      <c r="AU93" s="362" t="s">
        <v>115</v>
      </c>
      <c r="AV93" s="445" t="s">
        <v>115</v>
      </c>
      <c r="AW93" s="354">
        <v>1</v>
      </c>
      <c r="AX93" s="445" t="s">
        <v>115</v>
      </c>
      <c r="AY93" s="362" t="s">
        <v>115</v>
      </c>
      <c r="AZ93" s="362" t="s">
        <v>115</v>
      </c>
      <c r="BA93" s="362" t="s">
        <v>115</v>
      </c>
      <c r="BB93" s="362" t="s">
        <v>115</v>
      </c>
      <c r="BC93" s="362" t="s">
        <v>115</v>
      </c>
      <c r="BD93" s="362" t="s">
        <v>115</v>
      </c>
    </row>
    <row r="94" spans="1:56" s="362" customFormat="1" ht="15" customHeight="1">
      <c r="A94" s="635"/>
      <c r="B94" s="354"/>
      <c r="C94" s="354" t="s">
        <v>133</v>
      </c>
      <c r="D94" s="354" t="s">
        <v>136</v>
      </c>
      <c r="E94" s="354">
        <v>5</v>
      </c>
      <c r="F94" s="354">
        <v>1</v>
      </c>
      <c r="G94" s="354">
        <v>5</v>
      </c>
      <c r="H94" s="354">
        <v>3</v>
      </c>
      <c r="I94" s="354">
        <v>0</v>
      </c>
      <c r="J94" s="354">
        <v>1</v>
      </c>
      <c r="K94" s="354">
        <v>42.11</v>
      </c>
      <c r="L94" s="354" t="s">
        <v>115</v>
      </c>
      <c r="M94" s="395">
        <v>9.2</v>
      </c>
      <c r="N94" s="395">
        <v>8.96</v>
      </c>
      <c r="O94" s="395">
        <v>8.68</v>
      </c>
      <c r="P94" s="354">
        <v>447.33</v>
      </c>
      <c r="Q94" s="354">
        <v>5.46</v>
      </c>
      <c r="R94" s="661">
        <v>3.9682979548855495</v>
      </c>
      <c r="S94" s="354">
        <v>2</v>
      </c>
      <c r="T94" s="445">
        <v>42678</v>
      </c>
      <c r="U94" s="445">
        <v>42693</v>
      </c>
      <c r="V94" s="445">
        <v>42473</v>
      </c>
      <c r="W94" s="445">
        <v>42477</v>
      </c>
      <c r="X94" s="445">
        <v>42520</v>
      </c>
      <c r="Y94" s="354">
        <v>210</v>
      </c>
      <c r="Z94" s="354">
        <v>15.56</v>
      </c>
      <c r="AA94" s="395">
        <v>63.9</v>
      </c>
      <c r="AB94" s="664">
        <v>5</v>
      </c>
      <c r="AC94" s="354">
        <v>74</v>
      </c>
      <c r="AD94" s="394">
        <v>2</v>
      </c>
      <c r="AE94" s="354">
        <v>31.54</v>
      </c>
      <c r="AF94" s="354">
        <v>35.63</v>
      </c>
      <c r="AG94" s="354">
        <v>42.11</v>
      </c>
      <c r="AH94" s="354">
        <v>2.3</v>
      </c>
      <c r="AI94" s="699" t="s">
        <v>137</v>
      </c>
      <c r="AJ94" s="354">
        <v>60</v>
      </c>
      <c r="AK94" s="699" t="s">
        <v>140</v>
      </c>
      <c r="AL94" s="354">
        <v>1</v>
      </c>
      <c r="AM94" s="699" t="s">
        <v>137</v>
      </c>
      <c r="AN94" s="354">
        <v>0</v>
      </c>
      <c r="AO94" s="354">
        <v>1</v>
      </c>
      <c r="AP94" s="354">
        <v>0</v>
      </c>
      <c r="AQ94" s="354">
        <v>1</v>
      </c>
      <c r="AR94" s="354">
        <v>1.7</v>
      </c>
      <c r="AS94" s="354">
        <v>1</v>
      </c>
      <c r="AT94" s="354" t="s">
        <v>115</v>
      </c>
      <c r="AU94" s="354">
        <v>1</v>
      </c>
      <c r="AV94" s="445">
        <v>42405</v>
      </c>
      <c r="AW94" s="354">
        <v>2</v>
      </c>
      <c r="AX94" s="445">
        <v>42439</v>
      </c>
      <c r="AY94" s="354">
        <v>2</v>
      </c>
      <c r="AZ94" s="354" t="s">
        <v>115</v>
      </c>
      <c r="BA94" s="354" t="s">
        <v>115</v>
      </c>
      <c r="BB94" s="354" t="s">
        <v>115</v>
      </c>
      <c r="BC94" s="354" t="s">
        <v>115</v>
      </c>
      <c r="BD94" s="362" t="s">
        <v>115</v>
      </c>
    </row>
    <row r="95" spans="1:56" s="362" customFormat="1" ht="15" customHeight="1">
      <c r="A95" s="635"/>
      <c r="B95" s="354"/>
      <c r="C95" s="354" t="s">
        <v>133</v>
      </c>
      <c r="D95" s="362" t="s">
        <v>138</v>
      </c>
      <c r="E95" s="354">
        <v>5</v>
      </c>
      <c r="F95" s="354">
        <v>1</v>
      </c>
      <c r="G95" s="354">
        <v>5</v>
      </c>
      <c r="H95" s="354">
        <v>1</v>
      </c>
      <c r="I95" s="354">
        <v>0</v>
      </c>
      <c r="J95" s="354">
        <v>1</v>
      </c>
      <c r="K95" s="354">
        <v>45.2</v>
      </c>
      <c r="L95" s="354">
        <v>741</v>
      </c>
      <c r="M95" s="395">
        <v>11.76</v>
      </c>
      <c r="N95" s="395">
        <v>11.67</v>
      </c>
      <c r="O95" s="395">
        <v>11.61</v>
      </c>
      <c r="P95" s="354">
        <v>584</v>
      </c>
      <c r="Q95" s="354">
        <v>2.546</v>
      </c>
      <c r="R95" s="661">
        <v>0.9493923357178946</v>
      </c>
      <c r="S95" s="354">
        <v>7</v>
      </c>
      <c r="T95" s="445">
        <v>42668</v>
      </c>
      <c r="U95" s="445">
        <v>42677</v>
      </c>
      <c r="V95" s="445">
        <v>42470</v>
      </c>
      <c r="W95" s="445">
        <v>42472</v>
      </c>
      <c r="X95" s="445">
        <v>42520</v>
      </c>
      <c r="Y95" s="354">
        <v>210</v>
      </c>
      <c r="Z95" s="354">
        <v>15</v>
      </c>
      <c r="AA95" s="395">
        <v>91</v>
      </c>
      <c r="AB95" s="664">
        <v>2</v>
      </c>
      <c r="AC95" s="354">
        <v>82</v>
      </c>
      <c r="AD95" s="394">
        <v>4</v>
      </c>
      <c r="AE95" s="354">
        <v>35.1</v>
      </c>
      <c r="AF95" s="354">
        <v>37.8</v>
      </c>
      <c r="AG95" s="354">
        <v>45.2</v>
      </c>
      <c r="AH95" s="354">
        <v>0.89</v>
      </c>
      <c r="AI95" s="427" t="s">
        <v>175</v>
      </c>
      <c r="AJ95" s="354">
        <v>100</v>
      </c>
      <c r="AK95" s="427" t="s">
        <v>176</v>
      </c>
      <c r="AL95" s="354">
        <v>55</v>
      </c>
      <c r="AM95" s="427" t="s">
        <v>137</v>
      </c>
      <c r="AN95" s="427" t="s">
        <v>115</v>
      </c>
      <c r="AO95" s="427" t="s">
        <v>115</v>
      </c>
      <c r="AP95" s="427" t="s">
        <v>115</v>
      </c>
      <c r="AQ95" s="427" t="s">
        <v>115</v>
      </c>
      <c r="AR95" s="354">
        <v>0</v>
      </c>
      <c r="AS95" s="354">
        <v>1</v>
      </c>
      <c r="AT95" s="354">
        <v>0</v>
      </c>
      <c r="AU95" s="354">
        <v>1</v>
      </c>
      <c r="AV95" s="445">
        <v>42704</v>
      </c>
      <c r="AW95" s="354">
        <v>2</v>
      </c>
      <c r="AX95" s="445">
        <v>42436</v>
      </c>
      <c r="AY95" s="699" t="s">
        <v>137</v>
      </c>
      <c r="AZ95" s="354">
        <v>0</v>
      </c>
      <c r="BA95" s="354">
        <v>0</v>
      </c>
      <c r="BB95" s="354" t="s">
        <v>115</v>
      </c>
      <c r="BC95" s="362" t="s">
        <v>115</v>
      </c>
      <c r="BD95" s="354">
        <v>3.5</v>
      </c>
    </row>
    <row r="96" spans="1:56" s="362" customFormat="1" ht="15" customHeight="1">
      <c r="A96" s="635"/>
      <c r="B96" s="354"/>
      <c r="C96" s="354" t="s">
        <v>133</v>
      </c>
      <c r="D96" s="362" t="s">
        <v>141</v>
      </c>
      <c r="E96" s="354">
        <v>5</v>
      </c>
      <c r="F96" s="354">
        <v>1</v>
      </c>
      <c r="G96" s="354">
        <v>5</v>
      </c>
      <c r="H96" s="354">
        <v>1</v>
      </c>
      <c r="I96" s="354">
        <v>0</v>
      </c>
      <c r="J96" s="354">
        <v>4</v>
      </c>
      <c r="K96" s="354">
        <v>42.6</v>
      </c>
      <c r="L96" s="362" t="s">
        <v>115</v>
      </c>
      <c r="M96" s="395">
        <v>10.95</v>
      </c>
      <c r="N96" s="395">
        <v>10.9</v>
      </c>
      <c r="O96" s="395">
        <v>11.6</v>
      </c>
      <c r="P96" s="354">
        <v>557.5</v>
      </c>
      <c r="Q96" s="354">
        <v>8.78</v>
      </c>
      <c r="R96" s="661">
        <v>3.5653043726779168</v>
      </c>
      <c r="S96" s="354">
        <v>2</v>
      </c>
      <c r="T96" s="445">
        <v>42669</v>
      </c>
      <c r="U96" s="445">
        <v>42676</v>
      </c>
      <c r="V96" s="445">
        <v>42474</v>
      </c>
      <c r="W96" s="445">
        <v>42474</v>
      </c>
      <c r="X96" s="445">
        <v>42524</v>
      </c>
      <c r="Y96" s="354">
        <v>221</v>
      </c>
      <c r="Z96" s="354">
        <v>15.53</v>
      </c>
      <c r="AA96" s="395">
        <v>87.6</v>
      </c>
      <c r="AB96" s="664">
        <v>5</v>
      </c>
      <c r="AC96" s="354">
        <v>80</v>
      </c>
      <c r="AD96" s="394">
        <v>4</v>
      </c>
      <c r="AE96" s="354">
        <v>33.1</v>
      </c>
      <c r="AF96" s="354">
        <v>41.2</v>
      </c>
      <c r="AG96" s="354">
        <v>42.6</v>
      </c>
      <c r="AH96" s="354">
        <v>0.13</v>
      </c>
      <c r="AI96" s="354">
        <v>5</v>
      </c>
      <c r="AJ96" s="354" t="s">
        <v>115</v>
      </c>
      <c r="AK96" s="354">
        <v>2</v>
      </c>
      <c r="AL96" s="354" t="s">
        <v>115</v>
      </c>
      <c r="AM96" s="354">
        <v>2</v>
      </c>
      <c r="AN96" s="354" t="s">
        <v>115</v>
      </c>
      <c r="AO96" s="354" t="s">
        <v>115</v>
      </c>
      <c r="AP96" s="354" t="s">
        <v>115</v>
      </c>
      <c r="AQ96" s="354" t="s">
        <v>115</v>
      </c>
      <c r="AR96" s="354" t="s">
        <v>115</v>
      </c>
      <c r="AS96" s="354">
        <v>1</v>
      </c>
      <c r="AT96" s="354" t="s">
        <v>115</v>
      </c>
      <c r="AU96" s="354">
        <v>1</v>
      </c>
      <c r="AV96" s="445">
        <v>42728</v>
      </c>
      <c r="AW96" s="354">
        <v>2</v>
      </c>
      <c r="AX96" s="445">
        <v>42396</v>
      </c>
      <c r="AY96" s="354">
        <v>3</v>
      </c>
      <c r="AZ96" s="354" t="s">
        <v>115</v>
      </c>
      <c r="BA96" s="354" t="s">
        <v>115</v>
      </c>
      <c r="BB96" s="362" t="s">
        <v>115</v>
      </c>
      <c r="BC96" s="362" t="s">
        <v>115</v>
      </c>
      <c r="BD96" s="354">
        <v>1</v>
      </c>
    </row>
    <row r="97" spans="1:56" s="362" customFormat="1" ht="15" customHeight="1">
      <c r="A97" s="635"/>
      <c r="B97" s="354"/>
      <c r="C97" s="354" t="s">
        <v>133</v>
      </c>
      <c r="D97" s="362" t="s">
        <v>143</v>
      </c>
      <c r="E97" s="354">
        <v>5</v>
      </c>
      <c r="F97" s="354">
        <v>1</v>
      </c>
      <c r="G97" s="354">
        <v>5</v>
      </c>
      <c r="H97" s="354">
        <v>1</v>
      </c>
      <c r="I97" s="362">
        <v>0</v>
      </c>
      <c r="J97" s="354">
        <v>1</v>
      </c>
      <c r="K97" s="354">
        <v>43.6</v>
      </c>
      <c r="L97" s="354">
        <v>762</v>
      </c>
      <c r="M97" s="395">
        <v>8.95</v>
      </c>
      <c r="N97" s="395">
        <v>9.21</v>
      </c>
      <c r="O97" s="395">
        <v>8.85</v>
      </c>
      <c r="P97" s="354">
        <v>450.2</v>
      </c>
      <c r="Q97" s="354">
        <v>9.5</v>
      </c>
      <c r="R97" s="661">
        <v>3.8892340463299826</v>
      </c>
      <c r="S97" s="354">
        <v>3</v>
      </c>
      <c r="T97" s="445">
        <v>42681</v>
      </c>
      <c r="U97" s="445">
        <v>42689</v>
      </c>
      <c r="V97" s="445">
        <v>42468</v>
      </c>
      <c r="W97" s="445">
        <v>42471</v>
      </c>
      <c r="X97" s="445">
        <v>42517</v>
      </c>
      <c r="Y97" s="354">
        <v>201</v>
      </c>
      <c r="Z97" s="354">
        <v>15.2</v>
      </c>
      <c r="AA97" s="395">
        <v>68.7</v>
      </c>
      <c r="AB97" s="664">
        <v>5</v>
      </c>
      <c r="AC97" s="354">
        <v>86</v>
      </c>
      <c r="AD97" s="394">
        <v>2</v>
      </c>
      <c r="AE97" s="354">
        <v>29.2</v>
      </c>
      <c r="AF97" s="354">
        <v>37.1</v>
      </c>
      <c r="AG97" s="354">
        <v>43.6</v>
      </c>
      <c r="AH97" s="354">
        <v>3</v>
      </c>
      <c r="AI97" s="354">
        <v>2</v>
      </c>
      <c r="AJ97" s="354" t="s">
        <v>115</v>
      </c>
      <c r="AK97" s="354">
        <v>2</v>
      </c>
      <c r="AL97" s="354" t="s">
        <v>115</v>
      </c>
      <c r="AM97" s="354" t="s">
        <v>115</v>
      </c>
      <c r="AN97" s="354" t="s">
        <v>115</v>
      </c>
      <c r="AO97" s="354" t="s">
        <v>115</v>
      </c>
      <c r="AP97" s="354" t="s">
        <v>115</v>
      </c>
      <c r="AQ97" s="354" t="s">
        <v>115</v>
      </c>
      <c r="AR97" s="354" t="s">
        <v>115</v>
      </c>
      <c r="AS97" s="354" t="s">
        <v>115</v>
      </c>
      <c r="AT97" s="354" t="s">
        <v>115</v>
      </c>
      <c r="AU97" s="354">
        <v>1</v>
      </c>
      <c r="AV97" s="445" t="s">
        <v>115</v>
      </c>
      <c r="AW97" s="354">
        <v>1</v>
      </c>
      <c r="AX97" s="445" t="s">
        <v>115</v>
      </c>
      <c r="AY97" s="354">
        <v>2</v>
      </c>
      <c r="AZ97" s="354" t="s">
        <v>115</v>
      </c>
      <c r="BA97" s="354">
        <v>2</v>
      </c>
      <c r="BB97" s="354" t="s">
        <v>115</v>
      </c>
      <c r="BC97" s="354">
        <v>1</v>
      </c>
      <c r="BD97" s="354">
        <v>1</v>
      </c>
    </row>
    <row r="98" spans="1:56" s="351" customFormat="1" ht="15" customHeight="1">
      <c r="A98" s="635"/>
      <c r="B98" s="354"/>
      <c r="C98" s="354" t="s">
        <v>133</v>
      </c>
      <c r="D98" s="362" t="s">
        <v>144</v>
      </c>
      <c r="E98" s="354">
        <v>5</v>
      </c>
      <c r="F98" s="354">
        <v>1</v>
      </c>
      <c r="G98" s="354">
        <v>5</v>
      </c>
      <c r="H98" s="354">
        <v>3</v>
      </c>
      <c r="I98" s="354" t="s">
        <v>115</v>
      </c>
      <c r="J98" s="649" t="s">
        <v>115</v>
      </c>
      <c r="K98" s="354">
        <v>40.9</v>
      </c>
      <c r="L98" s="354" t="s">
        <v>115</v>
      </c>
      <c r="M98" s="395">
        <v>7.84</v>
      </c>
      <c r="N98" s="395">
        <v>7.53</v>
      </c>
      <c r="O98" s="395">
        <v>7.71</v>
      </c>
      <c r="P98" s="354">
        <v>384.67</v>
      </c>
      <c r="Q98" s="354">
        <v>5.15</v>
      </c>
      <c r="R98" s="661">
        <v>2.596344806079421</v>
      </c>
      <c r="S98" s="354">
        <v>2</v>
      </c>
      <c r="T98" s="445">
        <v>42671</v>
      </c>
      <c r="U98" s="445">
        <v>42676</v>
      </c>
      <c r="V98" s="445">
        <v>42471</v>
      </c>
      <c r="W98" s="445">
        <v>42474</v>
      </c>
      <c r="X98" s="445">
        <v>42521</v>
      </c>
      <c r="Y98" s="354">
        <v>215</v>
      </c>
      <c r="Z98" s="354">
        <v>14.1</v>
      </c>
      <c r="AA98" s="395">
        <v>59.2</v>
      </c>
      <c r="AB98" s="664">
        <v>5</v>
      </c>
      <c r="AC98" s="354">
        <v>83</v>
      </c>
      <c r="AD98" s="394">
        <v>3</v>
      </c>
      <c r="AE98" s="354">
        <v>28.6</v>
      </c>
      <c r="AF98" s="354">
        <v>37.1</v>
      </c>
      <c r="AG98" s="354">
        <v>40.9</v>
      </c>
      <c r="AH98" s="354">
        <v>15</v>
      </c>
      <c r="AI98" s="354">
        <v>2</v>
      </c>
      <c r="AJ98" s="354">
        <v>20</v>
      </c>
      <c r="AK98" s="354">
        <v>2</v>
      </c>
      <c r="AL98" s="354">
        <v>6.7</v>
      </c>
      <c r="AM98" s="354">
        <v>2</v>
      </c>
      <c r="AN98" s="354">
        <v>100</v>
      </c>
      <c r="AO98" s="354">
        <v>3</v>
      </c>
      <c r="AP98" s="354" t="s">
        <v>115</v>
      </c>
      <c r="AQ98" s="354" t="s">
        <v>115</v>
      </c>
      <c r="AR98" s="354">
        <v>15</v>
      </c>
      <c r="AS98" s="354">
        <v>3</v>
      </c>
      <c r="AT98" s="354">
        <v>25</v>
      </c>
      <c r="AU98" s="354">
        <v>2</v>
      </c>
      <c r="AV98" s="445" t="s">
        <v>115</v>
      </c>
      <c r="AW98" s="362" t="s">
        <v>115</v>
      </c>
      <c r="AX98" s="445" t="s">
        <v>115</v>
      </c>
      <c r="AY98" s="354">
        <v>2</v>
      </c>
      <c r="AZ98" s="362" t="s">
        <v>115</v>
      </c>
      <c r="BA98" s="362" t="s">
        <v>115</v>
      </c>
      <c r="BB98" s="362" t="s">
        <v>115</v>
      </c>
      <c r="BC98" s="362" t="s">
        <v>115</v>
      </c>
      <c r="BD98" s="362" t="s">
        <v>115</v>
      </c>
    </row>
    <row r="99" spans="1:56" s="362" customFormat="1" ht="15" customHeight="1">
      <c r="A99" s="635"/>
      <c r="B99" s="354"/>
      <c r="C99" s="354" t="s">
        <v>133</v>
      </c>
      <c r="D99" s="362" t="s">
        <v>145</v>
      </c>
      <c r="E99" s="354">
        <v>1</v>
      </c>
      <c r="F99" s="354">
        <v>1</v>
      </c>
      <c r="G99" s="354">
        <v>5</v>
      </c>
      <c r="H99" s="354" t="s">
        <v>115</v>
      </c>
      <c r="I99" s="354">
        <v>1</v>
      </c>
      <c r="J99" s="354">
        <v>1</v>
      </c>
      <c r="K99" s="354">
        <v>42.3</v>
      </c>
      <c r="L99" s="354">
        <v>789.5</v>
      </c>
      <c r="M99" s="395">
        <v>11.92</v>
      </c>
      <c r="N99" s="395">
        <v>12.07</v>
      </c>
      <c r="O99" s="395">
        <v>11.8</v>
      </c>
      <c r="P99" s="354">
        <v>596.36</v>
      </c>
      <c r="Q99" s="354">
        <v>11.15</v>
      </c>
      <c r="R99" s="661">
        <v>7.24519396369864</v>
      </c>
      <c r="S99" s="354">
        <v>1</v>
      </c>
      <c r="T99" s="445">
        <v>42676</v>
      </c>
      <c r="U99" s="445">
        <v>42686</v>
      </c>
      <c r="V99" s="445">
        <v>42471</v>
      </c>
      <c r="W99" s="445">
        <v>42474</v>
      </c>
      <c r="X99" s="445">
        <v>42518</v>
      </c>
      <c r="Y99" s="354">
        <v>207</v>
      </c>
      <c r="Z99" s="354">
        <v>12.1</v>
      </c>
      <c r="AA99" s="395">
        <v>70.6</v>
      </c>
      <c r="AB99" s="664">
        <v>3</v>
      </c>
      <c r="AC99" s="354">
        <v>86</v>
      </c>
      <c r="AD99" s="394">
        <v>2</v>
      </c>
      <c r="AE99" s="354">
        <v>37.1</v>
      </c>
      <c r="AF99" s="354">
        <v>42.1</v>
      </c>
      <c r="AG99" s="354">
        <v>42.3</v>
      </c>
      <c r="AH99" s="354">
        <v>5</v>
      </c>
      <c r="AI99" s="354">
        <v>1</v>
      </c>
      <c r="AJ99" s="354" t="s">
        <v>115</v>
      </c>
      <c r="AK99" s="354">
        <v>1</v>
      </c>
      <c r="AL99" s="354" t="s">
        <v>115</v>
      </c>
      <c r="AM99" s="354">
        <v>1</v>
      </c>
      <c r="AN99" s="354">
        <v>0</v>
      </c>
      <c r="AO99" s="354" t="s">
        <v>115</v>
      </c>
      <c r="AP99" s="354" t="s">
        <v>115</v>
      </c>
      <c r="AQ99" s="354">
        <v>1</v>
      </c>
      <c r="AR99" s="354">
        <v>0</v>
      </c>
      <c r="AS99" s="354">
        <v>1</v>
      </c>
      <c r="AT99" s="354">
        <v>0</v>
      </c>
      <c r="AU99" s="354">
        <v>0</v>
      </c>
      <c r="AV99" s="445">
        <v>42727</v>
      </c>
      <c r="AW99" s="354">
        <v>3</v>
      </c>
      <c r="AX99" s="445">
        <v>42418</v>
      </c>
      <c r="AY99" s="354">
        <v>3</v>
      </c>
      <c r="AZ99" s="354" t="s">
        <v>115</v>
      </c>
      <c r="BA99" s="354" t="s">
        <v>115</v>
      </c>
      <c r="BB99" s="354" t="s">
        <v>115</v>
      </c>
      <c r="BC99" s="354" t="s">
        <v>115</v>
      </c>
      <c r="BD99" s="354">
        <v>1</v>
      </c>
    </row>
    <row r="100" spans="1:56" s="362" customFormat="1" ht="15" customHeight="1">
      <c r="A100" s="635"/>
      <c r="B100" s="354"/>
      <c r="C100" s="354" t="s">
        <v>133</v>
      </c>
      <c r="D100" s="362" t="s">
        <v>146</v>
      </c>
      <c r="E100" s="354">
        <v>5</v>
      </c>
      <c r="F100" s="354">
        <v>1</v>
      </c>
      <c r="G100" s="354">
        <v>5</v>
      </c>
      <c r="H100" s="354">
        <v>1</v>
      </c>
      <c r="I100" s="354">
        <v>0</v>
      </c>
      <c r="J100" s="354">
        <v>1</v>
      </c>
      <c r="K100" s="354">
        <v>39.9</v>
      </c>
      <c r="L100" s="354">
        <v>655</v>
      </c>
      <c r="M100" s="395">
        <v>7.31</v>
      </c>
      <c r="N100" s="395">
        <v>7.49</v>
      </c>
      <c r="O100" s="395">
        <v>7.42</v>
      </c>
      <c r="P100" s="354">
        <v>370.28</v>
      </c>
      <c r="Q100" s="354">
        <v>5.11</v>
      </c>
      <c r="R100" s="661">
        <v>3.11245539099551</v>
      </c>
      <c r="S100" s="354">
        <v>5</v>
      </c>
      <c r="T100" s="445">
        <v>42670</v>
      </c>
      <c r="U100" s="445">
        <v>42677</v>
      </c>
      <c r="V100" s="445">
        <v>42464</v>
      </c>
      <c r="W100" s="445">
        <v>42469</v>
      </c>
      <c r="X100" s="445">
        <v>42515</v>
      </c>
      <c r="Y100" s="354">
        <v>211</v>
      </c>
      <c r="Z100" s="354">
        <v>13.97</v>
      </c>
      <c r="AA100" s="395">
        <v>51.08</v>
      </c>
      <c r="AB100" s="664">
        <v>5</v>
      </c>
      <c r="AC100" s="354">
        <v>89.7</v>
      </c>
      <c r="AD100" s="394">
        <v>3</v>
      </c>
      <c r="AE100" s="354">
        <v>28.8</v>
      </c>
      <c r="AF100" s="354">
        <v>34.3</v>
      </c>
      <c r="AG100" s="354">
        <v>39.9</v>
      </c>
      <c r="AH100" s="354">
        <v>13.5</v>
      </c>
      <c r="AI100" s="354">
        <v>2</v>
      </c>
      <c r="AJ100" s="354">
        <v>0</v>
      </c>
      <c r="AK100" s="354">
        <v>1</v>
      </c>
      <c r="AL100" s="354" t="s">
        <v>115</v>
      </c>
      <c r="AM100" s="354" t="s">
        <v>115</v>
      </c>
      <c r="AN100" s="354">
        <v>0</v>
      </c>
      <c r="AO100" s="354">
        <v>1</v>
      </c>
      <c r="AP100" s="354">
        <v>25</v>
      </c>
      <c r="AQ100" s="354">
        <v>3</v>
      </c>
      <c r="AR100" s="354" t="s">
        <v>115</v>
      </c>
      <c r="AS100" s="354" t="s">
        <v>115</v>
      </c>
      <c r="AT100" s="354">
        <v>40</v>
      </c>
      <c r="AU100" s="354">
        <v>4</v>
      </c>
      <c r="AV100" s="445">
        <v>42732</v>
      </c>
      <c r="AW100" s="354">
        <v>1</v>
      </c>
      <c r="AX100" s="445">
        <v>42402</v>
      </c>
      <c r="AY100" s="354">
        <v>2</v>
      </c>
      <c r="AZ100" s="354" t="s">
        <v>115</v>
      </c>
      <c r="BA100" s="354" t="s">
        <v>115</v>
      </c>
      <c r="BB100" s="354" t="s">
        <v>115</v>
      </c>
      <c r="BC100" s="354" t="s">
        <v>115</v>
      </c>
      <c r="BD100" s="354">
        <v>1</v>
      </c>
    </row>
    <row r="101" spans="1:56" s="362" customFormat="1" ht="15" customHeight="1">
      <c r="A101" s="635"/>
      <c r="B101" s="354"/>
      <c r="C101" s="354" t="s">
        <v>133</v>
      </c>
      <c r="D101" s="362" t="s">
        <v>147</v>
      </c>
      <c r="E101" s="354">
        <v>5</v>
      </c>
      <c r="F101" s="354">
        <v>5</v>
      </c>
      <c r="G101" s="354">
        <v>5</v>
      </c>
      <c r="H101" s="354" t="s">
        <v>115</v>
      </c>
      <c r="I101" s="351" t="s">
        <v>115</v>
      </c>
      <c r="J101" s="354">
        <v>1</v>
      </c>
      <c r="K101" s="354">
        <v>43.57</v>
      </c>
      <c r="L101" s="354">
        <v>766.5</v>
      </c>
      <c r="M101" s="395">
        <v>10.86</v>
      </c>
      <c r="N101" s="395">
        <v>10.54</v>
      </c>
      <c r="O101" s="395">
        <v>10.68</v>
      </c>
      <c r="P101" s="354">
        <v>534.8</v>
      </c>
      <c r="Q101" s="354">
        <v>13.48</v>
      </c>
      <c r="R101" s="661">
        <v>4.544224233857617</v>
      </c>
      <c r="S101" s="354">
        <v>1</v>
      </c>
      <c r="T101" s="445">
        <v>42680</v>
      </c>
      <c r="U101" s="445">
        <v>42690</v>
      </c>
      <c r="V101" s="445">
        <v>42472</v>
      </c>
      <c r="W101" s="445">
        <v>42474</v>
      </c>
      <c r="X101" s="445">
        <v>42520</v>
      </c>
      <c r="Y101" s="354">
        <v>207</v>
      </c>
      <c r="Z101" s="354">
        <v>13.3</v>
      </c>
      <c r="AA101" s="395">
        <v>58.6</v>
      </c>
      <c r="AB101" s="664">
        <v>1</v>
      </c>
      <c r="AC101" s="354">
        <v>79.8</v>
      </c>
      <c r="AD101" s="394">
        <v>2</v>
      </c>
      <c r="AE101" s="354">
        <v>32.9</v>
      </c>
      <c r="AF101" s="354">
        <v>34.8</v>
      </c>
      <c r="AG101" s="354">
        <v>43.57</v>
      </c>
      <c r="AH101" s="354">
        <v>30</v>
      </c>
      <c r="AI101" s="427" t="s">
        <v>140</v>
      </c>
      <c r="AJ101" s="354" t="s">
        <v>148</v>
      </c>
      <c r="AK101" s="354" t="s">
        <v>148</v>
      </c>
      <c r="AL101" s="354" t="s">
        <v>148</v>
      </c>
      <c r="AM101" s="354">
        <v>1</v>
      </c>
      <c r="AN101" s="354" t="s">
        <v>115</v>
      </c>
      <c r="AO101" s="354">
        <v>2</v>
      </c>
      <c r="AP101" s="354" t="s">
        <v>148</v>
      </c>
      <c r="AQ101" s="354" t="s">
        <v>148</v>
      </c>
      <c r="AR101" s="354" t="s">
        <v>148</v>
      </c>
      <c r="AS101" s="354" t="s">
        <v>148</v>
      </c>
      <c r="AT101" s="354" t="s">
        <v>148</v>
      </c>
      <c r="AU101" s="354" t="s">
        <v>148</v>
      </c>
      <c r="AV101" s="445">
        <v>42724</v>
      </c>
      <c r="AW101" s="354">
        <v>2</v>
      </c>
      <c r="AX101" s="445">
        <v>42420</v>
      </c>
      <c r="AY101" s="354">
        <v>2</v>
      </c>
      <c r="AZ101" s="354" t="s">
        <v>115</v>
      </c>
      <c r="BA101" s="354" t="s">
        <v>115</v>
      </c>
      <c r="BB101" s="354" t="s">
        <v>115</v>
      </c>
      <c r="BC101" s="354" t="s">
        <v>115</v>
      </c>
      <c r="BD101" s="354" t="s">
        <v>115</v>
      </c>
    </row>
    <row r="102" spans="1:56" s="362" customFormat="1" ht="15" customHeight="1">
      <c r="A102" s="635"/>
      <c r="B102" s="354"/>
      <c r="C102" s="354" t="s">
        <v>133</v>
      </c>
      <c r="D102" s="362" t="s">
        <v>149</v>
      </c>
      <c r="E102" s="354">
        <v>5</v>
      </c>
      <c r="F102" s="354">
        <v>1</v>
      </c>
      <c r="G102" s="354">
        <v>5</v>
      </c>
      <c r="H102" s="354">
        <v>1</v>
      </c>
      <c r="I102" s="354">
        <v>1.2</v>
      </c>
      <c r="J102" s="354">
        <v>1</v>
      </c>
      <c r="K102" s="354">
        <v>41.2</v>
      </c>
      <c r="L102" s="354" t="s">
        <v>115</v>
      </c>
      <c r="M102" s="395">
        <v>8.93</v>
      </c>
      <c r="N102" s="395">
        <v>7.82</v>
      </c>
      <c r="O102" s="395">
        <v>7.73</v>
      </c>
      <c r="P102" s="354">
        <v>408</v>
      </c>
      <c r="Q102" s="354">
        <v>2.6</v>
      </c>
      <c r="R102" s="661">
        <v>-1.3502957259234507</v>
      </c>
      <c r="S102" s="354">
        <v>7</v>
      </c>
      <c r="T102" s="445">
        <v>42678</v>
      </c>
      <c r="U102" s="445">
        <v>42684</v>
      </c>
      <c r="V102" s="445">
        <v>42464</v>
      </c>
      <c r="W102" s="445">
        <v>42467</v>
      </c>
      <c r="X102" s="445">
        <v>42518</v>
      </c>
      <c r="Y102" s="354">
        <v>205</v>
      </c>
      <c r="Z102" s="354">
        <v>15.3</v>
      </c>
      <c r="AA102" s="395">
        <v>49.5</v>
      </c>
      <c r="AB102" s="664">
        <v>3</v>
      </c>
      <c r="AC102" s="354">
        <v>84.2</v>
      </c>
      <c r="AD102" s="394">
        <v>3</v>
      </c>
      <c r="AE102" s="354">
        <v>37.8</v>
      </c>
      <c r="AF102" s="354">
        <v>31</v>
      </c>
      <c r="AG102" s="354">
        <v>41.2</v>
      </c>
      <c r="AH102" s="354">
        <v>9</v>
      </c>
      <c r="AI102" s="354">
        <v>3</v>
      </c>
      <c r="AJ102" s="354">
        <v>12</v>
      </c>
      <c r="AK102" s="354">
        <v>2</v>
      </c>
      <c r="AL102" s="354">
        <v>0</v>
      </c>
      <c r="AM102" s="354">
        <v>1</v>
      </c>
      <c r="AN102" s="354">
        <v>0</v>
      </c>
      <c r="AO102" s="354">
        <v>1</v>
      </c>
      <c r="AP102" s="354" t="s">
        <v>115</v>
      </c>
      <c r="AQ102" s="354" t="s">
        <v>115</v>
      </c>
      <c r="AR102" s="354">
        <v>20</v>
      </c>
      <c r="AS102" s="354">
        <v>3</v>
      </c>
      <c r="AT102" s="354">
        <v>10</v>
      </c>
      <c r="AU102" s="354">
        <v>2</v>
      </c>
      <c r="AV102" s="445">
        <v>42402</v>
      </c>
      <c r="AW102" s="354">
        <v>2</v>
      </c>
      <c r="AX102" s="445">
        <v>42441</v>
      </c>
      <c r="AY102" s="354">
        <v>2</v>
      </c>
      <c r="AZ102" s="445">
        <v>42420</v>
      </c>
      <c r="BA102" s="354">
        <v>1</v>
      </c>
      <c r="BB102" s="445">
        <v>42505</v>
      </c>
      <c r="BC102" s="354">
        <v>3</v>
      </c>
      <c r="BD102" s="354">
        <v>3</v>
      </c>
    </row>
    <row r="103" spans="1:56" s="362" customFormat="1" ht="15" customHeight="1">
      <c r="A103" s="635"/>
      <c r="B103" s="354"/>
      <c r="C103" s="354" t="s">
        <v>133</v>
      </c>
      <c r="D103" s="362" t="s">
        <v>150</v>
      </c>
      <c r="E103" s="354">
        <v>1</v>
      </c>
      <c r="F103" s="354">
        <v>1</v>
      </c>
      <c r="G103" s="354">
        <v>1</v>
      </c>
      <c r="H103" s="354">
        <v>5</v>
      </c>
      <c r="I103" s="354">
        <v>0</v>
      </c>
      <c r="J103" s="354">
        <v>1</v>
      </c>
      <c r="K103" s="421" t="s">
        <v>151</v>
      </c>
      <c r="L103" s="354">
        <v>700.9</v>
      </c>
      <c r="M103" s="395">
        <v>7.7</v>
      </c>
      <c r="N103" s="395">
        <v>7.55</v>
      </c>
      <c r="O103" s="395">
        <v>7.3</v>
      </c>
      <c r="P103" s="354">
        <v>375.8</v>
      </c>
      <c r="Q103" s="354">
        <v>-7.77</v>
      </c>
      <c r="R103" s="661" t="s">
        <v>115</v>
      </c>
      <c r="S103" s="354">
        <v>12</v>
      </c>
      <c r="T103" s="445">
        <v>42678</v>
      </c>
      <c r="U103" s="445">
        <v>42684</v>
      </c>
      <c r="V103" s="445">
        <v>42461</v>
      </c>
      <c r="W103" s="445">
        <v>42463</v>
      </c>
      <c r="X103" s="445">
        <v>42513</v>
      </c>
      <c r="Y103" s="354">
        <v>196</v>
      </c>
      <c r="Z103" s="354">
        <v>12.2</v>
      </c>
      <c r="AA103" s="395" t="s">
        <v>115</v>
      </c>
      <c r="AB103" s="664">
        <v>5</v>
      </c>
      <c r="AC103" s="354">
        <v>84.2</v>
      </c>
      <c r="AD103" s="394" t="s">
        <v>137</v>
      </c>
      <c r="AE103" s="355">
        <v>26.7</v>
      </c>
      <c r="AF103" s="355">
        <v>40.7</v>
      </c>
      <c r="AG103" s="421" t="s">
        <v>151</v>
      </c>
      <c r="AH103" s="354">
        <v>45</v>
      </c>
      <c r="AI103" s="699" t="s">
        <v>176</v>
      </c>
      <c r="AJ103" s="354" t="s">
        <v>115</v>
      </c>
      <c r="AK103" s="354" t="s">
        <v>115</v>
      </c>
      <c r="AL103" s="354" t="s">
        <v>115</v>
      </c>
      <c r="AM103" s="354" t="s">
        <v>115</v>
      </c>
      <c r="AN103" s="354" t="s">
        <v>115</v>
      </c>
      <c r="AO103" s="354" t="s">
        <v>115</v>
      </c>
      <c r="AP103" s="354" t="s">
        <v>115</v>
      </c>
      <c r="AQ103" s="354" t="s">
        <v>115</v>
      </c>
      <c r="AR103" s="354" t="s">
        <v>115</v>
      </c>
      <c r="AS103" s="354" t="s">
        <v>115</v>
      </c>
      <c r="AT103" s="354">
        <v>0</v>
      </c>
      <c r="AU103" s="354">
        <v>1</v>
      </c>
      <c r="AV103" s="445">
        <v>42416</v>
      </c>
      <c r="AW103" s="427" t="s">
        <v>137</v>
      </c>
      <c r="AX103" s="445" t="s">
        <v>115</v>
      </c>
      <c r="AY103" s="354" t="s">
        <v>115</v>
      </c>
      <c r="AZ103" s="354" t="s">
        <v>115</v>
      </c>
      <c r="BA103" s="354" t="s">
        <v>115</v>
      </c>
      <c r="BB103" s="354" t="s">
        <v>115</v>
      </c>
      <c r="BC103" s="354" t="s">
        <v>115</v>
      </c>
      <c r="BD103" s="354">
        <v>1</v>
      </c>
    </row>
    <row r="104" spans="1:56" s="362" customFormat="1" ht="15" customHeight="1">
      <c r="A104" s="635"/>
      <c r="B104" s="354"/>
      <c r="C104" s="354" t="s">
        <v>133</v>
      </c>
      <c r="D104" s="640" t="s">
        <v>153</v>
      </c>
      <c r="E104" s="641">
        <v>5</v>
      </c>
      <c r="F104" s="641">
        <v>1.3333333333333333</v>
      </c>
      <c r="G104" s="641">
        <v>4.666666666666667</v>
      </c>
      <c r="H104" s="641">
        <v>2.2</v>
      </c>
      <c r="I104" s="647">
        <v>0.4666666666666667</v>
      </c>
      <c r="J104" s="341">
        <v>1</v>
      </c>
      <c r="K104" s="650">
        <f>AVERAGE(K92:K103)</f>
        <v>42.73454545454545</v>
      </c>
      <c r="L104" s="647">
        <v>735.8166666666666</v>
      </c>
      <c r="M104" s="647">
        <v>9.650916666666669</v>
      </c>
      <c r="N104" s="647">
        <v>9.656916666666666</v>
      </c>
      <c r="O104" s="647">
        <v>9.634083333333335</v>
      </c>
      <c r="P104" s="647">
        <v>482.3616666666667</v>
      </c>
      <c r="Q104" s="647">
        <v>5.40429313346299</v>
      </c>
      <c r="R104" s="647">
        <v>1.8865865421850476</v>
      </c>
      <c r="S104" s="641">
        <v>6</v>
      </c>
      <c r="T104" s="660"/>
      <c r="U104" s="660"/>
      <c r="V104" s="660"/>
      <c r="W104" s="660"/>
      <c r="X104" s="660"/>
      <c r="Y104" s="650">
        <f>AVERAGE(Y92:Y103)</f>
        <v>207.75</v>
      </c>
      <c r="Z104" s="650">
        <f>AVERAGE(Z92:Z103)</f>
        <v>14.342500000000001</v>
      </c>
      <c r="AA104" s="650">
        <f>AVERAGE(AA92:AA103)</f>
        <v>66.61636363636364</v>
      </c>
      <c r="AB104" s="665">
        <v>5</v>
      </c>
      <c r="AC104" s="650">
        <f>AVERAGE(AC92:AC103)</f>
        <v>83.24166666666667</v>
      </c>
      <c r="AD104" s="666">
        <v>3</v>
      </c>
      <c r="AE104" s="650">
        <f aca="true" t="shared" si="11" ref="AE104:AG104">AVERAGE(AE92:AE103)</f>
        <v>32.174166666666665</v>
      </c>
      <c r="AF104" s="542">
        <f t="shared" si="11"/>
        <v>37.902499999999996</v>
      </c>
      <c r="AG104" s="542">
        <f t="shared" si="11"/>
        <v>42.73454545454545</v>
      </c>
      <c r="AH104" s="650"/>
      <c r="AI104" s="650"/>
      <c r="AJ104" s="650"/>
      <c r="AK104" s="650"/>
      <c r="AL104" s="650"/>
      <c r="AM104" s="650"/>
      <c r="AN104" s="650"/>
      <c r="AO104" s="650"/>
      <c r="AP104" s="650"/>
      <c r="AQ104" s="650"/>
      <c r="AR104" s="650"/>
      <c r="AS104" s="650"/>
      <c r="AT104" s="650"/>
      <c r="AU104" s="650"/>
      <c r="AV104" s="650"/>
      <c r="AW104" s="650"/>
      <c r="AX104" s="650"/>
      <c r="AY104" s="650"/>
      <c r="AZ104" s="650"/>
      <c r="BA104" s="650"/>
      <c r="BB104" s="650"/>
      <c r="BC104" s="650"/>
      <c r="BD104" s="650"/>
    </row>
    <row r="105" spans="1:19" ht="14.25">
      <c r="A105" s="635"/>
      <c r="B105" s="529" t="s">
        <v>9</v>
      </c>
      <c r="C105" s="628" t="s">
        <v>154</v>
      </c>
      <c r="D105" s="523" t="s">
        <v>155</v>
      </c>
      <c r="E105" s="523">
        <v>5</v>
      </c>
      <c r="F105" s="523">
        <v>1</v>
      </c>
      <c r="G105" s="523">
        <v>1</v>
      </c>
      <c r="H105" s="523">
        <v>1</v>
      </c>
      <c r="I105" s="523">
        <v>7</v>
      </c>
      <c r="J105" s="523">
        <v>1</v>
      </c>
      <c r="K105" s="643">
        <v>47.8</v>
      </c>
      <c r="L105" s="643">
        <v>839.9</v>
      </c>
      <c r="M105" s="643">
        <v>118.5</v>
      </c>
      <c r="N105" s="643">
        <v>113</v>
      </c>
      <c r="O105" s="643"/>
      <c r="P105" s="643">
        <v>463</v>
      </c>
      <c r="Q105" s="643">
        <v>3.12</v>
      </c>
      <c r="S105" s="523">
        <v>2</v>
      </c>
    </row>
    <row r="106" spans="1:19" ht="14.25">
      <c r="A106" s="635"/>
      <c r="B106" s="529"/>
      <c r="C106" s="628" t="s">
        <v>154</v>
      </c>
      <c r="D106" s="523" t="s">
        <v>156</v>
      </c>
      <c r="E106" s="523">
        <v>5</v>
      </c>
      <c r="F106" s="523">
        <v>1</v>
      </c>
      <c r="G106" s="523">
        <v>5</v>
      </c>
      <c r="H106" s="523">
        <v>3</v>
      </c>
      <c r="I106" s="523">
        <v>0</v>
      </c>
      <c r="J106" s="523">
        <v>4</v>
      </c>
      <c r="K106" s="523">
        <v>41.8</v>
      </c>
      <c r="L106" s="523">
        <v>822</v>
      </c>
      <c r="M106" s="523">
        <v>136.8</v>
      </c>
      <c r="N106" s="523">
        <v>135.5</v>
      </c>
      <c r="O106" s="523"/>
      <c r="P106" s="523">
        <v>453.9</v>
      </c>
      <c r="Q106" s="523">
        <v>10.38</v>
      </c>
      <c r="S106" s="523">
        <v>1</v>
      </c>
    </row>
    <row r="107" spans="1:19" ht="14.25">
      <c r="A107" s="635"/>
      <c r="B107" s="529"/>
      <c r="C107" s="628" t="s">
        <v>154</v>
      </c>
      <c r="D107" s="523" t="s">
        <v>157</v>
      </c>
      <c r="E107" s="523">
        <v>5</v>
      </c>
      <c r="F107" s="523">
        <v>1</v>
      </c>
      <c r="G107" s="523">
        <v>5</v>
      </c>
      <c r="H107" s="523">
        <v>3</v>
      </c>
      <c r="I107" s="523">
        <v>0</v>
      </c>
      <c r="J107" s="523">
        <v>1</v>
      </c>
      <c r="K107" s="523">
        <v>41.66</v>
      </c>
      <c r="L107" s="523"/>
      <c r="M107" s="523">
        <v>109.34</v>
      </c>
      <c r="N107" s="523">
        <v>105.94</v>
      </c>
      <c r="O107" s="523"/>
      <c r="P107" s="523">
        <v>418.72</v>
      </c>
      <c r="Q107" s="523">
        <v>7.2</v>
      </c>
      <c r="S107" s="523">
        <v>1</v>
      </c>
    </row>
    <row r="108" spans="1:19" ht="14.25">
      <c r="A108" s="635"/>
      <c r="B108" s="529"/>
      <c r="C108" s="628" t="s">
        <v>154</v>
      </c>
      <c r="D108" s="523" t="s">
        <v>158</v>
      </c>
      <c r="E108" s="523">
        <v>5</v>
      </c>
      <c r="F108" s="523">
        <v>1</v>
      </c>
      <c r="G108" s="523">
        <v>5</v>
      </c>
      <c r="H108" s="523">
        <v>3</v>
      </c>
      <c r="I108" s="680"/>
      <c r="J108" s="523"/>
      <c r="K108" s="523">
        <v>44.9</v>
      </c>
      <c r="L108" s="523"/>
      <c r="M108" s="523">
        <v>133.5</v>
      </c>
      <c r="N108" s="523">
        <v>121</v>
      </c>
      <c r="O108" s="523"/>
      <c r="P108" s="523">
        <v>484.76</v>
      </c>
      <c r="Q108" s="523">
        <v>8.3</v>
      </c>
      <c r="S108" s="523">
        <v>1</v>
      </c>
    </row>
    <row r="109" spans="1:19" ht="14.25">
      <c r="A109" s="635"/>
      <c r="B109" s="529"/>
      <c r="C109" s="628" t="s">
        <v>154</v>
      </c>
      <c r="D109" s="523" t="s">
        <v>159</v>
      </c>
      <c r="E109" s="523">
        <v>5</v>
      </c>
      <c r="F109" s="523">
        <v>1</v>
      </c>
      <c r="G109" s="642">
        <v>2</v>
      </c>
      <c r="H109" s="523">
        <v>1</v>
      </c>
      <c r="I109" s="651"/>
      <c r="J109" s="523">
        <v>1</v>
      </c>
      <c r="K109" s="651">
        <v>43.34</v>
      </c>
      <c r="L109" s="651">
        <v>799</v>
      </c>
      <c r="M109" s="651">
        <v>102.3</v>
      </c>
      <c r="N109" s="651">
        <v>108.1</v>
      </c>
      <c r="O109" s="651"/>
      <c r="P109" s="651">
        <v>467.6</v>
      </c>
      <c r="Q109" s="651">
        <v>7.12</v>
      </c>
      <c r="S109" s="523">
        <v>1</v>
      </c>
    </row>
    <row r="110" spans="1:19" ht="14.25">
      <c r="A110" s="635"/>
      <c r="B110" s="529"/>
      <c r="C110" s="628" t="s">
        <v>154</v>
      </c>
      <c r="D110" s="523" t="s">
        <v>160</v>
      </c>
      <c r="E110" s="523">
        <v>5</v>
      </c>
      <c r="F110" s="523">
        <v>1</v>
      </c>
      <c r="G110" s="523">
        <v>5</v>
      </c>
      <c r="H110" s="523">
        <v>3</v>
      </c>
      <c r="I110" s="523"/>
      <c r="J110" s="523">
        <v>5</v>
      </c>
      <c r="K110" s="523">
        <v>51.3</v>
      </c>
      <c r="L110" s="523"/>
      <c r="M110" s="523">
        <v>152.1</v>
      </c>
      <c r="N110" s="523">
        <v>153.2</v>
      </c>
      <c r="O110" s="523"/>
      <c r="P110" s="523">
        <v>565.4</v>
      </c>
      <c r="Q110" s="523">
        <v>9.5</v>
      </c>
      <c r="S110" s="523">
        <v>1</v>
      </c>
    </row>
    <row r="111" spans="1:19" ht="14.25">
      <c r="A111" s="635"/>
      <c r="B111" s="529"/>
      <c r="C111" s="628" t="s">
        <v>154</v>
      </c>
      <c r="D111" s="523" t="s">
        <v>161</v>
      </c>
      <c r="E111" s="523">
        <v>5</v>
      </c>
      <c r="F111" s="523">
        <v>1</v>
      </c>
      <c r="G111" s="523">
        <v>5</v>
      </c>
      <c r="H111" s="523">
        <v>1</v>
      </c>
      <c r="I111" s="523"/>
      <c r="J111" s="523">
        <v>1</v>
      </c>
      <c r="K111" s="523">
        <v>45.2</v>
      </c>
      <c r="L111" s="523"/>
      <c r="M111" s="523">
        <v>103.71</v>
      </c>
      <c r="N111" s="523">
        <v>109.52</v>
      </c>
      <c r="O111" s="523"/>
      <c r="P111" s="523">
        <v>474.1</v>
      </c>
      <c r="Q111" s="523">
        <v>9.11</v>
      </c>
      <c r="S111" s="523">
        <v>1</v>
      </c>
    </row>
    <row r="112" spans="1:19" ht="14.25">
      <c r="A112" s="635"/>
      <c r="B112" s="529"/>
      <c r="C112" s="628" t="s">
        <v>154</v>
      </c>
      <c r="D112" s="523" t="s">
        <v>162</v>
      </c>
      <c r="E112" s="523">
        <v>5</v>
      </c>
      <c r="F112" s="523">
        <v>1</v>
      </c>
      <c r="G112" s="523">
        <v>5</v>
      </c>
      <c r="H112" s="523">
        <v>1</v>
      </c>
      <c r="I112" s="523"/>
      <c r="J112" s="523">
        <v>3</v>
      </c>
      <c r="K112" s="523">
        <v>46.2</v>
      </c>
      <c r="L112" s="523">
        <v>832.5</v>
      </c>
      <c r="M112" s="523">
        <v>117.5</v>
      </c>
      <c r="N112" s="523">
        <v>120.7</v>
      </c>
      <c r="O112" s="523"/>
      <c r="P112" s="523">
        <v>538.6</v>
      </c>
      <c r="Q112" s="523">
        <v>1</v>
      </c>
      <c r="S112" s="523">
        <v>3</v>
      </c>
    </row>
    <row r="113" spans="1:19" ht="14.25">
      <c r="A113" s="635"/>
      <c r="B113" s="529"/>
      <c r="C113" s="628" t="s">
        <v>154</v>
      </c>
      <c r="D113" s="523" t="s">
        <v>163</v>
      </c>
      <c r="E113" s="523">
        <v>5</v>
      </c>
      <c r="F113" s="523">
        <v>1</v>
      </c>
      <c r="G113" s="643">
        <v>5</v>
      </c>
      <c r="H113" s="643">
        <v>1</v>
      </c>
      <c r="I113" s="643"/>
      <c r="J113" s="643">
        <v>1</v>
      </c>
      <c r="K113" s="523">
        <v>51.62</v>
      </c>
      <c r="L113" s="523"/>
      <c r="M113" s="643">
        <v>135.43</v>
      </c>
      <c r="N113" s="643">
        <v>138.27</v>
      </c>
      <c r="O113" s="643"/>
      <c r="P113" s="643">
        <v>506.88</v>
      </c>
      <c r="Q113" s="643">
        <v>9.3</v>
      </c>
      <c r="S113" s="643">
        <v>1</v>
      </c>
    </row>
    <row r="114" spans="1:19" ht="14.25">
      <c r="A114" s="635"/>
      <c r="B114" s="529"/>
      <c r="C114" s="628" t="s">
        <v>154</v>
      </c>
      <c r="D114" s="523" t="s">
        <v>164</v>
      </c>
      <c r="E114" s="523">
        <v>5</v>
      </c>
      <c r="F114" s="523">
        <v>1</v>
      </c>
      <c r="G114" s="523">
        <v>5</v>
      </c>
      <c r="H114" s="523">
        <v>5</v>
      </c>
      <c r="I114" s="523"/>
      <c r="J114" s="523">
        <v>1</v>
      </c>
      <c r="K114" s="523">
        <v>48.4</v>
      </c>
      <c r="L114" s="523"/>
      <c r="M114" s="643">
        <v>134.49</v>
      </c>
      <c r="N114" s="643">
        <v>126.89</v>
      </c>
      <c r="O114" s="643"/>
      <c r="P114" s="643">
        <v>580.88</v>
      </c>
      <c r="Q114" s="643">
        <v>1.38</v>
      </c>
      <c r="S114" s="643">
        <v>1</v>
      </c>
    </row>
    <row r="115" spans="1:19" ht="14.25">
      <c r="A115" s="635"/>
      <c r="B115" s="529"/>
      <c r="C115" s="628" t="s">
        <v>154</v>
      </c>
      <c r="D115" s="523" t="s">
        <v>165</v>
      </c>
      <c r="E115" s="523">
        <v>5</v>
      </c>
      <c r="F115" s="523">
        <v>1</v>
      </c>
      <c r="G115" s="523">
        <v>5</v>
      </c>
      <c r="H115" s="523">
        <v>1</v>
      </c>
      <c r="I115" s="523">
        <v>3</v>
      </c>
      <c r="J115" s="523">
        <v>3</v>
      </c>
      <c r="K115" s="523">
        <v>44.8</v>
      </c>
      <c r="L115" s="523"/>
      <c r="M115" s="523">
        <v>128.5</v>
      </c>
      <c r="N115" s="523">
        <v>130.7</v>
      </c>
      <c r="O115" s="523"/>
      <c r="P115" s="523">
        <v>576</v>
      </c>
      <c r="Q115" s="523">
        <v>7.91</v>
      </c>
      <c r="S115" s="523">
        <v>1</v>
      </c>
    </row>
    <row r="116" spans="1:19" ht="14.25">
      <c r="A116" s="635"/>
      <c r="B116" s="529"/>
      <c r="C116" s="628" t="s">
        <v>154</v>
      </c>
      <c r="D116" s="523" t="s">
        <v>166</v>
      </c>
      <c r="E116" s="523">
        <v>5</v>
      </c>
      <c r="F116" s="523">
        <v>1</v>
      </c>
      <c r="G116" s="643">
        <v>5</v>
      </c>
      <c r="H116" s="643">
        <v>5</v>
      </c>
      <c r="I116" s="643">
        <v>4.3</v>
      </c>
      <c r="J116" s="523">
        <v>1</v>
      </c>
      <c r="K116" s="643">
        <v>48.2</v>
      </c>
      <c r="L116" s="643">
        <v>791</v>
      </c>
      <c r="M116" s="643">
        <v>123.8</v>
      </c>
      <c r="N116" s="643">
        <v>123</v>
      </c>
      <c r="O116" s="643"/>
      <c r="P116" s="643">
        <v>548.5</v>
      </c>
      <c r="Q116" s="643">
        <v>2.83</v>
      </c>
      <c r="S116" s="643">
        <v>2</v>
      </c>
    </row>
    <row r="117" spans="1:19" ht="14.25">
      <c r="A117" s="635"/>
      <c r="B117" s="529"/>
      <c r="C117" s="628" t="s">
        <v>154</v>
      </c>
      <c r="D117" s="524" t="s">
        <v>153</v>
      </c>
      <c r="E117" s="523"/>
      <c r="F117" s="523"/>
      <c r="G117" s="523"/>
      <c r="H117" s="523"/>
      <c r="I117" s="523"/>
      <c r="J117" s="523"/>
      <c r="K117" s="524">
        <v>46.27</v>
      </c>
      <c r="L117" s="524">
        <v>816.88</v>
      </c>
      <c r="M117" s="524"/>
      <c r="N117" s="524"/>
      <c r="O117" s="524"/>
      <c r="P117" s="524">
        <v>506.53</v>
      </c>
      <c r="Q117" s="524">
        <v>6.21</v>
      </c>
      <c r="S117" s="524"/>
    </row>
    <row r="118" spans="2:237" ht="14.25">
      <c r="B118" s="675"/>
      <c r="C118" s="6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</row>
    <row r="119" spans="2:237" ht="14.25">
      <c r="B119"/>
      <c r="C119" s="677"/>
      <c r="D119" s="678"/>
      <c r="E119" s="678"/>
      <c r="F119" s="678"/>
      <c r="G119" s="678"/>
      <c r="H119" s="678"/>
      <c r="I119" s="678"/>
      <c r="J119" s="678"/>
      <c r="K119" s="678"/>
      <c r="L119" s="678"/>
      <c r="M119" s="678"/>
      <c r="N119" s="678"/>
      <c r="O119" s="678"/>
      <c r="P119" s="678"/>
      <c r="Q119" s="678"/>
      <c r="R119" s="678"/>
      <c r="S119" s="678"/>
      <c r="T119" s="678"/>
      <c r="U119" s="678"/>
      <c r="V119" s="678"/>
      <c r="W119" s="678"/>
      <c r="X119" s="678"/>
      <c r="Y119" s="678"/>
      <c r="Z119" s="678"/>
      <c r="AA119" s="678"/>
      <c r="AB119" s="678"/>
      <c r="AC119" s="678"/>
      <c r="AD119" s="678"/>
      <c r="AE119" s="678"/>
      <c r="AF119" s="678"/>
      <c r="AG119" s="678"/>
      <c r="AH119" s="678"/>
      <c r="AI119" s="678"/>
      <c r="AJ119" s="678"/>
      <c r="AK119" s="678"/>
      <c r="AL119" s="678"/>
      <c r="AM119" s="678"/>
      <c r="AN119" s="678"/>
      <c r="AO119" s="678"/>
      <c r="AP119" s="678"/>
      <c r="AQ119" s="678"/>
      <c r="AR119" s="678"/>
      <c r="AS119" s="678"/>
      <c r="AT119" s="678"/>
      <c r="AU119" s="678"/>
      <c r="AV119" s="678"/>
      <c r="AW119" s="678"/>
      <c r="AX119" s="678"/>
      <c r="AY119" s="67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</row>
    <row r="120" spans="2:52" ht="14.25">
      <c r="B120" s="675"/>
      <c r="C120" s="676"/>
      <c r="D120" s="679"/>
      <c r="E120" s="679"/>
      <c r="F120" s="679"/>
      <c r="G120" s="679"/>
      <c r="H120" s="679"/>
      <c r="I120" s="679"/>
      <c r="J120" s="679"/>
      <c r="K120" s="679"/>
      <c r="L120" s="679"/>
      <c r="M120" s="679"/>
      <c r="N120" s="679"/>
      <c r="O120" s="679"/>
      <c r="P120" s="679"/>
      <c r="Q120" s="679"/>
      <c r="R120" s="679"/>
      <c r="S120" s="679"/>
      <c r="T120" s="679"/>
      <c r="U120" s="679"/>
      <c r="V120" s="679"/>
      <c r="W120" s="679"/>
      <c r="X120" s="679"/>
      <c r="Y120" s="681"/>
      <c r="Z120" s="679"/>
      <c r="AA120" s="679"/>
      <c r="AB120" s="679"/>
      <c r="AC120" s="679"/>
      <c r="AD120" s="679"/>
      <c r="AE120" s="679"/>
      <c r="AF120" s="679"/>
      <c r="AG120" s="679"/>
      <c r="AH120" s="679"/>
      <c r="AI120" s="679"/>
      <c r="AJ120" s="679"/>
      <c r="AK120" s="679"/>
      <c r="AL120" s="679"/>
      <c r="AM120" s="679"/>
      <c r="AN120" s="679"/>
      <c r="AO120" s="679"/>
      <c r="AP120" s="679"/>
      <c r="AQ120" s="679"/>
      <c r="AR120" s="679"/>
      <c r="AS120" s="679"/>
      <c r="AT120" s="679"/>
      <c r="AU120" s="679"/>
      <c r="AV120" s="679"/>
      <c r="AW120" s="679"/>
      <c r="AX120" s="679"/>
      <c r="AY120" s="679"/>
      <c r="AZ120" s="682"/>
    </row>
    <row r="121" spans="2:52" ht="14.25">
      <c r="B121"/>
      <c r="C121" s="677"/>
      <c r="D121" s="679"/>
      <c r="E121" s="679"/>
      <c r="F121" s="679"/>
      <c r="G121" s="679"/>
      <c r="H121" s="679"/>
      <c r="I121" s="679"/>
      <c r="J121" s="679"/>
      <c r="K121" s="679"/>
      <c r="L121" s="679"/>
      <c r="M121" s="679"/>
      <c r="N121" s="679"/>
      <c r="O121" s="679"/>
      <c r="P121" s="679"/>
      <c r="Q121" s="679"/>
      <c r="R121" s="679"/>
      <c r="S121" s="679"/>
      <c r="T121" s="679"/>
      <c r="U121" s="679"/>
      <c r="V121" s="679"/>
      <c r="W121" s="679"/>
      <c r="X121" s="679"/>
      <c r="Y121" s="681"/>
      <c r="Z121" s="679"/>
      <c r="AA121" s="679"/>
      <c r="AB121" s="679"/>
      <c r="AC121" s="679"/>
      <c r="AD121" s="679"/>
      <c r="AE121" s="679"/>
      <c r="AF121" s="679"/>
      <c r="AG121" s="679"/>
      <c r="AH121" s="679"/>
      <c r="AI121" s="679"/>
      <c r="AJ121" s="679"/>
      <c r="AK121" s="679"/>
      <c r="AL121" s="679"/>
      <c r="AM121" s="679"/>
      <c r="AN121" s="679"/>
      <c r="AO121" s="679"/>
      <c r="AP121" s="679"/>
      <c r="AQ121" s="679"/>
      <c r="AR121" s="679"/>
      <c r="AS121" s="679"/>
      <c r="AT121" s="679"/>
      <c r="AU121" s="679"/>
      <c r="AV121" s="679"/>
      <c r="AW121" s="679"/>
      <c r="AX121" s="679"/>
      <c r="AY121" s="679"/>
      <c r="AZ121" s="682"/>
    </row>
    <row r="122" spans="2:52" ht="14.25">
      <c r="B122" s="675"/>
      <c r="C122" s="676"/>
      <c r="D122" s="679"/>
      <c r="E122" s="679"/>
      <c r="F122" s="679"/>
      <c r="G122" s="679"/>
      <c r="H122" s="679"/>
      <c r="I122" s="679"/>
      <c r="J122" s="679"/>
      <c r="K122" s="679"/>
      <c r="L122" s="679"/>
      <c r="M122" s="679"/>
      <c r="N122" s="679"/>
      <c r="O122" s="679"/>
      <c r="P122" s="679"/>
      <c r="Q122" s="679"/>
      <c r="R122" s="679"/>
      <c r="S122" s="679"/>
      <c r="T122" s="679"/>
      <c r="U122" s="679"/>
      <c r="V122" s="679"/>
      <c r="W122" s="679"/>
      <c r="X122" s="679"/>
      <c r="Y122" s="681"/>
      <c r="Z122" s="679"/>
      <c r="AA122" s="679"/>
      <c r="AB122" s="679"/>
      <c r="AC122" s="679"/>
      <c r="AD122" s="679"/>
      <c r="AE122" s="679"/>
      <c r="AF122" s="679"/>
      <c r="AG122" s="679"/>
      <c r="AH122" s="679"/>
      <c r="AI122" s="679"/>
      <c r="AJ122" s="679"/>
      <c r="AK122" s="679"/>
      <c r="AL122" s="679"/>
      <c r="AM122" s="679"/>
      <c r="AN122" s="679"/>
      <c r="AO122" s="679"/>
      <c r="AP122" s="679"/>
      <c r="AQ122" s="679"/>
      <c r="AR122" s="679"/>
      <c r="AS122" s="679"/>
      <c r="AT122" s="679"/>
      <c r="AU122" s="679"/>
      <c r="AV122" s="679"/>
      <c r="AW122" s="679"/>
      <c r="AX122" s="679"/>
      <c r="AY122" s="679"/>
      <c r="AZ122" s="682"/>
    </row>
    <row r="123" spans="2:52" ht="14.25">
      <c r="B123"/>
      <c r="C123" s="677"/>
      <c r="D123" s="679"/>
      <c r="E123" s="679"/>
      <c r="F123" s="679"/>
      <c r="G123" s="679"/>
      <c r="H123" s="679"/>
      <c r="I123" s="679"/>
      <c r="J123" s="679"/>
      <c r="K123" s="679"/>
      <c r="L123" s="679"/>
      <c r="M123" s="679"/>
      <c r="N123" s="679"/>
      <c r="O123" s="679"/>
      <c r="P123" s="679"/>
      <c r="Q123" s="679"/>
      <c r="R123" s="679"/>
      <c r="S123" s="679"/>
      <c r="T123" s="679"/>
      <c r="U123" s="679"/>
      <c r="V123" s="679"/>
      <c r="W123" s="679"/>
      <c r="X123" s="679"/>
      <c r="Y123" s="681"/>
      <c r="Z123" s="679"/>
      <c r="AA123" s="679"/>
      <c r="AB123" s="679"/>
      <c r="AC123" s="679"/>
      <c r="AD123" s="679"/>
      <c r="AE123" s="679"/>
      <c r="AF123" s="679"/>
      <c r="AG123" s="679"/>
      <c r="AH123" s="679"/>
      <c r="AI123" s="679"/>
      <c r="AJ123" s="679"/>
      <c r="AK123" s="679"/>
      <c r="AL123" s="679"/>
      <c r="AM123" s="679"/>
      <c r="AN123" s="679"/>
      <c r="AO123" s="679"/>
      <c r="AP123" s="679"/>
      <c r="AQ123" s="679"/>
      <c r="AR123" s="679"/>
      <c r="AS123" s="679"/>
      <c r="AT123" s="679"/>
      <c r="AU123" s="679"/>
      <c r="AV123" s="679"/>
      <c r="AW123" s="679"/>
      <c r="AX123" s="679"/>
      <c r="AY123" s="679"/>
      <c r="AZ123" s="682"/>
    </row>
    <row r="124" spans="2:52" ht="14.25">
      <c r="B124" s="675"/>
      <c r="C124" s="676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  <c r="N124" s="679"/>
      <c r="O124" s="679"/>
      <c r="P124" s="679"/>
      <c r="Q124" s="679"/>
      <c r="R124" s="679"/>
      <c r="S124" s="679"/>
      <c r="T124" s="679"/>
      <c r="U124" s="679"/>
      <c r="V124" s="679"/>
      <c r="W124" s="679"/>
      <c r="X124" s="679"/>
      <c r="Y124" s="681"/>
      <c r="Z124" s="679"/>
      <c r="AA124" s="679"/>
      <c r="AB124" s="679"/>
      <c r="AC124" s="679"/>
      <c r="AD124" s="679"/>
      <c r="AE124" s="679"/>
      <c r="AF124" s="679"/>
      <c r="AG124" s="679"/>
      <c r="AH124" s="679"/>
      <c r="AI124" s="679"/>
      <c r="AJ124" s="679"/>
      <c r="AK124" s="679"/>
      <c r="AL124" s="679"/>
      <c r="AM124" s="679"/>
      <c r="AN124" s="679"/>
      <c r="AO124" s="679"/>
      <c r="AP124" s="679"/>
      <c r="AQ124" s="679"/>
      <c r="AR124" s="679"/>
      <c r="AS124" s="679"/>
      <c r="AT124" s="679"/>
      <c r="AU124" s="679"/>
      <c r="AV124" s="679"/>
      <c r="AW124" s="679"/>
      <c r="AX124" s="679"/>
      <c r="AY124" s="679"/>
      <c r="AZ124" s="682"/>
    </row>
    <row r="125" spans="2:52" ht="14.25">
      <c r="B125"/>
      <c r="C125" s="677"/>
      <c r="D125" s="679"/>
      <c r="E125" s="679"/>
      <c r="F125" s="679"/>
      <c r="G125" s="679"/>
      <c r="H125" s="679"/>
      <c r="I125" s="679"/>
      <c r="J125" s="679"/>
      <c r="K125" s="679"/>
      <c r="L125" s="679"/>
      <c r="M125" s="679"/>
      <c r="N125" s="679"/>
      <c r="O125" s="679"/>
      <c r="P125" s="679"/>
      <c r="Q125" s="679"/>
      <c r="R125" s="679"/>
      <c r="S125" s="679"/>
      <c r="T125" s="679"/>
      <c r="U125" s="679"/>
      <c r="V125" s="679"/>
      <c r="W125" s="679"/>
      <c r="X125" s="679"/>
      <c r="Y125" s="681"/>
      <c r="Z125" s="679"/>
      <c r="AA125" s="679"/>
      <c r="AB125" s="679"/>
      <c r="AC125" s="679"/>
      <c r="AD125" s="679"/>
      <c r="AE125" s="679"/>
      <c r="AF125" s="679"/>
      <c r="AG125" s="679"/>
      <c r="AH125" s="679"/>
      <c r="AI125" s="679"/>
      <c r="AJ125" s="679"/>
      <c r="AK125" s="679"/>
      <c r="AL125" s="679"/>
      <c r="AM125" s="679"/>
      <c r="AN125" s="679"/>
      <c r="AO125" s="679"/>
      <c r="AP125" s="679"/>
      <c r="AQ125" s="679"/>
      <c r="AR125" s="679"/>
      <c r="AS125" s="679"/>
      <c r="AT125" s="679"/>
      <c r="AU125" s="679"/>
      <c r="AV125" s="679"/>
      <c r="AW125" s="679"/>
      <c r="AX125" s="679"/>
      <c r="AY125" s="679"/>
      <c r="AZ125" s="682"/>
    </row>
    <row r="126" spans="2:52" ht="14.25">
      <c r="B126" s="675"/>
      <c r="C126" s="676"/>
      <c r="D126" s="679"/>
      <c r="E126" s="679"/>
      <c r="F126" s="679"/>
      <c r="G126" s="679"/>
      <c r="H126" s="679"/>
      <c r="I126" s="679"/>
      <c r="J126" s="679"/>
      <c r="K126" s="679"/>
      <c r="L126" s="679"/>
      <c r="M126" s="679"/>
      <c r="N126" s="679"/>
      <c r="O126" s="679"/>
      <c r="P126" s="679"/>
      <c r="Q126" s="679"/>
      <c r="R126" s="679"/>
      <c r="S126" s="679"/>
      <c r="T126" s="679"/>
      <c r="U126" s="679"/>
      <c r="V126" s="679"/>
      <c r="W126" s="679"/>
      <c r="X126" s="679"/>
      <c r="Y126" s="681"/>
      <c r="Z126" s="679"/>
      <c r="AA126" s="679"/>
      <c r="AB126" s="679"/>
      <c r="AC126" s="679"/>
      <c r="AD126" s="679"/>
      <c r="AE126" s="679"/>
      <c r="AF126" s="679"/>
      <c r="AG126" s="679"/>
      <c r="AH126" s="679"/>
      <c r="AI126" s="679"/>
      <c r="AJ126" s="679"/>
      <c r="AK126" s="679"/>
      <c r="AL126" s="679"/>
      <c r="AM126" s="679"/>
      <c r="AN126" s="679"/>
      <c r="AO126" s="679"/>
      <c r="AP126" s="679"/>
      <c r="AQ126" s="679"/>
      <c r="AR126" s="679"/>
      <c r="AS126" s="679"/>
      <c r="AT126" s="679"/>
      <c r="AU126" s="679"/>
      <c r="AV126" s="679"/>
      <c r="AW126" s="679"/>
      <c r="AX126" s="679"/>
      <c r="AY126" s="679"/>
      <c r="AZ126" s="682"/>
    </row>
    <row r="127" spans="2:52" ht="14.25">
      <c r="B127"/>
      <c r="C127" s="677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N127" s="679"/>
      <c r="O127" s="679"/>
      <c r="P127" s="679"/>
      <c r="Q127" s="679"/>
      <c r="R127" s="679"/>
      <c r="S127" s="679"/>
      <c r="T127" s="679"/>
      <c r="U127" s="679"/>
      <c r="V127" s="679"/>
      <c r="W127" s="679"/>
      <c r="X127" s="679"/>
      <c r="Y127" s="681"/>
      <c r="Z127" s="679"/>
      <c r="AA127" s="679"/>
      <c r="AB127" s="679"/>
      <c r="AC127" s="679"/>
      <c r="AD127" s="679"/>
      <c r="AE127" s="679"/>
      <c r="AF127" s="679"/>
      <c r="AG127" s="679"/>
      <c r="AH127" s="679"/>
      <c r="AI127" s="679"/>
      <c r="AJ127" s="679"/>
      <c r="AK127" s="679"/>
      <c r="AL127" s="679"/>
      <c r="AM127" s="679"/>
      <c r="AN127" s="679"/>
      <c r="AO127" s="679"/>
      <c r="AP127" s="679"/>
      <c r="AQ127" s="679"/>
      <c r="AR127" s="679"/>
      <c r="AS127" s="679"/>
      <c r="AT127" s="679"/>
      <c r="AU127" s="679"/>
      <c r="AV127" s="679"/>
      <c r="AW127" s="679"/>
      <c r="AX127" s="679"/>
      <c r="AY127" s="679"/>
      <c r="AZ127" s="682"/>
    </row>
    <row r="128" spans="2:52" ht="14.25">
      <c r="B128" s="675"/>
      <c r="C128" s="676"/>
      <c r="D128" s="679"/>
      <c r="E128" s="679"/>
      <c r="F128" s="679"/>
      <c r="G128" s="679"/>
      <c r="H128" s="679"/>
      <c r="I128" s="679"/>
      <c r="J128" s="679"/>
      <c r="K128" s="679"/>
      <c r="L128" s="679"/>
      <c r="M128" s="679"/>
      <c r="N128" s="679"/>
      <c r="O128" s="679"/>
      <c r="P128" s="679"/>
      <c r="Q128" s="679"/>
      <c r="R128" s="679"/>
      <c r="S128" s="679"/>
      <c r="T128" s="679"/>
      <c r="U128" s="679"/>
      <c r="V128" s="679"/>
      <c r="W128" s="679"/>
      <c r="X128" s="679"/>
      <c r="Y128" s="681"/>
      <c r="Z128" s="679"/>
      <c r="AA128" s="679"/>
      <c r="AB128" s="679"/>
      <c r="AC128" s="679"/>
      <c r="AD128" s="679"/>
      <c r="AE128" s="679"/>
      <c r="AF128" s="679"/>
      <c r="AG128" s="679"/>
      <c r="AH128" s="679"/>
      <c r="AI128" s="679"/>
      <c r="AJ128" s="679"/>
      <c r="AK128" s="679"/>
      <c r="AL128" s="679"/>
      <c r="AM128" s="679"/>
      <c r="AN128" s="679"/>
      <c r="AO128" s="679"/>
      <c r="AP128" s="679"/>
      <c r="AQ128" s="679"/>
      <c r="AR128" s="679"/>
      <c r="AS128" s="679"/>
      <c r="AT128" s="679"/>
      <c r="AU128" s="679"/>
      <c r="AV128" s="679"/>
      <c r="AW128" s="679"/>
      <c r="AX128" s="679"/>
      <c r="AY128" s="679"/>
      <c r="AZ128" s="682"/>
    </row>
    <row r="129" spans="2:52" ht="14.25">
      <c r="B129"/>
      <c r="C129" s="677"/>
      <c r="D129" s="679"/>
      <c r="E129" s="679"/>
      <c r="F129" s="679"/>
      <c r="G129" s="679"/>
      <c r="H129" s="679"/>
      <c r="I129" s="679"/>
      <c r="J129" s="679"/>
      <c r="K129" s="679"/>
      <c r="L129" s="679"/>
      <c r="M129" s="679"/>
      <c r="N129" s="679"/>
      <c r="O129" s="679"/>
      <c r="P129" s="679"/>
      <c r="Q129" s="679"/>
      <c r="R129" s="679"/>
      <c r="S129" s="679"/>
      <c r="T129" s="679"/>
      <c r="U129" s="679"/>
      <c r="V129" s="679"/>
      <c r="W129" s="679"/>
      <c r="X129" s="679"/>
      <c r="Y129" s="681"/>
      <c r="Z129" s="679"/>
      <c r="AA129" s="679"/>
      <c r="AB129" s="679"/>
      <c r="AC129" s="679"/>
      <c r="AD129" s="679"/>
      <c r="AE129" s="679"/>
      <c r="AF129" s="679"/>
      <c r="AG129" s="679"/>
      <c r="AH129" s="679"/>
      <c r="AI129" s="679"/>
      <c r="AJ129" s="679"/>
      <c r="AK129" s="679"/>
      <c r="AL129" s="679"/>
      <c r="AM129" s="679"/>
      <c r="AN129" s="679"/>
      <c r="AO129" s="679"/>
      <c r="AP129" s="679"/>
      <c r="AQ129" s="679"/>
      <c r="AR129" s="679"/>
      <c r="AS129" s="679"/>
      <c r="AT129" s="679"/>
      <c r="AU129" s="679"/>
      <c r="AV129" s="679"/>
      <c r="AW129" s="679"/>
      <c r="AX129" s="679"/>
      <c r="AY129" s="679"/>
      <c r="AZ129" s="682"/>
    </row>
    <row r="130" spans="2:52" ht="14.25">
      <c r="B130" s="675"/>
      <c r="C130" s="676"/>
      <c r="D130" s="679"/>
      <c r="E130" s="679"/>
      <c r="F130" s="679"/>
      <c r="G130" s="679"/>
      <c r="H130" s="679"/>
      <c r="I130" s="679"/>
      <c r="J130" s="679"/>
      <c r="K130" s="679"/>
      <c r="L130" s="679"/>
      <c r="M130" s="679"/>
      <c r="N130" s="679"/>
      <c r="O130" s="679"/>
      <c r="P130" s="679"/>
      <c r="Q130" s="679"/>
      <c r="R130" s="679"/>
      <c r="S130" s="679"/>
      <c r="T130" s="679"/>
      <c r="U130" s="679"/>
      <c r="V130" s="679"/>
      <c r="W130" s="679"/>
      <c r="X130" s="679"/>
      <c r="Y130" s="681"/>
      <c r="Z130" s="679"/>
      <c r="AA130" s="679"/>
      <c r="AB130" s="679"/>
      <c r="AC130" s="679"/>
      <c r="AD130" s="679"/>
      <c r="AE130" s="679"/>
      <c r="AF130" s="679"/>
      <c r="AG130" s="679"/>
      <c r="AH130" s="679"/>
      <c r="AI130" s="679"/>
      <c r="AJ130" s="679"/>
      <c r="AK130" s="679"/>
      <c r="AL130" s="679"/>
      <c r="AM130" s="679"/>
      <c r="AN130" s="679"/>
      <c r="AO130" s="679"/>
      <c r="AP130" s="679"/>
      <c r="AQ130" s="679"/>
      <c r="AR130" s="679"/>
      <c r="AS130" s="679"/>
      <c r="AT130" s="679"/>
      <c r="AU130" s="679"/>
      <c r="AV130" s="679"/>
      <c r="AW130" s="679"/>
      <c r="AX130" s="679"/>
      <c r="AY130" s="679"/>
      <c r="AZ130" s="682"/>
    </row>
    <row r="131" spans="2:52" ht="14.25">
      <c r="B131"/>
      <c r="C131" s="677"/>
      <c r="D131" s="679"/>
      <c r="E131" s="679"/>
      <c r="F131" s="679"/>
      <c r="G131" s="679"/>
      <c r="H131" s="679"/>
      <c r="I131" s="679"/>
      <c r="J131" s="679"/>
      <c r="K131" s="679"/>
      <c r="L131" s="679"/>
      <c r="M131" s="679"/>
      <c r="N131" s="679"/>
      <c r="O131" s="679"/>
      <c r="P131" s="679"/>
      <c r="Q131" s="679"/>
      <c r="R131" s="679"/>
      <c r="S131" s="679"/>
      <c r="T131" s="679"/>
      <c r="U131" s="679"/>
      <c r="V131" s="679"/>
      <c r="W131" s="679"/>
      <c r="X131" s="679"/>
      <c r="Y131" s="681"/>
      <c r="Z131" s="679"/>
      <c r="AA131" s="679"/>
      <c r="AB131" s="679"/>
      <c r="AC131" s="679"/>
      <c r="AD131" s="679"/>
      <c r="AE131" s="679"/>
      <c r="AF131" s="679"/>
      <c r="AG131" s="679"/>
      <c r="AH131" s="679"/>
      <c r="AI131" s="679"/>
      <c r="AJ131" s="679"/>
      <c r="AK131" s="679"/>
      <c r="AL131" s="679"/>
      <c r="AM131" s="679"/>
      <c r="AN131" s="679"/>
      <c r="AO131" s="679"/>
      <c r="AP131" s="679"/>
      <c r="AQ131" s="679"/>
      <c r="AR131" s="679"/>
      <c r="AS131" s="679"/>
      <c r="AT131" s="679"/>
      <c r="AU131" s="679"/>
      <c r="AV131" s="679"/>
      <c r="AW131" s="679"/>
      <c r="AX131" s="679"/>
      <c r="AY131" s="679"/>
      <c r="AZ131" s="682"/>
    </row>
    <row r="132" spans="2:52" ht="14.25">
      <c r="B132" s="675"/>
      <c r="C132" s="676"/>
      <c r="D132" s="679"/>
      <c r="E132" s="679"/>
      <c r="F132" s="679"/>
      <c r="G132" s="679"/>
      <c r="H132" s="679"/>
      <c r="I132" s="679"/>
      <c r="J132" s="679"/>
      <c r="K132" s="679"/>
      <c r="L132" s="679"/>
      <c r="M132" s="679"/>
      <c r="N132" s="679"/>
      <c r="O132" s="679"/>
      <c r="P132" s="679"/>
      <c r="Q132" s="679"/>
      <c r="R132" s="679"/>
      <c r="S132" s="679"/>
      <c r="T132" s="679"/>
      <c r="U132" s="679"/>
      <c r="V132" s="679"/>
      <c r="W132" s="679"/>
      <c r="X132" s="679"/>
      <c r="Y132" s="681"/>
      <c r="Z132" s="679"/>
      <c r="AA132" s="679"/>
      <c r="AB132" s="679"/>
      <c r="AC132" s="679"/>
      <c r="AD132" s="679"/>
      <c r="AE132" s="679"/>
      <c r="AF132" s="679"/>
      <c r="AG132" s="679"/>
      <c r="AH132" s="679"/>
      <c r="AI132" s="679"/>
      <c r="AJ132" s="679"/>
      <c r="AK132" s="679"/>
      <c r="AL132" s="679"/>
      <c r="AM132" s="679"/>
      <c r="AN132" s="679"/>
      <c r="AO132" s="679"/>
      <c r="AP132" s="679"/>
      <c r="AQ132" s="679"/>
      <c r="AR132" s="679"/>
      <c r="AS132" s="679"/>
      <c r="AT132" s="679"/>
      <c r="AU132" s="679"/>
      <c r="AV132" s="679"/>
      <c r="AW132" s="679"/>
      <c r="AX132" s="679"/>
      <c r="AY132" s="679"/>
      <c r="AZ132" s="682"/>
    </row>
    <row r="133" spans="2:52" ht="14.25">
      <c r="B133" s="683"/>
      <c r="C133" s="684"/>
      <c r="D133" s="679"/>
      <c r="E133" s="679"/>
      <c r="F133" s="679"/>
      <c r="G133" s="679"/>
      <c r="H133" s="679"/>
      <c r="I133" s="679"/>
      <c r="J133" s="679"/>
      <c r="K133" s="679"/>
      <c r="L133" s="679"/>
      <c r="M133" s="679"/>
      <c r="N133" s="679"/>
      <c r="O133" s="679"/>
      <c r="P133" s="679"/>
      <c r="Q133" s="679"/>
      <c r="R133" s="679"/>
      <c r="S133" s="679"/>
      <c r="T133" s="679"/>
      <c r="U133" s="679"/>
      <c r="V133" s="679"/>
      <c r="W133" s="679"/>
      <c r="X133" s="679"/>
      <c r="Y133" s="681"/>
      <c r="Z133" s="679"/>
      <c r="AA133" s="679"/>
      <c r="AB133" s="679"/>
      <c r="AC133" s="679"/>
      <c r="AD133" s="679"/>
      <c r="AE133" s="679"/>
      <c r="AF133" s="679"/>
      <c r="AG133" s="679"/>
      <c r="AH133" s="679"/>
      <c r="AI133" s="679"/>
      <c r="AJ133" s="679"/>
      <c r="AK133" s="679"/>
      <c r="AL133" s="679"/>
      <c r="AM133" s="679"/>
      <c r="AN133" s="679"/>
      <c r="AO133" s="679"/>
      <c r="AP133" s="679"/>
      <c r="AQ133" s="679"/>
      <c r="AR133" s="679"/>
      <c r="AS133" s="679"/>
      <c r="AT133" s="679"/>
      <c r="AU133" s="679"/>
      <c r="AV133" s="679"/>
      <c r="AW133" s="679"/>
      <c r="AX133" s="679"/>
      <c r="AY133" s="679"/>
      <c r="AZ133" s="682"/>
    </row>
    <row r="134" spans="2:52" ht="14.25">
      <c r="B134" s="683"/>
      <c r="C134" s="684"/>
      <c r="D134" s="679"/>
      <c r="E134" s="679"/>
      <c r="F134" s="679"/>
      <c r="G134" s="679"/>
      <c r="H134" s="679"/>
      <c r="I134" s="679"/>
      <c r="J134" s="679"/>
      <c r="K134" s="679"/>
      <c r="L134" s="679"/>
      <c r="M134" s="679"/>
      <c r="N134" s="679"/>
      <c r="O134" s="679"/>
      <c r="P134" s="679"/>
      <c r="Q134" s="679"/>
      <c r="R134" s="679"/>
      <c r="S134" s="679"/>
      <c r="T134" s="679"/>
      <c r="U134" s="679"/>
      <c r="V134" s="679"/>
      <c r="W134" s="679"/>
      <c r="X134" s="679"/>
      <c r="Y134" s="681"/>
      <c r="Z134" s="679"/>
      <c r="AA134" s="679"/>
      <c r="AB134" s="679"/>
      <c r="AC134" s="679"/>
      <c r="AD134" s="679"/>
      <c r="AE134" s="679"/>
      <c r="AF134" s="679"/>
      <c r="AG134" s="679"/>
      <c r="AH134" s="679"/>
      <c r="AI134" s="679"/>
      <c r="AJ134" s="679"/>
      <c r="AK134" s="679"/>
      <c r="AL134" s="679"/>
      <c r="AM134" s="679"/>
      <c r="AN134" s="679"/>
      <c r="AO134" s="679"/>
      <c r="AP134" s="679"/>
      <c r="AQ134" s="679"/>
      <c r="AR134" s="679"/>
      <c r="AS134" s="679"/>
      <c r="AT134" s="679"/>
      <c r="AU134" s="679"/>
      <c r="AV134" s="679"/>
      <c r="AW134" s="679"/>
      <c r="AX134" s="679"/>
      <c r="AY134" s="679"/>
      <c r="AZ134" s="682"/>
    </row>
    <row r="135" spans="3:51" ht="14.25">
      <c r="C135" s="685"/>
      <c r="D135" s="686"/>
      <c r="E135" s="686"/>
      <c r="F135" s="686"/>
      <c r="G135" s="686"/>
      <c r="H135" s="686"/>
      <c r="I135" s="686"/>
      <c r="J135" s="686"/>
      <c r="K135" s="686"/>
      <c r="L135" s="686"/>
      <c r="M135" s="686"/>
      <c r="N135" s="686"/>
      <c r="O135" s="686"/>
      <c r="P135" s="686"/>
      <c r="Q135" s="686"/>
      <c r="R135" s="686"/>
      <c r="S135" s="686"/>
      <c r="T135" s="686"/>
      <c r="U135" s="686"/>
      <c r="V135" s="686"/>
      <c r="W135" s="686"/>
      <c r="X135" s="686"/>
      <c r="Y135" s="687"/>
      <c r="Z135" s="686"/>
      <c r="AA135" s="686"/>
      <c r="AB135" s="686"/>
      <c r="AC135" s="686"/>
      <c r="AD135" s="686"/>
      <c r="AE135" s="686"/>
      <c r="AF135" s="686"/>
      <c r="AG135" s="686"/>
      <c r="AH135" s="686"/>
      <c r="AI135" s="686"/>
      <c r="AJ135" s="686"/>
      <c r="AK135" s="686"/>
      <c r="AL135" s="686"/>
      <c r="AM135" s="686"/>
      <c r="AN135" s="686"/>
      <c r="AO135" s="686"/>
      <c r="AP135" s="686"/>
      <c r="AQ135" s="686"/>
      <c r="AR135" s="686"/>
      <c r="AS135" s="686"/>
      <c r="AT135" s="686"/>
      <c r="AU135" s="686"/>
      <c r="AV135" s="686"/>
      <c r="AW135" s="686"/>
      <c r="AX135" s="686"/>
      <c r="AY135" s="686"/>
    </row>
  </sheetData>
  <sheetProtection/>
  <mergeCells count="41">
    <mergeCell ref="B1:AU1"/>
    <mergeCell ref="M2:O2"/>
    <mergeCell ref="AH2:AI2"/>
    <mergeCell ref="AJ2:AK2"/>
    <mergeCell ref="AL2:AM2"/>
    <mergeCell ref="AN2:AO2"/>
    <mergeCell ref="AP2:AQ2"/>
    <mergeCell ref="AR2:AS2"/>
    <mergeCell ref="AT2:AU2"/>
    <mergeCell ref="AV2:AW2"/>
    <mergeCell ref="AZ2:BA2"/>
    <mergeCell ref="BB2:BC2"/>
    <mergeCell ref="A2:A3"/>
    <mergeCell ref="A4:A41"/>
    <mergeCell ref="A42:A79"/>
    <mergeCell ref="A80:A117"/>
    <mergeCell ref="B2:B3"/>
    <mergeCell ref="B4:B15"/>
    <mergeCell ref="B16:B28"/>
    <mergeCell ref="B29:B41"/>
    <mergeCell ref="B42:B53"/>
    <mergeCell ref="B54:B66"/>
    <mergeCell ref="B67:B79"/>
    <mergeCell ref="B80:B91"/>
    <mergeCell ref="B92:B104"/>
    <mergeCell ref="B105:B117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  <mergeCell ref="S2:S3"/>
    <mergeCell ref="BD2:BD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20"/>
  <sheetViews>
    <sheetView zoomScaleSheetLayoutView="100" workbookViewId="0" topLeftCell="A82">
      <selection activeCell="V106" sqref="V106"/>
    </sheetView>
  </sheetViews>
  <sheetFormatPr defaultColWidth="9.00390625" defaultRowHeight="16.5" customHeight="1"/>
  <cols>
    <col min="2" max="2" width="7.25390625" style="503" customWidth="1"/>
    <col min="3" max="3" width="11.125" style="504" customWidth="1"/>
    <col min="4" max="4" width="16.50390625" style="501" customWidth="1"/>
    <col min="5" max="9" width="5.375" style="501" customWidth="1"/>
    <col min="10" max="10" width="5.375" style="505" customWidth="1"/>
    <col min="11" max="11" width="5.375" style="506" customWidth="1"/>
    <col min="12" max="12" width="5.375" style="507" customWidth="1"/>
    <col min="13" max="15" width="5.375" style="508" customWidth="1"/>
    <col min="16" max="16" width="6.25390625" style="509" customWidth="1"/>
    <col min="17" max="17" width="5.375" style="510" customWidth="1"/>
    <col min="18" max="18" width="5.375" style="511" customWidth="1"/>
    <col min="19" max="38" width="3.625" style="501" customWidth="1"/>
    <col min="39" max="41" width="2.875" style="501" customWidth="1"/>
    <col min="42" max="42" width="5.75390625" style="501" customWidth="1"/>
    <col min="43" max="51" width="2.875" style="501" customWidth="1"/>
    <col min="52" max="252" width="9.00390625" style="501" customWidth="1"/>
  </cols>
  <sheetData>
    <row r="1" spans="2:18" s="501" customFormat="1" ht="25.5" customHeight="1">
      <c r="B1" s="512" t="s">
        <v>177</v>
      </c>
      <c r="C1" s="513"/>
      <c r="D1" s="514"/>
      <c r="E1" s="514"/>
      <c r="F1" s="514"/>
      <c r="G1" s="514"/>
      <c r="H1" s="514"/>
      <c r="I1" s="514"/>
      <c r="J1" s="530"/>
      <c r="K1" s="514"/>
      <c r="L1" s="514"/>
      <c r="M1" s="514"/>
      <c r="N1" s="514"/>
      <c r="O1" s="514"/>
      <c r="P1" s="514"/>
      <c r="Q1" s="514"/>
      <c r="R1" s="514"/>
    </row>
    <row r="2" spans="2:61" s="501" customFormat="1" ht="16.5" customHeight="1">
      <c r="B2" s="515" t="s">
        <v>178</v>
      </c>
      <c r="C2" s="349"/>
      <c r="D2" s="515" t="s">
        <v>179</v>
      </c>
      <c r="E2" s="515" t="s">
        <v>180</v>
      </c>
      <c r="F2" s="515" t="s">
        <v>181</v>
      </c>
      <c r="G2" s="515" t="s">
        <v>182</v>
      </c>
      <c r="H2" s="515" t="s">
        <v>183</v>
      </c>
      <c r="I2" s="515" t="s">
        <v>184</v>
      </c>
      <c r="J2" s="531" t="s">
        <v>185</v>
      </c>
      <c r="K2" s="532" t="s">
        <v>186</v>
      </c>
      <c r="L2" s="533" t="s">
        <v>187</v>
      </c>
      <c r="M2" s="534" t="s">
        <v>188</v>
      </c>
      <c r="N2" s="534"/>
      <c r="O2" s="534"/>
      <c r="P2" s="535" t="s">
        <v>189</v>
      </c>
      <c r="Q2" s="555" t="s">
        <v>190</v>
      </c>
      <c r="R2" s="556" t="s">
        <v>191</v>
      </c>
      <c r="S2" s="557" t="s">
        <v>192</v>
      </c>
      <c r="T2" s="557"/>
      <c r="U2" s="557" t="s">
        <v>193</v>
      </c>
      <c r="V2" s="557"/>
      <c r="W2" s="557" t="s">
        <v>194</v>
      </c>
      <c r="X2" s="557"/>
      <c r="Y2" s="573" t="s">
        <v>195</v>
      </c>
      <c r="Z2" s="574"/>
      <c r="AA2" s="575"/>
      <c r="AB2" s="557" t="s">
        <v>196</v>
      </c>
      <c r="AC2" s="557"/>
      <c r="AD2" s="557" t="s">
        <v>197</v>
      </c>
      <c r="AE2" s="557"/>
      <c r="AF2" s="557" t="s">
        <v>198</v>
      </c>
      <c r="AG2" s="557"/>
      <c r="AH2" s="557" t="s">
        <v>84</v>
      </c>
      <c r="AI2" s="557"/>
      <c r="AJ2" s="557" t="s">
        <v>85</v>
      </c>
      <c r="AK2" s="557"/>
      <c r="AL2" s="557" t="s">
        <v>86</v>
      </c>
      <c r="AM2" s="557"/>
      <c r="AN2" s="531" t="s">
        <v>199</v>
      </c>
      <c r="BD2" s="341" t="s">
        <v>200</v>
      </c>
      <c r="BE2" s="341" t="s">
        <v>201</v>
      </c>
      <c r="BF2" s="601" t="s">
        <v>202</v>
      </c>
      <c r="BG2" s="601" t="s">
        <v>203</v>
      </c>
      <c r="BH2" s="601"/>
      <c r="BI2" s="601" t="s">
        <v>204</v>
      </c>
    </row>
    <row r="3" spans="2:61" s="501" customFormat="1" ht="96" customHeight="1">
      <c r="B3" s="516"/>
      <c r="C3" s="349" t="s">
        <v>61</v>
      </c>
      <c r="D3" s="515"/>
      <c r="E3" s="515"/>
      <c r="F3" s="515"/>
      <c r="G3" s="515"/>
      <c r="H3" s="515"/>
      <c r="I3" s="515"/>
      <c r="J3" s="531"/>
      <c r="K3" s="532"/>
      <c r="L3" s="533"/>
      <c r="M3" s="536" t="s">
        <v>205</v>
      </c>
      <c r="N3" s="536" t="s">
        <v>206</v>
      </c>
      <c r="O3" s="536" t="s">
        <v>207</v>
      </c>
      <c r="P3" s="535"/>
      <c r="Q3" s="555"/>
      <c r="R3" s="556"/>
      <c r="S3" s="558" t="s">
        <v>208</v>
      </c>
      <c r="T3" s="557" t="s">
        <v>209</v>
      </c>
      <c r="U3" s="557" t="s">
        <v>210</v>
      </c>
      <c r="V3" s="559" t="s">
        <v>211</v>
      </c>
      <c r="W3" s="557" t="s">
        <v>208</v>
      </c>
      <c r="X3" s="557" t="s">
        <v>209</v>
      </c>
      <c r="Y3" s="515" t="s">
        <v>212</v>
      </c>
      <c r="Z3" s="557" t="s">
        <v>209</v>
      </c>
      <c r="AA3" s="557" t="s">
        <v>213</v>
      </c>
      <c r="AB3" s="557" t="s">
        <v>208</v>
      </c>
      <c r="AC3" s="557" t="s">
        <v>211</v>
      </c>
      <c r="AD3" s="557" t="s">
        <v>214</v>
      </c>
      <c r="AE3" s="557" t="s">
        <v>110</v>
      </c>
      <c r="AF3" s="576" t="s">
        <v>109</v>
      </c>
      <c r="AG3" s="557" t="s">
        <v>110</v>
      </c>
      <c r="AH3" s="576" t="s">
        <v>109</v>
      </c>
      <c r="AI3" s="557" t="s">
        <v>110</v>
      </c>
      <c r="AJ3" s="576" t="s">
        <v>109</v>
      </c>
      <c r="AK3" s="557" t="s">
        <v>110</v>
      </c>
      <c r="AL3" s="576" t="s">
        <v>109</v>
      </c>
      <c r="AM3" s="557" t="s">
        <v>110</v>
      </c>
      <c r="AN3" s="531" t="s">
        <v>199</v>
      </c>
      <c r="AO3" s="584" t="s">
        <v>215</v>
      </c>
      <c r="AP3" s="584" t="s">
        <v>216</v>
      </c>
      <c r="AQ3" s="585" t="s">
        <v>217</v>
      </c>
      <c r="AR3" s="584" t="s">
        <v>218</v>
      </c>
      <c r="AS3" s="584" t="s">
        <v>219</v>
      </c>
      <c r="AT3" s="586" t="s">
        <v>220</v>
      </c>
      <c r="AU3" s="586" t="s">
        <v>221</v>
      </c>
      <c r="AV3" s="587" t="s">
        <v>222</v>
      </c>
      <c r="AW3" s="586" t="s">
        <v>99</v>
      </c>
      <c r="AX3" s="596" t="s">
        <v>223</v>
      </c>
      <c r="AY3" s="586" t="s">
        <v>101</v>
      </c>
      <c r="AZ3" s="597" t="s">
        <v>224</v>
      </c>
      <c r="BA3" s="597" t="s">
        <v>225</v>
      </c>
      <c r="BB3" s="597" t="s">
        <v>226</v>
      </c>
      <c r="BC3" s="597" t="s">
        <v>227</v>
      </c>
      <c r="BD3" s="341"/>
      <c r="BE3" s="341"/>
      <c r="BF3" s="601"/>
      <c r="BG3" s="601" t="s">
        <v>228</v>
      </c>
      <c r="BH3" s="601" t="s">
        <v>229</v>
      </c>
      <c r="BI3" s="601"/>
    </row>
    <row r="4" spans="1:55" s="334" customFormat="1" ht="18.75" customHeight="1">
      <c r="A4" s="342" t="s">
        <v>25</v>
      </c>
      <c r="B4" s="517" t="s">
        <v>230</v>
      </c>
      <c r="C4" s="518" t="s">
        <v>231</v>
      </c>
      <c r="D4" s="519" t="s">
        <v>232</v>
      </c>
      <c r="E4" s="354" t="s">
        <v>118</v>
      </c>
      <c r="F4" s="354">
        <v>1</v>
      </c>
      <c r="G4" s="354">
        <v>1</v>
      </c>
      <c r="H4" s="354">
        <v>1</v>
      </c>
      <c r="I4" s="354"/>
      <c r="J4" s="354">
        <v>3</v>
      </c>
      <c r="K4" s="537">
        <v>40.3</v>
      </c>
      <c r="L4" s="538"/>
      <c r="M4" s="539">
        <v>10.1</v>
      </c>
      <c r="N4" s="539">
        <v>12</v>
      </c>
      <c r="O4" s="539">
        <v>11.05</v>
      </c>
      <c r="P4" s="537">
        <v>552.5</v>
      </c>
      <c r="Q4" s="422">
        <f>(P4/495-1)*100</f>
        <v>11.616161616161612</v>
      </c>
      <c r="R4" s="349">
        <v>1</v>
      </c>
      <c r="S4" s="560"/>
      <c r="T4" s="561" t="s">
        <v>233</v>
      </c>
      <c r="U4" s="560"/>
      <c r="V4" s="560"/>
      <c r="W4" s="560"/>
      <c r="X4" s="560"/>
      <c r="Z4" s="560"/>
      <c r="AA4" s="560"/>
      <c r="AB4" s="560"/>
      <c r="AC4" s="560"/>
      <c r="AD4" s="560"/>
      <c r="AE4" s="560"/>
      <c r="AF4" s="577"/>
      <c r="AG4" s="561">
        <v>1</v>
      </c>
      <c r="AH4" s="577"/>
      <c r="AI4" s="561">
        <v>1</v>
      </c>
      <c r="AJ4" s="580"/>
      <c r="AK4" s="560"/>
      <c r="AL4" s="580"/>
      <c r="AM4" s="560"/>
      <c r="AO4" s="577">
        <v>41930</v>
      </c>
      <c r="AP4" s="577">
        <v>41940</v>
      </c>
      <c r="AQ4" s="577"/>
      <c r="AR4" s="577">
        <v>42121</v>
      </c>
      <c r="AS4" s="577">
        <v>42162</v>
      </c>
      <c r="AT4" s="556">
        <v>232</v>
      </c>
      <c r="AU4" s="556">
        <v>222</v>
      </c>
      <c r="AV4" s="588">
        <v>15.67</v>
      </c>
      <c r="AW4" s="562">
        <v>3</v>
      </c>
      <c r="AX4" s="430">
        <v>69.3</v>
      </c>
      <c r="AY4" s="562">
        <v>1</v>
      </c>
      <c r="AZ4" s="598">
        <v>102.5</v>
      </c>
      <c r="BA4" s="598">
        <v>40.33</v>
      </c>
      <c r="BB4" s="598">
        <f aca="true" t="shared" si="0" ref="BB4:BB12">BA4/AZ4*100</f>
        <v>39.34634146341463</v>
      </c>
      <c r="BC4" s="598">
        <v>35.1</v>
      </c>
    </row>
    <row r="5" spans="1:55" s="334" customFormat="1" ht="18.75" customHeight="1">
      <c r="A5" s="342"/>
      <c r="B5" s="517"/>
      <c r="C5" s="518" t="s">
        <v>231</v>
      </c>
      <c r="D5" s="519" t="s">
        <v>234</v>
      </c>
      <c r="E5" s="354">
        <v>5</v>
      </c>
      <c r="F5" s="354">
        <v>1</v>
      </c>
      <c r="G5" s="354">
        <v>1</v>
      </c>
      <c r="H5" s="354">
        <v>3</v>
      </c>
      <c r="I5" s="354"/>
      <c r="J5" s="354">
        <v>1</v>
      </c>
      <c r="K5" s="537">
        <v>43.3</v>
      </c>
      <c r="L5" s="540">
        <v>793</v>
      </c>
      <c r="M5" s="539">
        <v>11.1</v>
      </c>
      <c r="N5" s="539">
        <v>11.22</v>
      </c>
      <c r="O5" s="539">
        <v>11.4</v>
      </c>
      <c r="P5" s="537">
        <v>567.71</v>
      </c>
      <c r="Q5" s="422">
        <v>6.17</v>
      </c>
      <c r="R5" s="349">
        <v>2</v>
      </c>
      <c r="S5" s="562">
        <v>0.4</v>
      </c>
      <c r="T5" s="562">
        <v>2</v>
      </c>
      <c r="U5" s="561"/>
      <c r="V5" s="562">
        <v>4</v>
      </c>
      <c r="W5" s="560"/>
      <c r="X5" s="560"/>
      <c r="Z5" s="560"/>
      <c r="AA5" s="562">
        <v>40</v>
      </c>
      <c r="AB5" s="560"/>
      <c r="AC5" s="560"/>
      <c r="AD5" s="561"/>
      <c r="AE5" s="561"/>
      <c r="AF5" s="559" t="s">
        <v>235</v>
      </c>
      <c r="AG5" s="557">
        <v>2</v>
      </c>
      <c r="AH5" s="559" t="s">
        <v>236</v>
      </c>
      <c r="AI5" s="557" t="s">
        <v>142</v>
      </c>
      <c r="AJ5" s="577"/>
      <c r="AK5" s="557">
        <v>1</v>
      </c>
      <c r="AL5" s="557"/>
      <c r="AM5" s="557">
        <v>1</v>
      </c>
      <c r="AO5" s="577">
        <v>41929</v>
      </c>
      <c r="AP5" s="577">
        <v>41937</v>
      </c>
      <c r="AQ5" s="577"/>
      <c r="AR5" s="577">
        <v>42117</v>
      </c>
      <c r="AS5" s="577">
        <v>42163</v>
      </c>
      <c r="AT5" s="556">
        <v>234</v>
      </c>
      <c r="AU5" s="556">
        <v>226</v>
      </c>
      <c r="AV5" s="588">
        <v>18.2</v>
      </c>
      <c r="AW5" s="562">
        <v>3</v>
      </c>
      <c r="AX5" s="430">
        <v>88</v>
      </c>
      <c r="AY5" s="562">
        <v>1</v>
      </c>
      <c r="AZ5" s="598">
        <v>117.75</v>
      </c>
      <c r="BA5" s="598">
        <v>46.45</v>
      </c>
      <c r="BB5" s="598">
        <f t="shared" si="0"/>
        <v>39.447983014862</v>
      </c>
      <c r="BC5" s="598">
        <v>28.7</v>
      </c>
    </row>
    <row r="6" spans="1:55" s="334" customFormat="1" ht="18.75" customHeight="1">
      <c r="A6" s="342"/>
      <c r="B6" s="517"/>
      <c r="C6" s="518" t="s">
        <v>231</v>
      </c>
      <c r="D6" s="519" t="s">
        <v>237</v>
      </c>
      <c r="E6" s="354">
        <v>5</v>
      </c>
      <c r="F6" s="354">
        <v>1</v>
      </c>
      <c r="G6" s="354">
        <v>1</v>
      </c>
      <c r="H6" s="354">
        <v>3</v>
      </c>
      <c r="I6" s="354"/>
      <c r="J6" s="354">
        <v>1</v>
      </c>
      <c r="K6" s="537">
        <v>50</v>
      </c>
      <c r="L6" s="540"/>
      <c r="M6" s="539">
        <v>11.49</v>
      </c>
      <c r="N6" s="539">
        <v>11.67</v>
      </c>
      <c r="O6" s="539">
        <v>11.4</v>
      </c>
      <c r="P6" s="537">
        <v>576.15</v>
      </c>
      <c r="Q6" s="422">
        <v>8.27</v>
      </c>
      <c r="R6" s="349">
        <v>3</v>
      </c>
      <c r="S6" s="563">
        <v>8.9</v>
      </c>
      <c r="T6" s="564" t="s">
        <v>238</v>
      </c>
      <c r="U6" s="563">
        <v>100</v>
      </c>
      <c r="V6" s="565" t="s">
        <v>239</v>
      </c>
      <c r="W6" s="560"/>
      <c r="X6" s="560"/>
      <c r="Z6" s="560"/>
      <c r="AA6" s="560"/>
      <c r="AB6" s="578">
        <v>46.7</v>
      </c>
      <c r="AC6" s="579" t="s">
        <v>240</v>
      </c>
      <c r="AD6" s="561"/>
      <c r="AE6" s="561"/>
      <c r="AF6" s="577">
        <v>42045</v>
      </c>
      <c r="AG6" s="557">
        <v>2</v>
      </c>
      <c r="AH6" s="577">
        <v>42081</v>
      </c>
      <c r="AI6" s="557">
        <v>1</v>
      </c>
      <c r="AJ6" s="577"/>
      <c r="AK6" s="561"/>
      <c r="AL6" s="577"/>
      <c r="AM6" s="561"/>
      <c r="AO6" s="577">
        <v>41928</v>
      </c>
      <c r="AP6" s="577">
        <v>41933</v>
      </c>
      <c r="AQ6" s="577">
        <v>42082</v>
      </c>
      <c r="AR6" s="577">
        <v>42112</v>
      </c>
      <c r="AS6" s="577">
        <v>42157</v>
      </c>
      <c r="AT6" s="556">
        <v>229</v>
      </c>
      <c r="AU6" s="556">
        <v>224</v>
      </c>
      <c r="AV6" s="588">
        <v>15</v>
      </c>
      <c r="AW6" s="562">
        <v>1</v>
      </c>
      <c r="AX6" s="430">
        <v>85.5</v>
      </c>
      <c r="AY6" s="562">
        <v>2</v>
      </c>
      <c r="AZ6" s="598">
        <v>119.2</v>
      </c>
      <c r="BA6" s="598">
        <v>47.3</v>
      </c>
      <c r="BB6" s="598">
        <f t="shared" si="0"/>
        <v>39.68120805369127</v>
      </c>
      <c r="BC6" s="598">
        <v>26.4</v>
      </c>
    </row>
    <row r="7" spans="1:55" s="334" customFormat="1" ht="18.75" customHeight="1">
      <c r="A7" s="342"/>
      <c r="B7" s="517"/>
      <c r="C7" s="518" t="s">
        <v>231</v>
      </c>
      <c r="D7" s="519" t="s">
        <v>241</v>
      </c>
      <c r="E7" s="354">
        <v>5</v>
      </c>
      <c r="F7" s="354">
        <v>1</v>
      </c>
      <c r="G7" s="354">
        <v>1</v>
      </c>
      <c r="H7" s="354">
        <v>1</v>
      </c>
      <c r="I7" s="354">
        <v>1</v>
      </c>
      <c r="J7" s="354">
        <v>1</v>
      </c>
      <c r="K7" s="537">
        <v>47.1</v>
      </c>
      <c r="L7" s="540"/>
      <c r="M7" s="539">
        <v>9.4</v>
      </c>
      <c r="N7" s="539">
        <v>8</v>
      </c>
      <c r="O7" s="539">
        <v>8.7</v>
      </c>
      <c r="P7" s="537">
        <v>436.11</v>
      </c>
      <c r="Q7" s="422">
        <v>-5.78</v>
      </c>
      <c r="R7" s="349">
        <v>13</v>
      </c>
      <c r="S7" s="562">
        <v>0.5</v>
      </c>
      <c r="T7" s="562">
        <v>5</v>
      </c>
      <c r="U7" s="561"/>
      <c r="V7" s="515"/>
      <c r="W7" s="560"/>
      <c r="X7" s="560"/>
      <c r="Z7" s="560"/>
      <c r="AA7" s="560"/>
      <c r="AB7" s="560"/>
      <c r="AC7" s="560"/>
      <c r="AD7" s="560"/>
      <c r="AE7" s="560"/>
      <c r="AF7" s="580">
        <v>42019</v>
      </c>
      <c r="AG7" s="562">
        <v>2</v>
      </c>
      <c r="AH7" s="577">
        <v>42101</v>
      </c>
      <c r="AI7" s="562">
        <v>1</v>
      </c>
      <c r="AJ7" s="580"/>
      <c r="AK7" s="560"/>
      <c r="AL7" s="580"/>
      <c r="AM7" s="560"/>
      <c r="AO7" s="577">
        <v>41924</v>
      </c>
      <c r="AP7" s="577">
        <v>41934</v>
      </c>
      <c r="AQ7" s="560"/>
      <c r="AR7" s="577">
        <v>42115</v>
      </c>
      <c r="AS7" s="577">
        <v>42158</v>
      </c>
      <c r="AT7" s="556">
        <v>234</v>
      </c>
      <c r="AU7" s="562">
        <v>224</v>
      </c>
      <c r="AV7" s="588">
        <v>18</v>
      </c>
      <c r="AW7" s="562">
        <v>3</v>
      </c>
      <c r="AX7" s="430">
        <v>85.3</v>
      </c>
      <c r="AY7" s="562">
        <v>5</v>
      </c>
      <c r="AZ7" s="598">
        <v>76.44</v>
      </c>
      <c r="BA7" s="598">
        <v>39</v>
      </c>
      <c r="BB7" s="598">
        <f t="shared" si="0"/>
        <v>51.02040816326531</v>
      </c>
      <c r="BC7" s="598">
        <v>26.47</v>
      </c>
    </row>
    <row r="8" spans="1:55" s="334" customFormat="1" ht="18.75" customHeight="1">
      <c r="A8" s="342"/>
      <c r="B8" s="517"/>
      <c r="C8" s="518" t="s">
        <v>231</v>
      </c>
      <c r="D8" s="519" t="s">
        <v>242</v>
      </c>
      <c r="E8" s="354">
        <v>5</v>
      </c>
      <c r="F8" s="354">
        <v>1</v>
      </c>
      <c r="G8" s="354">
        <v>1</v>
      </c>
      <c r="H8" s="354">
        <v>3</v>
      </c>
      <c r="I8" s="354"/>
      <c r="J8" s="354">
        <v>1</v>
      </c>
      <c r="K8" s="537">
        <v>38.6</v>
      </c>
      <c r="L8" s="540"/>
      <c r="M8" s="539">
        <v>11.27</v>
      </c>
      <c r="N8" s="539">
        <v>11.28</v>
      </c>
      <c r="O8" s="539">
        <v>11.26</v>
      </c>
      <c r="P8" s="537">
        <v>562.45</v>
      </c>
      <c r="Q8" s="422">
        <v>6.39</v>
      </c>
      <c r="R8" s="349">
        <v>3</v>
      </c>
      <c r="S8" s="561"/>
      <c r="T8" s="562" t="s">
        <v>243</v>
      </c>
      <c r="U8" s="561"/>
      <c r="V8" s="562">
        <v>2</v>
      </c>
      <c r="W8" s="561"/>
      <c r="X8" s="561"/>
      <c r="Z8" s="561"/>
      <c r="AA8" s="561"/>
      <c r="AB8" s="561"/>
      <c r="AC8" s="562">
        <v>2</v>
      </c>
      <c r="AD8" s="561"/>
      <c r="AE8" s="561"/>
      <c r="AF8" s="577"/>
      <c r="AG8" s="561"/>
      <c r="AH8" s="577">
        <v>42062</v>
      </c>
      <c r="AI8" s="557">
        <v>3</v>
      </c>
      <c r="AJ8" s="580"/>
      <c r="AK8" s="560"/>
      <c r="AL8" s="580"/>
      <c r="AM8" s="560"/>
      <c r="AO8" s="577">
        <v>41929</v>
      </c>
      <c r="AP8" s="577">
        <v>41939</v>
      </c>
      <c r="AQ8" s="577">
        <v>42073</v>
      </c>
      <c r="AR8" s="577">
        <v>42124</v>
      </c>
      <c r="AS8" s="577">
        <v>42162</v>
      </c>
      <c r="AT8" s="556">
        <v>233</v>
      </c>
      <c r="AU8" s="556">
        <v>223</v>
      </c>
      <c r="AV8" s="588">
        <v>14.65</v>
      </c>
      <c r="AW8" s="562">
        <v>3</v>
      </c>
      <c r="AX8" s="430">
        <v>82</v>
      </c>
      <c r="AY8" s="562">
        <v>2</v>
      </c>
      <c r="AZ8" s="598">
        <v>126.34</v>
      </c>
      <c r="BA8" s="598">
        <v>41.52</v>
      </c>
      <c r="BB8" s="598">
        <f t="shared" si="0"/>
        <v>32.863701123951245</v>
      </c>
      <c r="BC8" s="598">
        <v>32.9</v>
      </c>
    </row>
    <row r="9" spans="1:55" s="334" customFormat="1" ht="18.75" customHeight="1">
      <c r="A9" s="342"/>
      <c r="B9" s="517"/>
      <c r="C9" s="518" t="s">
        <v>231</v>
      </c>
      <c r="D9" s="519" t="s">
        <v>244</v>
      </c>
      <c r="E9" s="354" t="s">
        <v>118</v>
      </c>
      <c r="F9" s="354">
        <v>1</v>
      </c>
      <c r="G9" s="354">
        <v>1</v>
      </c>
      <c r="H9" s="354">
        <v>3</v>
      </c>
      <c r="I9" s="354"/>
      <c r="J9" s="541">
        <v>1</v>
      </c>
      <c r="K9" s="537">
        <v>42.6</v>
      </c>
      <c r="L9" s="540">
        <v>831</v>
      </c>
      <c r="M9" s="539">
        <v>11.4</v>
      </c>
      <c r="N9" s="539">
        <v>11.09</v>
      </c>
      <c r="O9" s="539">
        <v>10.3</v>
      </c>
      <c r="P9" s="537">
        <v>546.28</v>
      </c>
      <c r="Q9" s="422">
        <v>5.4</v>
      </c>
      <c r="R9" s="349">
        <v>2</v>
      </c>
      <c r="S9" s="562">
        <v>1.5</v>
      </c>
      <c r="T9" s="562">
        <v>2</v>
      </c>
      <c r="U9" s="562">
        <v>0</v>
      </c>
      <c r="V9" s="562">
        <v>1</v>
      </c>
      <c r="W9" s="562">
        <v>0</v>
      </c>
      <c r="X9" s="562">
        <v>1</v>
      </c>
      <c r="Z9" s="562">
        <v>2</v>
      </c>
      <c r="AA9" s="562">
        <v>1</v>
      </c>
      <c r="AB9" s="562">
        <v>10</v>
      </c>
      <c r="AC9" s="562">
        <v>3</v>
      </c>
      <c r="AD9" s="561"/>
      <c r="AE9" s="561"/>
      <c r="AF9" s="577">
        <v>42016</v>
      </c>
      <c r="AG9" s="557">
        <v>3</v>
      </c>
      <c r="AH9" s="577">
        <v>42073</v>
      </c>
      <c r="AI9" s="557">
        <v>1</v>
      </c>
      <c r="AJ9" s="577"/>
      <c r="AK9" s="561"/>
      <c r="AL9" s="577"/>
      <c r="AM9" s="561"/>
      <c r="AO9" s="577">
        <v>41928</v>
      </c>
      <c r="AP9" s="577">
        <v>41936</v>
      </c>
      <c r="AQ9" s="577">
        <v>42077</v>
      </c>
      <c r="AR9" s="577">
        <v>42118</v>
      </c>
      <c r="AS9" s="577">
        <v>42162</v>
      </c>
      <c r="AT9" s="556">
        <v>234</v>
      </c>
      <c r="AU9" s="556">
        <v>226</v>
      </c>
      <c r="AV9" s="588">
        <v>15</v>
      </c>
      <c r="AW9" s="562">
        <v>3</v>
      </c>
      <c r="AX9" s="430">
        <v>84</v>
      </c>
      <c r="AY9" s="562">
        <v>2</v>
      </c>
      <c r="AZ9" s="598">
        <v>110.1</v>
      </c>
      <c r="BA9" s="598">
        <v>44.1</v>
      </c>
      <c r="BB9" s="598">
        <f t="shared" si="0"/>
        <v>40.054495912806544</v>
      </c>
      <c r="BC9" s="598">
        <v>35.1</v>
      </c>
    </row>
    <row r="10" spans="1:55" s="334" customFormat="1" ht="18.75" customHeight="1">
      <c r="A10" s="342"/>
      <c r="B10" s="517"/>
      <c r="C10" s="518" t="s">
        <v>231</v>
      </c>
      <c r="D10" s="519" t="s">
        <v>245</v>
      </c>
      <c r="E10" s="354">
        <v>5</v>
      </c>
      <c r="F10" s="354">
        <v>1</v>
      </c>
      <c r="G10" s="354">
        <v>3</v>
      </c>
      <c r="H10" s="354">
        <v>3</v>
      </c>
      <c r="I10" s="354"/>
      <c r="J10" s="354">
        <v>1</v>
      </c>
      <c r="K10" s="537">
        <v>41.9</v>
      </c>
      <c r="L10" s="540"/>
      <c r="M10" s="539">
        <v>11.98</v>
      </c>
      <c r="N10" s="539">
        <v>11.85</v>
      </c>
      <c r="O10" s="539">
        <v>11.89</v>
      </c>
      <c r="P10" s="537">
        <v>551.3</v>
      </c>
      <c r="Q10" s="422">
        <v>7.75</v>
      </c>
      <c r="R10" s="349">
        <v>2</v>
      </c>
      <c r="S10" s="566">
        <v>0.08</v>
      </c>
      <c r="T10" s="562">
        <v>2</v>
      </c>
      <c r="U10" s="560"/>
      <c r="V10" s="560"/>
      <c r="W10" s="560"/>
      <c r="X10" s="560"/>
      <c r="Z10" s="561"/>
      <c r="AA10" s="561"/>
      <c r="AB10" s="560"/>
      <c r="AC10" s="560"/>
      <c r="AD10" s="560"/>
      <c r="AE10" s="560"/>
      <c r="AF10" s="580"/>
      <c r="AG10" s="560"/>
      <c r="AH10" s="577"/>
      <c r="AI10" s="561"/>
      <c r="AJ10" s="580"/>
      <c r="AK10" s="560"/>
      <c r="AL10" s="580"/>
      <c r="AM10" s="560"/>
      <c r="AO10" s="577">
        <v>41930</v>
      </c>
      <c r="AP10" s="577">
        <v>41936</v>
      </c>
      <c r="AQ10" s="577">
        <v>42078</v>
      </c>
      <c r="AR10" s="577">
        <v>42112</v>
      </c>
      <c r="AS10" s="577">
        <v>42158</v>
      </c>
      <c r="AT10" s="556">
        <v>228</v>
      </c>
      <c r="AU10" s="556">
        <v>222</v>
      </c>
      <c r="AV10" s="588">
        <v>13.8</v>
      </c>
      <c r="AW10" s="562">
        <v>3</v>
      </c>
      <c r="AX10" s="430">
        <v>85</v>
      </c>
      <c r="AY10" s="562">
        <v>3</v>
      </c>
      <c r="AZ10" s="598">
        <v>97.4</v>
      </c>
      <c r="BA10" s="598">
        <v>42.5</v>
      </c>
      <c r="BB10" s="598">
        <f t="shared" si="0"/>
        <v>43.634496919917865</v>
      </c>
      <c r="BC10" s="598">
        <v>31.3</v>
      </c>
    </row>
    <row r="11" spans="1:55" s="334" customFormat="1" ht="18.75" customHeight="1">
      <c r="A11" s="342"/>
      <c r="B11" s="517"/>
      <c r="C11" s="518" t="s">
        <v>231</v>
      </c>
      <c r="D11" s="519" t="s">
        <v>246</v>
      </c>
      <c r="E11" s="354">
        <v>5</v>
      </c>
      <c r="F11" s="354">
        <v>1</v>
      </c>
      <c r="G11" s="354">
        <v>1</v>
      </c>
      <c r="H11" s="354">
        <v>3</v>
      </c>
      <c r="I11" s="354"/>
      <c r="J11" s="354">
        <v>1</v>
      </c>
      <c r="K11" s="537">
        <v>42.9</v>
      </c>
      <c r="L11" s="540"/>
      <c r="M11" s="539">
        <v>10.82</v>
      </c>
      <c r="N11" s="539">
        <v>10.95</v>
      </c>
      <c r="O11" s="539">
        <v>11.01</v>
      </c>
      <c r="P11" s="537">
        <v>546.66</v>
      </c>
      <c r="Q11" s="422">
        <v>6.22</v>
      </c>
      <c r="R11" s="349">
        <v>6</v>
      </c>
      <c r="S11" s="561"/>
      <c r="T11" s="562">
        <v>1</v>
      </c>
      <c r="U11" s="561"/>
      <c r="V11" s="562">
        <v>2</v>
      </c>
      <c r="W11" s="561"/>
      <c r="X11" s="561"/>
      <c r="Z11" s="561"/>
      <c r="AA11" s="561"/>
      <c r="AB11" s="561"/>
      <c r="AC11" s="562">
        <v>2</v>
      </c>
      <c r="AD11" s="561"/>
      <c r="AE11" s="561"/>
      <c r="AF11" s="577">
        <v>42016</v>
      </c>
      <c r="AG11" s="557">
        <v>2</v>
      </c>
      <c r="AH11" s="577">
        <v>42072</v>
      </c>
      <c r="AI11" s="557">
        <v>2</v>
      </c>
      <c r="AJ11" s="577"/>
      <c r="AK11" s="561"/>
      <c r="AL11" s="580"/>
      <c r="AM11" s="560"/>
      <c r="AO11" s="577">
        <v>41922</v>
      </c>
      <c r="AP11" s="577">
        <v>41928</v>
      </c>
      <c r="AQ11" s="577">
        <v>42080</v>
      </c>
      <c r="AR11" s="577">
        <v>42115</v>
      </c>
      <c r="AS11" s="577">
        <v>42160</v>
      </c>
      <c r="AT11" s="556">
        <v>238</v>
      </c>
      <c r="AU11" s="556">
        <v>232</v>
      </c>
      <c r="AV11" s="588">
        <v>16.1</v>
      </c>
      <c r="AW11" s="562">
        <v>1</v>
      </c>
      <c r="AX11" s="430">
        <v>81.4</v>
      </c>
      <c r="AY11" s="562">
        <v>1</v>
      </c>
      <c r="AZ11" s="598">
        <v>111</v>
      </c>
      <c r="BA11" s="598">
        <v>45.7</v>
      </c>
      <c r="BB11" s="598">
        <f t="shared" si="0"/>
        <v>41.171171171171174</v>
      </c>
      <c r="BC11" s="598">
        <v>29.3</v>
      </c>
    </row>
    <row r="12" spans="1:55" s="334" customFormat="1" ht="18.75" customHeight="1">
      <c r="A12" s="342"/>
      <c r="B12" s="517"/>
      <c r="C12" s="518" t="s">
        <v>231</v>
      </c>
      <c r="D12" s="519" t="s">
        <v>247</v>
      </c>
      <c r="E12" s="354">
        <v>5</v>
      </c>
      <c r="F12" s="354">
        <v>1</v>
      </c>
      <c r="G12" s="354">
        <v>1</v>
      </c>
      <c r="H12" s="354">
        <v>1</v>
      </c>
      <c r="I12" s="354"/>
      <c r="J12" s="354">
        <v>1</v>
      </c>
      <c r="K12" s="537">
        <v>48.5</v>
      </c>
      <c r="L12" s="540">
        <v>817</v>
      </c>
      <c r="M12" s="539">
        <v>10.62</v>
      </c>
      <c r="N12" s="539">
        <v>10.8</v>
      </c>
      <c r="O12" s="539">
        <v>10.17</v>
      </c>
      <c r="P12" s="537">
        <v>526.5</v>
      </c>
      <c r="Q12" s="422">
        <v>-3.92</v>
      </c>
      <c r="R12" s="349">
        <v>9</v>
      </c>
      <c r="S12" s="562">
        <v>1</v>
      </c>
      <c r="T12" s="560"/>
      <c r="U12" s="561"/>
      <c r="V12" s="557" t="s">
        <v>248</v>
      </c>
      <c r="W12" s="560"/>
      <c r="X12" s="560"/>
      <c r="Z12" s="562" t="s">
        <v>249</v>
      </c>
      <c r="AA12" s="562">
        <v>80</v>
      </c>
      <c r="AB12" s="560"/>
      <c r="AC12" s="562">
        <v>3</v>
      </c>
      <c r="AD12" s="561"/>
      <c r="AE12" s="561"/>
      <c r="AF12" s="577">
        <v>42030</v>
      </c>
      <c r="AG12" s="557" t="s">
        <v>250</v>
      </c>
      <c r="AH12" s="577">
        <v>42075</v>
      </c>
      <c r="AI12" s="557" t="s">
        <v>251</v>
      </c>
      <c r="AJ12" s="580"/>
      <c r="AK12" s="560"/>
      <c r="AL12" s="580"/>
      <c r="AM12" s="560"/>
      <c r="AO12" s="577">
        <v>41924</v>
      </c>
      <c r="AP12" s="577">
        <v>41931</v>
      </c>
      <c r="AQ12" s="580">
        <v>42069</v>
      </c>
      <c r="AR12" s="577">
        <v>42111</v>
      </c>
      <c r="AS12" s="577">
        <v>42156</v>
      </c>
      <c r="AT12" s="556">
        <v>232</v>
      </c>
      <c r="AU12" s="556">
        <v>225</v>
      </c>
      <c r="AV12" s="588">
        <v>15</v>
      </c>
      <c r="AW12" s="562">
        <v>3</v>
      </c>
      <c r="AX12" s="430">
        <v>92</v>
      </c>
      <c r="AY12" s="562">
        <v>3</v>
      </c>
      <c r="AZ12" s="598">
        <v>88.6</v>
      </c>
      <c r="BA12" s="598">
        <v>45.7</v>
      </c>
      <c r="BB12" s="598">
        <f t="shared" si="0"/>
        <v>51.5801354401806</v>
      </c>
      <c r="BC12" s="598">
        <v>23.4</v>
      </c>
    </row>
    <row r="13" spans="1:55" s="502" customFormat="1" ht="18.75" customHeight="1">
      <c r="A13" s="342"/>
      <c r="B13" s="517"/>
      <c r="C13" s="518" t="s">
        <v>231</v>
      </c>
      <c r="D13" s="424" t="s">
        <v>252</v>
      </c>
      <c r="E13" s="520">
        <v>5</v>
      </c>
      <c r="F13" s="520">
        <v>1</v>
      </c>
      <c r="G13" s="520">
        <v>1</v>
      </c>
      <c r="H13" s="520">
        <v>3</v>
      </c>
      <c r="I13" s="542">
        <v>1</v>
      </c>
      <c r="J13" s="543"/>
      <c r="K13" s="544">
        <f>AVERAGE(K4:K12)</f>
        <v>43.911111111111104</v>
      </c>
      <c r="L13" s="545">
        <f>AVERAGE(L5:L12)</f>
        <v>813.6666666666666</v>
      </c>
      <c r="M13" s="546"/>
      <c r="N13" s="546"/>
      <c r="O13" s="546"/>
      <c r="P13" s="547">
        <f>AVERAGE(P4:P12)</f>
        <v>540.6288888888889</v>
      </c>
      <c r="Q13" s="547">
        <v>4.712</v>
      </c>
      <c r="R13" s="545">
        <v>3</v>
      </c>
      <c r="AO13" s="589">
        <f aca="true" t="shared" si="1" ref="AO13:BC13">AVERAGE(AO4:AO12)</f>
        <v>41927.11111111111</v>
      </c>
      <c r="AP13" s="589">
        <f t="shared" si="1"/>
        <v>41934.88888888889</v>
      </c>
      <c r="AQ13" s="589">
        <f t="shared" si="1"/>
        <v>42076.5</v>
      </c>
      <c r="AR13" s="589">
        <f t="shared" si="1"/>
        <v>42116.11111111111</v>
      </c>
      <c r="AS13" s="589">
        <f t="shared" si="1"/>
        <v>42159.77777777778</v>
      </c>
      <c r="AT13" s="590">
        <f t="shared" si="1"/>
        <v>232.66666666666666</v>
      </c>
      <c r="AU13" s="590">
        <f t="shared" si="1"/>
        <v>224.88888888888889</v>
      </c>
      <c r="AV13" s="590">
        <f t="shared" si="1"/>
        <v>15.713333333333335</v>
      </c>
      <c r="AW13" s="599">
        <f t="shared" si="1"/>
        <v>2.5555555555555554</v>
      </c>
      <c r="AX13" s="599">
        <f t="shared" si="1"/>
        <v>83.61111111111111</v>
      </c>
      <c r="AY13" s="599">
        <f t="shared" si="1"/>
        <v>2.2222222222222223</v>
      </c>
      <c r="AZ13" s="590">
        <f t="shared" si="1"/>
        <v>105.48111111111112</v>
      </c>
      <c r="BA13" s="590">
        <f t="shared" si="1"/>
        <v>43.62222222222222</v>
      </c>
      <c r="BB13" s="590">
        <f t="shared" si="1"/>
        <v>42.08888236258451</v>
      </c>
      <c r="BC13" s="590">
        <f t="shared" si="1"/>
        <v>29.852222222222224</v>
      </c>
    </row>
    <row r="14" spans="1:61" ht="14.25">
      <c r="A14" s="342"/>
      <c r="B14" s="521" t="s">
        <v>253</v>
      </c>
      <c r="C14" s="518" t="s">
        <v>254</v>
      </c>
      <c r="D14" s="362" t="s">
        <v>255</v>
      </c>
      <c r="E14" s="355">
        <v>5</v>
      </c>
      <c r="F14" s="355">
        <v>1</v>
      </c>
      <c r="G14" s="355">
        <v>1</v>
      </c>
      <c r="H14" s="355">
        <v>1</v>
      </c>
      <c r="I14" s="355"/>
      <c r="J14" s="541">
        <v>1</v>
      </c>
      <c r="K14" s="402">
        <v>43.4</v>
      </c>
      <c r="L14" s="548"/>
      <c r="M14" s="549">
        <v>10.75</v>
      </c>
      <c r="N14" s="549">
        <v>10.3</v>
      </c>
      <c r="O14" s="549">
        <v>10.55</v>
      </c>
      <c r="P14" s="519">
        <v>526.798</v>
      </c>
      <c r="Q14" s="407">
        <v>3.1</v>
      </c>
      <c r="R14" s="391">
        <v>9</v>
      </c>
      <c r="S14" s="567">
        <v>3</v>
      </c>
      <c r="T14" s="568">
        <v>5</v>
      </c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81">
        <v>42393</v>
      </c>
      <c r="AG14" s="569">
        <v>1</v>
      </c>
      <c r="AH14" s="568"/>
      <c r="AI14" s="568"/>
      <c r="AJ14" s="568"/>
      <c r="AK14" s="568"/>
      <c r="AL14" s="568"/>
      <c r="AM14" s="568"/>
      <c r="AN14" s="567"/>
      <c r="AO14" s="436">
        <v>42292</v>
      </c>
      <c r="AP14" s="436">
        <v>42298</v>
      </c>
      <c r="AQ14" s="436"/>
      <c r="AR14" s="436">
        <v>42472</v>
      </c>
      <c r="AS14" s="436">
        <v>42526</v>
      </c>
      <c r="AT14" s="591">
        <f aca="true" t="shared" si="2" ref="AT14:AT24">AS14-AO14</f>
        <v>234</v>
      </c>
      <c r="AU14" s="591">
        <f aca="true" t="shared" si="3" ref="AU14:AU24">AS14-AP14</f>
        <v>228</v>
      </c>
      <c r="AV14" s="409">
        <v>18</v>
      </c>
      <c r="AW14" s="541">
        <v>3</v>
      </c>
      <c r="AX14" s="410">
        <v>85.3</v>
      </c>
      <c r="AY14" s="591">
        <v>3</v>
      </c>
      <c r="AZ14" s="600">
        <v>54.1</v>
      </c>
      <c r="BA14" s="600">
        <v>41.3</v>
      </c>
      <c r="BB14" s="600">
        <f aca="true" t="shared" si="4" ref="BB14:BB24">BA14/AZ14*100</f>
        <v>76.34011090573011</v>
      </c>
      <c r="BC14" s="600">
        <v>31.7</v>
      </c>
      <c r="BD14" s="362">
        <v>3</v>
      </c>
      <c r="BE14" s="362">
        <v>1</v>
      </c>
      <c r="BF14" s="600">
        <v>8.9</v>
      </c>
      <c r="BG14" s="600">
        <v>20.4</v>
      </c>
      <c r="BH14" s="600">
        <v>3.2</v>
      </c>
      <c r="BI14" s="600">
        <v>2.29</v>
      </c>
    </row>
    <row r="15" spans="1:61" ht="14.25">
      <c r="A15" s="342"/>
      <c r="B15" s="521"/>
      <c r="C15" s="518" t="s">
        <v>254</v>
      </c>
      <c r="D15" s="362" t="s">
        <v>256</v>
      </c>
      <c r="E15" s="355">
        <v>4</v>
      </c>
      <c r="F15" s="355">
        <v>1</v>
      </c>
      <c r="G15" s="355">
        <v>1</v>
      </c>
      <c r="H15" s="355">
        <v>1</v>
      </c>
      <c r="I15" s="355"/>
      <c r="J15" s="541">
        <v>1</v>
      </c>
      <c r="K15" s="402">
        <v>36.6</v>
      </c>
      <c r="L15" s="548">
        <v>793</v>
      </c>
      <c r="M15" s="549">
        <v>9.775</v>
      </c>
      <c r="N15" s="549">
        <v>8.146</v>
      </c>
      <c r="O15" s="549">
        <v>8.314</v>
      </c>
      <c r="P15" s="519">
        <v>437.366</v>
      </c>
      <c r="Q15" s="407">
        <v>-18.85</v>
      </c>
      <c r="R15" s="391">
        <v>12</v>
      </c>
      <c r="S15" s="567">
        <v>6</v>
      </c>
      <c r="T15" s="568">
        <v>4</v>
      </c>
      <c r="V15" s="568" t="s">
        <v>170</v>
      </c>
      <c r="W15" s="568"/>
      <c r="X15" s="568"/>
      <c r="Y15" s="569" t="s">
        <v>168</v>
      </c>
      <c r="Z15" s="582"/>
      <c r="AA15" s="568"/>
      <c r="AB15" s="568"/>
      <c r="AC15" s="569">
        <v>2</v>
      </c>
      <c r="AD15" s="568" t="s">
        <v>257</v>
      </c>
      <c r="AE15" s="568" t="s">
        <v>257</v>
      </c>
      <c r="AF15" s="581">
        <v>42730</v>
      </c>
      <c r="AG15" s="569">
        <v>3</v>
      </c>
      <c r="AH15" s="581">
        <v>42424</v>
      </c>
      <c r="AI15" s="569">
        <v>2</v>
      </c>
      <c r="AJ15" s="568"/>
      <c r="AK15" s="568"/>
      <c r="AL15" s="568"/>
      <c r="AM15" s="568"/>
      <c r="AN15" s="567"/>
      <c r="AO15" s="436">
        <v>42289</v>
      </c>
      <c r="AP15" s="436">
        <v>42295</v>
      </c>
      <c r="AQ15" s="436"/>
      <c r="AR15" s="436">
        <v>42476</v>
      </c>
      <c r="AS15" s="436">
        <v>42527</v>
      </c>
      <c r="AT15" s="591">
        <f t="shared" si="2"/>
        <v>238</v>
      </c>
      <c r="AU15" s="591">
        <f t="shared" si="3"/>
        <v>232</v>
      </c>
      <c r="AV15" s="409">
        <v>15</v>
      </c>
      <c r="AW15" s="541">
        <v>3</v>
      </c>
      <c r="AX15" s="410">
        <v>88.8</v>
      </c>
      <c r="AY15" s="591">
        <v>5</v>
      </c>
      <c r="AZ15" s="600">
        <v>100.01</v>
      </c>
      <c r="BA15" s="600">
        <v>44.56</v>
      </c>
      <c r="BB15" s="600">
        <f t="shared" si="4"/>
        <v>44.55554444555545</v>
      </c>
      <c r="BC15" s="600">
        <v>29.1</v>
      </c>
      <c r="BD15" s="362">
        <v>3</v>
      </c>
      <c r="BE15" s="362">
        <v>3</v>
      </c>
      <c r="BF15" s="600"/>
      <c r="BG15" s="600">
        <v>14.9</v>
      </c>
      <c r="BH15" s="600">
        <v>1.9</v>
      </c>
      <c r="BI15" s="600">
        <v>3</v>
      </c>
    </row>
    <row r="16" spans="1:61" ht="14.25">
      <c r="A16" s="342"/>
      <c r="B16" s="521"/>
      <c r="C16" s="518" t="s">
        <v>254</v>
      </c>
      <c r="D16" s="362" t="s">
        <v>258</v>
      </c>
      <c r="E16" s="355">
        <v>5</v>
      </c>
      <c r="F16" s="355">
        <v>1</v>
      </c>
      <c r="G16" s="355">
        <v>1</v>
      </c>
      <c r="H16" s="355">
        <v>3</v>
      </c>
      <c r="I16" s="355"/>
      <c r="J16" s="541">
        <v>1</v>
      </c>
      <c r="K16" s="402">
        <v>48.2</v>
      </c>
      <c r="L16" s="548">
        <v>759</v>
      </c>
      <c r="M16" s="549">
        <v>10.742</v>
      </c>
      <c r="N16" s="549">
        <v>10.472</v>
      </c>
      <c r="O16" s="549">
        <v>10.827</v>
      </c>
      <c r="P16" s="519">
        <v>534.15</v>
      </c>
      <c r="Q16" s="407">
        <v>-5.44</v>
      </c>
      <c r="R16" s="391">
        <v>14</v>
      </c>
      <c r="S16" s="568"/>
      <c r="T16" s="568"/>
      <c r="V16" s="569" t="s">
        <v>259</v>
      </c>
      <c r="W16" s="568"/>
      <c r="X16" s="568"/>
      <c r="Y16" s="568">
        <v>4</v>
      </c>
      <c r="Z16" s="569" t="s">
        <v>260</v>
      </c>
      <c r="AA16" s="568">
        <v>80</v>
      </c>
      <c r="AB16" s="568"/>
      <c r="AC16" s="569">
        <v>2</v>
      </c>
      <c r="AD16" s="568"/>
      <c r="AE16" s="568"/>
      <c r="AF16" s="568"/>
      <c r="AG16" s="569" t="s">
        <v>142</v>
      </c>
      <c r="AH16" s="568"/>
      <c r="AI16" s="569" t="s">
        <v>250</v>
      </c>
      <c r="AJ16" s="568"/>
      <c r="AK16" s="568"/>
      <c r="AL16" s="568"/>
      <c r="AM16" s="568"/>
      <c r="AN16" s="567">
        <v>2</v>
      </c>
      <c r="AO16" s="438">
        <v>42291</v>
      </c>
      <c r="AP16" s="438">
        <v>42298</v>
      </c>
      <c r="AQ16" s="438">
        <v>42442</v>
      </c>
      <c r="AR16" s="438">
        <v>42470</v>
      </c>
      <c r="AS16" s="438">
        <v>42522</v>
      </c>
      <c r="AT16" s="591">
        <v>231</v>
      </c>
      <c r="AU16" s="591">
        <f t="shared" si="3"/>
        <v>224</v>
      </c>
      <c r="AV16" s="409">
        <v>13.8</v>
      </c>
      <c r="AW16" s="541">
        <v>3</v>
      </c>
      <c r="AX16" s="410">
        <v>86</v>
      </c>
      <c r="AY16" s="591">
        <v>1</v>
      </c>
      <c r="AZ16" s="600">
        <v>111.5</v>
      </c>
      <c r="BA16" s="600">
        <v>43.3</v>
      </c>
      <c r="BB16" s="600">
        <f t="shared" si="4"/>
        <v>38.83408071748879</v>
      </c>
      <c r="BC16" s="600">
        <v>29.2</v>
      </c>
      <c r="BD16" s="362">
        <v>5</v>
      </c>
      <c r="BE16" s="362">
        <v>1</v>
      </c>
      <c r="BF16" s="600">
        <v>8.2</v>
      </c>
      <c r="BG16" s="600">
        <v>15.63</v>
      </c>
      <c r="BH16" s="600">
        <v>2.88</v>
      </c>
      <c r="BI16" s="600">
        <v>3.1</v>
      </c>
    </row>
    <row r="17" spans="1:61" ht="14.25">
      <c r="A17" s="342"/>
      <c r="B17" s="521"/>
      <c r="C17" s="518" t="s">
        <v>254</v>
      </c>
      <c r="D17" s="362" t="s">
        <v>261</v>
      </c>
      <c r="E17" s="355">
        <v>5</v>
      </c>
      <c r="F17" s="355">
        <v>1</v>
      </c>
      <c r="G17" s="355">
        <v>1</v>
      </c>
      <c r="H17" s="355">
        <v>1</v>
      </c>
      <c r="I17" s="355">
        <v>4</v>
      </c>
      <c r="J17" s="541">
        <v>1</v>
      </c>
      <c r="K17" s="402">
        <v>41.01</v>
      </c>
      <c r="L17" s="355"/>
      <c r="M17" s="549">
        <v>14.242</v>
      </c>
      <c r="N17" s="549">
        <v>13.901</v>
      </c>
      <c r="O17" s="549">
        <v>14.052</v>
      </c>
      <c r="P17" s="519">
        <v>703.425</v>
      </c>
      <c r="Q17" s="407">
        <v>11.76</v>
      </c>
      <c r="R17" s="391">
        <v>3</v>
      </c>
      <c r="S17" s="567">
        <v>20</v>
      </c>
      <c r="T17" s="568">
        <v>3</v>
      </c>
      <c r="V17" s="569" t="s">
        <v>262</v>
      </c>
      <c r="W17" s="568"/>
      <c r="X17" s="568"/>
      <c r="Y17" s="568"/>
      <c r="Z17" s="569"/>
      <c r="AA17" s="568"/>
      <c r="AB17" s="568"/>
      <c r="AC17" s="569">
        <v>2</v>
      </c>
      <c r="AD17" s="568"/>
      <c r="AE17" s="568"/>
      <c r="AF17" s="581">
        <v>42714</v>
      </c>
      <c r="AG17" s="569">
        <v>2</v>
      </c>
      <c r="AH17" s="581">
        <v>42410</v>
      </c>
      <c r="AI17" s="569">
        <v>2</v>
      </c>
      <c r="AJ17" s="568"/>
      <c r="AK17" s="568"/>
      <c r="AL17" s="568"/>
      <c r="AM17" s="568"/>
      <c r="AN17" s="567">
        <v>3</v>
      </c>
      <c r="AO17" s="445">
        <v>42291</v>
      </c>
      <c r="AP17" s="445">
        <v>42299</v>
      </c>
      <c r="AQ17" s="445">
        <v>42444</v>
      </c>
      <c r="AR17" s="445">
        <v>42474</v>
      </c>
      <c r="AS17" s="445">
        <v>42520</v>
      </c>
      <c r="AT17" s="591">
        <f t="shared" si="2"/>
        <v>229</v>
      </c>
      <c r="AU17" s="591">
        <f t="shared" si="3"/>
        <v>221</v>
      </c>
      <c r="AV17" s="409">
        <v>15.94</v>
      </c>
      <c r="AW17" s="541">
        <v>2</v>
      </c>
      <c r="AX17" s="410">
        <v>87</v>
      </c>
      <c r="AY17" s="591">
        <v>3</v>
      </c>
      <c r="AZ17" s="600">
        <v>159.61</v>
      </c>
      <c r="BA17" s="600">
        <v>46.29</v>
      </c>
      <c r="BB17" s="600">
        <f t="shared" si="4"/>
        <v>29.001942234195848</v>
      </c>
      <c r="BC17" s="600">
        <v>37.1</v>
      </c>
      <c r="BD17" s="362">
        <v>1</v>
      </c>
      <c r="BE17" s="362">
        <v>1</v>
      </c>
      <c r="BF17" s="410">
        <v>9.98</v>
      </c>
      <c r="BG17" s="600">
        <v>17.6</v>
      </c>
      <c r="BH17" s="600">
        <v>1.6</v>
      </c>
      <c r="BI17" s="600">
        <v>1.7</v>
      </c>
    </row>
    <row r="18" spans="1:61" ht="14.25">
      <c r="A18" s="342"/>
      <c r="B18" s="521"/>
      <c r="C18" s="518" t="s">
        <v>254</v>
      </c>
      <c r="D18" s="362" t="s">
        <v>263</v>
      </c>
      <c r="E18" s="355">
        <v>5</v>
      </c>
      <c r="F18" s="355">
        <v>1</v>
      </c>
      <c r="G18" s="355">
        <v>1</v>
      </c>
      <c r="H18" s="355">
        <v>1</v>
      </c>
      <c r="I18" s="355"/>
      <c r="J18" s="541">
        <v>3</v>
      </c>
      <c r="K18" s="402">
        <v>44.9</v>
      </c>
      <c r="L18" s="548"/>
      <c r="M18" s="549">
        <v>10.65</v>
      </c>
      <c r="N18" s="549">
        <v>10.5</v>
      </c>
      <c r="O18" s="549">
        <v>10.65</v>
      </c>
      <c r="P18" s="519">
        <v>530.133</v>
      </c>
      <c r="Q18" s="407">
        <f>(P18/493.5-1)*100</f>
        <v>7.423100303951369</v>
      </c>
      <c r="R18" s="391">
        <v>5</v>
      </c>
      <c r="S18" s="568"/>
      <c r="T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9">
        <v>1</v>
      </c>
      <c r="AH18" s="568"/>
      <c r="AI18" s="569">
        <v>1</v>
      </c>
      <c r="AJ18" s="568"/>
      <c r="AK18" s="568"/>
      <c r="AL18" s="568"/>
      <c r="AM18" s="568"/>
      <c r="AN18" s="567"/>
      <c r="AO18" s="436">
        <v>42292</v>
      </c>
      <c r="AP18" s="436">
        <v>42299</v>
      </c>
      <c r="AQ18" s="436"/>
      <c r="AR18" s="436">
        <v>42479</v>
      </c>
      <c r="AS18" s="436">
        <v>42523</v>
      </c>
      <c r="AT18" s="591">
        <f t="shared" si="2"/>
        <v>231</v>
      </c>
      <c r="AU18" s="591">
        <f t="shared" si="3"/>
        <v>224</v>
      </c>
      <c r="AV18" s="409">
        <v>15</v>
      </c>
      <c r="AW18" s="541">
        <v>1</v>
      </c>
      <c r="AX18" s="410">
        <v>74</v>
      </c>
      <c r="AY18" s="591">
        <v>1</v>
      </c>
      <c r="AZ18" s="600">
        <v>99.8</v>
      </c>
      <c r="BA18" s="600">
        <v>40.33</v>
      </c>
      <c r="BB18" s="600">
        <f t="shared" si="4"/>
        <v>40.41082164328657</v>
      </c>
      <c r="BC18" s="600">
        <v>35.9</v>
      </c>
      <c r="BD18" s="362">
        <v>1</v>
      </c>
      <c r="BE18" s="362">
        <v>1</v>
      </c>
      <c r="BF18" s="600">
        <v>8.3</v>
      </c>
      <c r="BG18" s="600">
        <v>21.2</v>
      </c>
      <c r="BH18" s="600">
        <v>4.3</v>
      </c>
      <c r="BI18" s="600">
        <v>3</v>
      </c>
    </row>
    <row r="19" spans="1:61" ht="14.25">
      <c r="A19" s="342"/>
      <c r="B19" s="521"/>
      <c r="C19" s="518" t="s">
        <v>254</v>
      </c>
      <c r="D19" s="362" t="s">
        <v>264</v>
      </c>
      <c r="E19" s="355">
        <v>5</v>
      </c>
      <c r="F19" s="355">
        <v>1</v>
      </c>
      <c r="G19" s="355">
        <v>1</v>
      </c>
      <c r="H19" s="355">
        <v>3</v>
      </c>
      <c r="I19" s="355"/>
      <c r="J19" s="541">
        <v>1</v>
      </c>
      <c r="K19" s="402">
        <v>40.9</v>
      </c>
      <c r="L19" s="548">
        <v>798</v>
      </c>
      <c r="M19" s="549">
        <v>13.229</v>
      </c>
      <c r="N19" s="549">
        <v>13.017</v>
      </c>
      <c r="O19" s="549">
        <v>12.552</v>
      </c>
      <c r="P19" s="519">
        <v>646.801</v>
      </c>
      <c r="Q19" s="407">
        <v>6.19</v>
      </c>
      <c r="R19" s="391">
        <v>2</v>
      </c>
      <c r="S19" s="567">
        <v>0.1</v>
      </c>
      <c r="T19" s="568">
        <v>2</v>
      </c>
      <c r="V19" s="569" t="s">
        <v>170</v>
      </c>
      <c r="W19" s="568"/>
      <c r="X19" s="568"/>
      <c r="Y19" s="568"/>
      <c r="Z19" s="568"/>
      <c r="AA19" s="568" t="s">
        <v>243</v>
      </c>
      <c r="AB19" s="568"/>
      <c r="AC19" s="568"/>
      <c r="AD19" s="568"/>
      <c r="AE19" s="568"/>
      <c r="AF19" s="581">
        <v>42722</v>
      </c>
      <c r="AG19" s="569" t="s">
        <v>142</v>
      </c>
      <c r="AH19" s="581">
        <v>42425</v>
      </c>
      <c r="AI19" s="569" t="s">
        <v>250</v>
      </c>
      <c r="AJ19" s="581"/>
      <c r="AK19" s="568"/>
      <c r="AL19" s="581"/>
      <c r="AM19" s="568"/>
      <c r="AN19" s="567"/>
      <c r="AO19" s="436">
        <v>42296</v>
      </c>
      <c r="AP19" s="436">
        <v>42302</v>
      </c>
      <c r="AQ19" s="436"/>
      <c r="AR19" s="436">
        <v>42479</v>
      </c>
      <c r="AS19" s="436">
        <v>42527</v>
      </c>
      <c r="AT19" s="591">
        <f t="shared" si="2"/>
        <v>231</v>
      </c>
      <c r="AU19" s="591">
        <f t="shared" si="3"/>
        <v>225</v>
      </c>
      <c r="AV19" s="409">
        <v>18.35</v>
      </c>
      <c r="AW19" s="541">
        <v>3</v>
      </c>
      <c r="AX19" s="410">
        <v>83</v>
      </c>
      <c r="AY19" s="591">
        <v>2</v>
      </c>
      <c r="AZ19" s="600">
        <v>112</v>
      </c>
      <c r="BA19" s="600">
        <v>47.1</v>
      </c>
      <c r="BB19" s="600">
        <f t="shared" si="4"/>
        <v>42.05357142857143</v>
      </c>
      <c r="BC19" s="600">
        <v>34.5</v>
      </c>
      <c r="BD19" s="362">
        <v>3</v>
      </c>
      <c r="BE19" s="362">
        <v>3</v>
      </c>
      <c r="BF19" s="600">
        <v>9.25</v>
      </c>
      <c r="BG19" s="600">
        <v>21.2</v>
      </c>
      <c r="BH19" s="600">
        <v>2.75</v>
      </c>
      <c r="BI19" s="600">
        <v>2.57</v>
      </c>
    </row>
    <row r="20" spans="1:61" ht="14.25">
      <c r="A20" s="342"/>
      <c r="B20" s="521"/>
      <c r="C20" s="518" t="s">
        <v>254</v>
      </c>
      <c r="D20" s="362" t="s">
        <v>265</v>
      </c>
      <c r="E20" s="355">
        <v>5</v>
      </c>
      <c r="F20" s="355">
        <v>1</v>
      </c>
      <c r="G20" s="355">
        <v>1</v>
      </c>
      <c r="H20" s="355">
        <v>3</v>
      </c>
      <c r="I20" s="355">
        <v>0.8</v>
      </c>
      <c r="J20" s="541">
        <v>1</v>
      </c>
      <c r="K20" s="402">
        <v>47.6</v>
      </c>
      <c r="L20" s="355"/>
      <c r="M20" s="549">
        <v>14.38</v>
      </c>
      <c r="N20" s="549">
        <v>14.17</v>
      </c>
      <c r="O20" s="549">
        <v>13.78</v>
      </c>
      <c r="P20" s="519">
        <v>705.676</v>
      </c>
      <c r="Q20" s="407">
        <v>6.3</v>
      </c>
      <c r="R20" s="391">
        <v>5</v>
      </c>
      <c r="S20" s="567">
        <v>5</v>
      </c>
      <c r="T20" s="568">
        <v>2</v>
      </c>
      <c r="V20" s="569" t="s">
        <v>170</v>
      </c>
      <c r="W20" s="568"/>
      <c r="X20" s="568"/>
      <c r="Y20" s="569" t="s">
        <v>262</v>
      </c>
      <c r="Z20" s="583"/>
      <c r="AA20" s="568">
        <v>58</v>
      </c>
      <c r="AB20" s="569" t="s">
        <v>266</v>
      </c>
      <c r="AC20" s="569">
        <v>3</v>
      </c>
      <c r="AD20" s="568">
        <v>2.3</v>
      </c>
      <c r="AE20" s="568">
        <v>2</v>
      </c>
      <c r="AF20" s="581">
        <v>42396</v>
      </c>
      <c r="AG20" s="569">
        <v>2</v>
      </c>
      <c r="AH20" s="581">
        <v>42428</v>
      </c>
      <c r="AI20" s="569">
        <v>2</v>
      </c>
      <c r="AJ20" s="581">
        <v>42462</v>
      </c>
      <c r="AK20" s="568">
        <v>1</v>
      </c>
      <c r="AL20" s="581"/>
      <c r="AM20" s="568"/>
      <c r="AN20" s="567"/>
      <c r="AO20" s="438">
        <v>42290</v>
      </c>
      <c r="AP20" s="438">
        <v>42299</v>
      </c>
      <c r="AQ20" s="438">
        <v>42447</v>
      </c>
      <c r="AR20" s="438">
        <v>42479</v>
      </c>
      <c r="AS20" s="438">
        <v>42527</v>
      </c>
      <c r="AT20" s="591">
        <f t="shared" si="2"/>
        <v>237</v>
      </c>
      <c r="AU20" s="591">
        <f t="shared" si="3"/>
        <v>228</v>
      </c>
      <c r="AV20" s="409">
        <v>14.5</v>
      </c>
      <c r="AW20" s="541">
        <v>3</v>
      </c>
      <c r="AX20" s="410">
        <v>82.3</v>
      </c>
      <c r="AY20" s="591">
        <v>3</v>
      </c>
      <c r="AZ20" s="600">
        <v>130.3</v>
      </c>
      <c r="BA20" s="600">
        <v>45.8</v>
      </c>
      <c r="BB20" s="600">
        <f t="shared" si="4"/>
        <v>35.14965464313123</v>
      </c>
      <c r="BC20" s="600">
        <v>32.8</v>
      </c>
      <c r="BD20" s="362">
        <v>1</v>
      </c>
      <c r="BE20" s="362">
        <v>3</v>
      </c>
      <c r="BF20" s="600">
        <v>8.5</v>
      </c>
      <c r="BG20" s="600">
        <v>18.4</v>
      </c>
      <c r="BH20" s="600">
        <v>2.7</v>
      </c>
      <c r="BI20" s="600">
        <v>3.2</v>
      </c>
    </row>
    <row r="21" spans="1:61" ht="14.25">
      <c r="A21" s="342"/>
      <c r="B21" s="521"/>
      <c r="C21" s="518" t="s">
        <v>254</v>
      </c>
      <c r="D21" s="362" t="s">
        <v>267</v>
      </c>
      <c r="E21" s="355">
        <v>5</v>
      </c>
      <c r="F21" s="355">
        <v>1</v>
      </c>
      <c r="G21" s="355">
        <v>1</v>
      </c>
      <c r="H21" s="355">
        <v>1</v>
      </c>
      <c r="I21" s="355"/>
      <c r="J21" s="541">
        <v>1</v>
      </c>
      <c r="K21" s="402">
        <v>35.3</v>
      </c>
      <c r="L21" s="548">
        <v>745</v>
      </c>
      <c r="M21" s="549">
        <v>10.5</v>
      </c>
      <c r="N21" s="549">
        <v>8.85</v>
      </c>
      <c r="O21" s="549">
        <v>10.25</v>
      </c>
      <c r="P21" s="519">
        <v>493.457</v>
      </c>
      <c r="Q21" s="407">
        <v>-21.8</v>
      </c>
      <c r="R21" s="391">
        <v>11</v>
      </c>
      <c r="S21" s="567">
        <v>2</v>
      </c>
      <c r="T21" s="568">
        <v>4</v>
      </c>
      <c r="V21" s="569" t="s">
        <v>262</v>
      </c>
      <c r="W21" s="568"/>
      <c r="X21" s="569"/>
      <c r="Y21" s="569" t="s">
        <v>262</v>
      </c>
      <c r="Z21" s="583"/>
      <c r="AA21" s="568">
        <v>100</v>
      </c>
      <c r="AB21" s="569"/>
      <c r="AC21" s="569"/>
      <c r="AD21" s="568"/>
      <c r="AE21" s="568"/>
      <c r="AF21" s="581">
        <v>42706</v>
      </c>
      <c r="AG21" s="569">
        <v>3</v>
      </c>
      <c r="AH21" s="568"/>
      <c r="AI21" s="568"/>
      <c r="AJ21" s="568"/>
      <c r="AK21" s="568"/>
      <c r="AL21" s="568"/>
      <c r="AM21" s="568"/>
      <c r="AN21" s="567">
        <v>13.8</v>
      </c>
      <c r="AO21" s="445">
        <v>42294</v>
      </c>
      <c r="AP21" s="445">
        <v>42299</v>
      </c>
      <c r="AQ21" s="445"/>
      <c r="AR21" s="445">
        <v>42475</v>
      </c>
      <c r="AS21" s="445">
        <v>42521</v>
      </c>
      <c r="AT21" s="591">
        <f t="shared" si="2"/>
        <v>227</v>
      </c>
      <c r="AU21" s="591">
        <f t="shared" si="3"/>
        <v>222</v>
      </c>
      <c r="AV21" s="409">
        <v>13</v>
      </c>
      <c r="AW21" s="541">
        <v>3</v>
      </c>
      <c r="AX21" s="410">
        <v>96</v>
      </c>
      <c r="AY21" s="591">
        <v>3</v>
      </c>
      <c r="AZ21" s="600">
        <v>88.2</v>
      </c>
      <c r="BA21" s="600">
        <v>50.2</v>
      </c>
      <c r="BB21" s="600">
        <f t="shared" si="4"/>
        <v>56.916099773242635</v>
      </c>
      <c r="BC21" s="600">
        <v>30.2</v>
      </c>
      <c r="BD21" s="362">
        <v>3</v>
      </c>
      <c r="BE21" s="362">
        <v>1</v>
      </c>
      <c r="BF21" s="600">
        <v>9.3</v>
      </c>
      <c r="BG21" s="600">
        <v>20.4</v>
      </c>
      <c r="BH21" s="600">
        <v>3.6</v>
      </c>
      <c r="BI21" s="600">
        <v>3.9</v>
      </c>
    </row>
    <row r="22" spans="1:61" ht="14.25">
      <c r="A22" s="342"/>
      <c r="B22" s="521"/>
      <c r="C22" s="518" t="s">
        <v>254</v>
      </c>
      <c r="D22" s="362" t="s">
        <v>268</v>
      </c>
      <c r="E22" s="355">
        <v>5</v>
      </c>
      <c r="F22" s="355">
        <v>1</v>
      </c>
      <c r="G22" s="355">
        <v>1</v>
      </c>
      <c r="H22" s="355">
        <v>3</v>
      </c>
      <c r="I22" s="355">
        <v>3.5</v>
      </c>
      <c r="J22" s="541">
        <v>1</v>
      </c>
      <c r="K22" s="402">
        <v>47.9</v>
      </c>
      <c r="L22" s="548">
        <v>798</v>
      </c>
      <c r="M22" s="549">
        <v>12.231</v>
      </c>
      <c r="N22" s="549">
        <v>11.511</v>
      </c>
      <c r="O22" s="549">
        <v>12.68</v>
      </c>
      <c r="P22" s="519">
        <v>607.196</v>
      </c>
      <c r="Q22" s="407">
        <v>6.58</v>
      </c>
      <c r="R22" s="391">
        <v>9</v>
      </c>
      <c r="S22" s="567">
        <v>1.5</v>
      </c>
      <c r="T22" s="568">
        <v>2</v>
      </c>
      <c r="V22" s="569" t="s">
        <v>170</v>
      </c>
      <c r="W22" s="568"/>
      <c r="X22" s="568"/>
      <c r="Y22" s="569" t="s">
        <v>170</v>
      </c>
      <c r="Z22" s="583"/>
      <c r="AA22" s="568">
        <v>5</v>
      </c>
      <c r="AB22" s="569" t="s">
        <v>170</v>
      </c>
      <c r="AC22" s="569">
        <v>2</v>
      </c>
      <c r="AD22" s="568"/>
      <c r="AE22" s="568"/>
      <c r="AF22" s="581">
        <v>42699</v>
      </c>
      <c r="AG22" s="569">
        <v>2</v>
      </c>
      <c r="AH22" s="581">
        <v>42440</v>
      </c>
      <c r="AI22" s="569">
        <v>1</v>
      </c>
      <c r="AJ22" s="581"/>
      <c r="AK22" s="568"/>
      <c r="AL22" s="581"/>
      <c r="AM22" s="568"/>
      <c r="AN22" s="567">
        <v>2</v>
      </c>
      <c r="AO22" s="436">
        <v>42292</v>
      </c>
      <c r="AP22" s="436">
        <v>42299</v>
      </c>
      <c r="AQ22" s="436">
        <v>42443</v>
      </c>
      <c r="AR22" s="436">
        <v>42475</v>
      </c>
      <c r="AS22" s="436">
        <v>42523</v>
      </c>
      <c r="AT22" s="591">
        <f t="shared" si="2"/>
        <v>231</v>
      </c>
      <c r="AU22" s="591">
        <f t="shared" si="3"/>
        <v>224</v>
      </c>
      <c r="AV22" s="409">
        <v>15.1</v>
      </c>
      <c r="AW22" s="541">
        <v>3</v>
      </c>
      <c r="AX22" s="410">
        <v>79</v>
      </c>
      <c r="AY22" s="591">
        <v>3</v>
      </c>
      <c r="AZ22" s="410">
        <v>103.4</v>
      </c>
      <c r="BA22" s="600">
        <v>42.23</v>
      </c>
      <c r="BB22" s="600">
        <f t="shared" si="4"/>
        <v>40.841392649903284</v>
      </c>
      <c r="BC22" s="600">
        <v>35.1</v>
      </c>
      <c r="BD22" s="362">
        <v>1</v>
      </c>
      <c r="BE22" s="362">
        <v>1</v>
      </c>
      <c r="BF22" s="600">
        <v>8.7</v>
      </c>
      <c r="BG22" s="600">
        <v>18</v>
      </c>
      <c r="BH22" s="600">
        <v>2</v>
      </c>
      <c r="BI22" s="600">
        <v>2.8</v>
      </c>
    </row>
    <row r="23" spans="1:61" ht="14.25">
      <c r="A23" s="342"/>
      <c r="B23" s="521"/>
      <c r="C23" s="518" t="s">
        <v>254</v>
      </c>
      <c r="D23" s="362" t="s">
        <v>269</v>
      </c>
      <c r="E23" s="355">
        <v>5</v>
      </c>
      <c r="F23" s="355">
        <v>1</v>
      </c>
      <c r="G23" s="355">
        <v>1</v>
      </c>
      <c r="H23" s="355">
        <v>1</v>
      </c>
      <c r="I23" s="355"/>
      <c r="J23" s="541">
        <v>1</v>
      </c>
      <c r="K23" s="402">
        <v>43.2</v>
      </c>
      <c r="L23" s="548"/>
      <c r="M23" s="549">
        <v>11.28</v>
      </c>
      <c r="N23" s="549">
        <v>11.17</v>
      </c>
      <c r="O23" s="549">
        <v>11.12</v>
      </c>
      <c r="P23" s="519">
        <v>559.64</v>
      </c>
      <c r="Q23" s="407">
        <v>5.73</v>
      </c>
      <c r="R23" s="391">
        <v>4</v>
      </c>
      <c r="S23" s="567">
        <v>2.52</v>
      </c>
      <c r="T23" s="568"/>
      <c r="V23" s="569" t="s">
        <v>140</v>
      </c>
      <c r="W23" s="568"/>
      <c r="X23" s="568"/>
      <c r="Y23" s="568"/>
      <c r="Z23" s="568"/>
      <c r="AA23" s="568"/>
      <c r="AB23" s="569" t="s">
        <v>270</v>
      </c>
      <c r="AC23" s="569" t="s">
        <v>271</v>
      </c>
      <c r="AD23" s="568"/>
      <c r="AE23" s="568"/>
      <c r="AF23" s="581">
        <v>42714</v>
      </c>
      <c r="AG23" s="569" t="s">
        <v>170</v>
      </c>
      <c r="AH23" s="581">
        <v>42445</v>
      </c>
      <c r="AI23" s="569">
        <v>1</v>
      </c>
      <c r="AJ23" s="581"/>
      <c r="AK23" s="568"/>
      <c r="AL23" s="581"/>
      <c r="AM23" s="568"/>
      <c r="AN23" s="567"/>
      <c r="AO23" s="436">
        <v>42295</v>
      </c>
      <c r="AP23" s="436">
        <v>42301</v>
      </c>
      <c r="AQ23" s="436">
        <v>42445</v>
      </c>
      <c r="AR23" s="436">
        <v>42471</v>
      </c>
      <c r="AS23" s="436">
        <v>42521</v>
      </c>
      <c r="AT23" s="591">
        <f t="shared" si="2"/>
        <v>226</v>
      </c>
      <c r="AU23" s="591">
        <f t="shared" si="3"/>
        <v>220</v>
      </c>
      <c r="AV23" s="409">
        <v>14.5</v>
      </c>
      <c r="AW23" s="541">
        <v>1</v>
      </c>
      <c r="AX23" s="410">
        <v>77.9</v>
      </c>
      <c r="AY23" s="591">
        <v>3</v>
      </c>
      <c r="AZ23" s="600">
        <v>65</v>
      </c>
      <c r="BA23" s="600">
        <v>41.67</v>
      </c>
      <c r="BB23" s="600">
        <f t="shared" si="4"/>
        <v>64.1076923076923</v>
      </c>
      <c r="BC23" s="600">
        <v>32.3</v>
      </c>
      <c r="BD23" s="362">
        <v>3</v>
      </c>
      <c r="BE23" s="362">
        <v>1</v>
      </c>
      <c r="BF23" s="600">
        <v>9.1</v>
      </c>
      <c r="BG23" s="600">
        <v>19.1</v>
      </c>
      <c r="BH23" s="600">
        <v>2.3</v>
      </c>
      <c r="BI23" s="600">
        <v>2.9</v>
      </c>
    </row>
    <row r="24" spans="1:61" ht="14.25">
      <c r="A24" s="342"/>
      <c r="B24" s="521"/>
      <c r="C24" s="518" t="s">
        <v>254</v>
      </c>
      <c r="D24" s="362" t="s">
        <v>272</v>
      </c>
      <c r="E24" s="355">
        <v>5</v>
      </c>
      <c r="F24" s="355">
        <v>1</v>
      </c>
      <c r="G24" s="355">
        <v>1</v>
      </c>
      <c r="H24" s="355">
        <v>3</v>
      </c>
      <c r="I24" s="355"/>
      <c r="J24" s="355">
        <v>1</v>
      </c>
      <c r="K24" s="355">
        <v>42.7</v>
      </c>
      <c r="L24" s="355"/>
      <c r="M24" s="549">
        <v>12.664</v>
      </c>
      <c r="N24" s="549">
        <v>12.645</v>
      </c>
      <c r="O24" s="549">
        <v>12.265</v>
      </c>
      <c r="P24" s="519">
        <v>626.389</v>
      </c>
      <c r="Q24" s="407">
        <v>4.53</v>
      </c>
      <c r="R24" s="355">
        <v>2</v>
      </c>
      <c r="S24" s="567">
        <v>2</v>
      </c>
      <c r="T24" s="568">
        <v>2</v>
      </c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7"/>
      <c r="AO24" s="438">
        <v>42297</v>
      </c>
      <c r="AP24" s="438">
        <v>42304</v>
      </c>
      <c r="AQ24" s="438">
        <v>42444</v>
      </c>
      <c r="AR24" s="438">
        <v>42475</v>
      </c>
      <c r="AS24" s="438">
        <v>42524</v>
      </c>
      <c r="AT24" s="591">
        <f t="shared" si="2"/>
        <v>227</v>
      </c>
      <c r="AU24" s="591">
        <f t="shared" si="3"/>
        <v>220</v>
      </c>
      <c r="AV24" s="409">
        <v>14.1</v>
      </c>
      <c r="AW24" s="541">
        <v>3</v>
      </c>
      <c r="AX24" s="410">
        <v>83</v>
      </c>
      <c r="AY24" s="591">
        <v>2</v>
      </c>
      <c r="AZ24" s="600">
        <v>95.7</v>
      </c>
      <c r="BA24" s="600">
        <v>40.7</v>
      </c>
      <c r="BB24" s="600">
        <f t="shared" si="4"/>
        <v>42.52873563218391</v>
      </c>
      <c r="BC24" s="600">
        <v>35.7</v>
      </c>
      <c r="BD24" s="362">
        <v>3</v>
      </c>
      <c r="BE24" s="362">
        <v>3</v>
      </c>
      <c r="BF24" s="600">
        <v>7.7</v>
      </c>
      <c r="BG24" s="600">
        <v>17.1</v>
      </c>
      <c r="BH24" s="600">
        <v>2.8</v>
      </c>
      <c r="BI24" s="600">
        <v>2.9</v>
      </c>
    </row>
    <row r="25" spans="1:61" ht="14.25">
      <c r="A25" s="342"/>
      <c r="B25" s="521"/>
      <c r="C25" s="518" t="s">
        <v>254</v>
      </c>
      <c r="D25" s="351" t="s">
        <v>132</v>
      </c>
      <c r="E25" s="481"/>
      <c r="F25" s="481"/>
      <c r="G25" s="481"/>
      <c r="H25" s="481"/>
      <c r="I25" s="550"/>
      <c r="J25" s="481"/>
      <c r="K25" s="550">
        <f>AVERAGE(K14:K24)</f>
        <v>42.88272727272727</v>
      </c>
      <c r="L25" s="481">
        <f>AVERAGE(L14:L24)</f>
        <v>778.6</v>
      </c>
      <c r="M25" s="551">
        <f aca="true" t="shared" si="5" ref="M25:P25">AVERAGE(M14,M16:M24)</f>
        <v>12.066799999999999</v>
      </c>
      <c r="N25" s="551">
        <f t="shared" si="5"/>
        <v>11.653599999999999</v>
      </c>
      <c r="O25" s="551">
        <f t="shared" si="5"/>
        <v>11.872600000000002</v>
      </c>
      <c r="P25" s="551">
        <f t="shared" si="5"/>
        <v>593.3665</v>
      </c>
      <c r="Q25" s="570">
        <f>(P25-580.087)/580.087*100</f>
        <v>2.289225581679987</v>
      </c>
      <c r="R25" s="424">
        <v>7</v>
      </c>
      <c r="S25" s="567">
        <f>SUM(S14:S24)</f>
        <v>42.120000000000005</v>
      </c>
      <c r="T25" s="568"/>
      <c r="V25" s="569"/>
      <c r="W25" s="568"/>
      <c r="X25" s="568"/>
      <c r="Y25" s="568"/>
      <c r="Z25" s="569"/>
      <c r="AA25" s="568"/>
      <c r="AB25" s="569"/>
      <c r="AC25" s="569"/>
      <c r="AD25" s="568"/>
      <c r="AE25" s="568"/>
      <c r="AF25" s="581"/>
      <c r="AG25" s="569"/>
      <c r="AH25" s="581"/>
      <c r="AI25" s="569"/>
      <c r="AJ25" s="581"/>
      <c r="AK25" s="568"/>
      <c r="AL25" s="581"/>
      <c r="AM25" s="568"/>
      <c r="AN25" s="567">
        <f>SUM(AN14:AN24)</f>
        <v>20.8</v>
      </c>
      <c r="AO25" s="445">
        <f aca="true" t="shared" si="6" ref="AO25:AV25">AVERAGE(AO14:AO24)</f>
        <v>42292.63636363636</v>
      </c>
      <c r="AP25" s="445">
        <f t="shared" si="6"/>
        <v>42299.36363636364</v>
      </c>
      <c r="AQ25" s="445">
        <f t="shared" si="6"/>
        <v>42444.166666666664</v>
      </c>
      <c r="AR25" s="445">
        <f t="shared" si="6"/>
        <v>42475</v>
      </c>
      <c r="AS25" s="445">
        <f t="shared" si="6"/>
        <v>42523.72727272727</v>
      </c>
      <c r="AT25" s="592">
        <f t="shared" si="6"/>
        <v>231.0909090909091</v>
      </c>
      <c r="AU25" s="592">
        <f t="shared" si="6"/>
        <v>224.36363636363637</v>
      </c>
      <c r="AV25" s="592">
        <f t="shared" si="6"/>
        <v>15.208181818181817</v>
      </c>
      <c r="AW25" s="378">
        <v>3</v>
      </c>
      <c r="AX25" s="378">
        <f aca="true" t="shared" si="7" ref="AX25:BA25">AVERAGE(AX14:AX24)</f>
        <v>83.84545454545454</v>
      </c>
      <c r="AY25" s="378"/>
      <c r="AZ25" s="592">
        <f t="shared" si="7"/>
        <v>101.78363636363635</v>
      </c>
      <c r="BA25" s="592">
        <f t="shared" si="7"/>
        <v>43.95272727272727</v>
      </c>
      <c r="BB25" s="592">
        <v>43.18250835104768</v>
      </c>
      <c r="BC25" s="592">
        <f aca="true" t="shared" si="8" ref="BC25:BH25">AVERAGE(BC14:BC24)</f>
        <v>33.054545454545455</v>
      </c>
      <c r="BD25" s="351"/>
      <c r="BE25" s="351"/>
      <c r="BF25" s="592">
        <f t="shared" si="8"/>
        <v>8.793000000000001</v>
      </c>
      <c r="BG25" s="592">
        <f t="shared" si="8"/>
        <v>18.53909090909091</v>
      </c>
      <c r="BH25" s="592">
        <f t="shared" si="8"/>
        <v>2.73</v>
      </c>
      <c r="BI25" s="592">
        <v>2.8900711339589935</v>
      </c>
    </row>
    <row r="26" spans="1:18" s="333" customFormat="1" ht="16.5" customHeight="1">
      <c r="A26" s="342"/>
      <c r="B26" s="521" t="s">
        <v>25</v>
      </c>
      <c r="C26" s="522" t="s">
        <v>154</v>
      </c>
      <c r="D26" s="523" t="s">
        <v>273</v>
      </c>
      <c r="E26" s="523">
        <v>5</v>
      </c>
      <c r="F26" s="523">
        <v>1</v>
      </c>
      <c r="G26" s="523">
        <v>1</v>
      </c>
      <c r="H26" s="523">
        <v>1</v>
      </c>
      <c r="I26" s="523"/>
      <c r="J26" s="523">
        <v>1</v>
      </c>
      <c r="K26" s="523">
        <v>45.9</v>
      </c>
      <c r="L26" s="523"/>
      <c r="M26" s="523">
        <v>128.8</v>
      </c>
      <c r="N26" s="523">
        <v>125.3</v>
      </c>
      <c r="O26" s="523"/>
      <c r="P26" s="523">
        <v>564.1</v>
      </c>
      <c r="Q26" s="523">
        <v>2.96</v>
      </c>
      <c r="R26" s="523">
        <v>3</v>
      </c>
    </row>
    <row r="27" spans="1:18" s="333" customFormat="1" ht="16.5" customHeight="1">
      <c r="A27" s="342"/>
      <c r="B27" s="521"/>
      <c r="C27" s="522" t="s">
        <v>154</v>
      </c>
      <c r="D27" s="523" t="s">
        <v>274</v>
      </c>
      <c r="E27" s="523">
        <v>4</v>
      </c>
      <c r="F27" s="523">
        <v>1</v>
      </c>
      <c r="G27" s="523">
        <v>1</v>
      </c>
      <c r="H27" s="523">
        <v>3</v>
      </c>
      <c r="I27" s="523"/>
      <c r="J27" s="523">
        <v>1</v>
      </c>
      <c r="K27" s="523">
        <v>42.8</v>
      </c>
      <c r="L27" s="523"/>
      <c r="M27" s="523">
        <v>132.18</v>
      </c>
      <c r="N27" s="523">
        <v>128.74</v>
      </c>
      <c r="O27" s="552"/>
      <c r="P27" s="523">
        <v>579.85</v>
      </c>
      <c r="Q27" s="523">
        <v>7.26</v>
      </c>
      <c r="R27" s="523">
        <v>3</v>
      </c>
    </row>
    <row r="28" spans="1:18" s="333" customFormat="1" ht="16.5" customHeight="1">
      <c r="A28" s="342"/>
      <c r="B28" s="521"/>
      <c r="C28" s="522" t="s">
        <v>154</v>
      </c>
      <c r="D28" s="523" t="s">
        <v>275</v>
      </c>
      <c r="E28" s="523">
        <v>5</v>
      </c>
      <c r="F28" s="523">
        <v>1</v>
      </c>
      <c r="G28" s="523">
        <v>1</v>
      </c>
      <c r="H28" s="523">
        <v>1</v>
      </c>
      <c r="I28" s="523">
        <v>2</v>
      </c>
      <c r="J28" s="523">
        <v>1</v>
      </c>
      <c r="K28" s="523">
        <v>45.9</v>
      </c>
      <c r="L28" s="523"/>
      <c r="M28" s="523">
        <v>140.8</v>
      </c>
      <c r="N28" s="523">
        <v>151.7</v>
      </c>
      <c r="O28" s="523"/>
      <c r="P28" s="523">
        <v>649.35</v>
      </c>
      <c r="Q28" s="523">
        <v>2.96</v>
      </c>
      <c r="R28" s="523">
        <v>3</v>
      </c>
    </row>
    <row r="29" spans="1:18" s="333" customFormat="1" ht="16.5" customHeight="1">
      <c r="A29" s="342"/>
      <c r="B29" s="521"/>
      <c r="C29" s="522" t="s">
        <v>154</v>
      </c>
      <c r="D29" s="523" t="s">
        <v>276</v>
      </c>
      <c r="E29" s="523">
        <v>5</v>
      </c>
      <c r="F29" s="523">
        <v>1</v>
      </c>
      <c r="G29" s="523">
        <v>1</v>
      </c>
      <c r="H29" s="523">
        <v>3</v>
      </c>
      <c r="I29" s="523"/>
      <c r="J29" s="523">
        <v>1</v>
      </c>
      <c r="K29" s="523">
        <v>40.1</v>
      </c>
      <c r="L29" s="523">
        <v>798</v>
      </c>
      <c r="M29" s="523">
        <v>141.33</v>
      </c>
      <c r="N29" s="523">
        <v>146.2</v>
      </c>
      <c r="O29" s="523"/>
      <c r="P29" s="523">
        <v>638.99</v>
      </c>
      <c r="Q29" s="523">
        <v>7.07</v>
      </c>
      <c r="R29" s="523">
        <v>2</v>
      </c>
    </row>
    <row r="30" spans="1:18" s="333" customFormat="1" ht="16.5" customHeight="1">
      <c r="A30" s="342"/>
      <c r="B30" s="521"/>
      <c r="C30" s="522" t="s">
        <v>154</v>
      </c>
      <c r="D30" s="523" t="s">
        <v>277</v>
      </c>
      <c r="E30" s="523">
        <v>5</v>
      </c>
      <c r="F30" s="523">
        <v>1</v>
      </c>
      <c r="G30" s="523">
        <v>1</v>
      </c>
      <c r="H30" s="523">
        <v>3</v>
      </c>
      <c r="I30" s="523"/>
      <c r="J30" s="523" t="s">
        <v>278</v>
      </c>
      <c r="K30" s="523">
        <v>43.5</v>
      </c>
      <c r="L30" s="523">
        <v>783.1</v>
      </c>
      <c r="M30" s="523">
        <v>108.6</v>
      </c>
      <c r="N30" s="523">
        <v>120.8</v>
      </c>
      <c r="O30" s="523"/>
      <c r="P30" s="523">
        <v>509.8</v>
      </c>
      <c r="Q30" s="523">
        <v>2.8</v>
      </c>
      <c r="R30" s="523">
        <v>3</v>
      </c>
    </row>
    <row r="31" spans="1:18" s="333" customFormat="1" ht="16.5" customHeight="1">
      <c r="A31" s="342"/>
      <c r="B31" s="521"/>
      <c r="C31" s="522" t="s">
        <v>154</v>
      </c>
      <c r="D31" s="523" t="s">
        <v>279</v>
      </c>
      <c r="E31" s="523">
        <v>5</v>
      </c>
      <c r="F31" s="523">
        <v>1</v>
      </c>
      <c r="G31" s="523">
        <v>1</v>
      </c>
      <c r="H31" s="523">
        <v>1</v>
      </c>
      <c r="I31" s="523"/>
      <c r="J31" s="523">
        <v>5</v>
      </c>
      <c r="K31" s="523">
        <v>42.7</v>
      </c>
      <c r="L31" s="523">
        <v>798</v>
      </c>
      <c r="M31" s="523">
        <v>112.53</v>
      </c>
      <c r="N31" s="523">
        <v>113.68</v>
      </c>
      <c r="O31" s="523"/>
      <c r="P31" s="523">
        <v>571.27</v>
      </c>
      <c r="Q31" s="523">
        <v>4.6</v>
      </c>
      <c r="R31" s="523">
        <v>3</v>
      </c>
    </row>
    <row r="32" spans="1:18" s="333" customFormat="1" ht="16.5" customHeight="1">
      <c r="A32" s="342"/>
      <c r="B32" s="521"/>
      <c r="C32" s="522" t="s">
        <v>154</v>
      </c>
      <c r="D32" s="523" t="s">
        <v>280</v>
      </c>
      <c r="E32" s="523">
        <v>4</v>
      </c>
      <c r="F32" s="523">
        <v>1</v>
      </c>
      <c r="G32" s="523">
        <v>1</v>
      </c>
      <c r="H32" s="523">
        <v>3</v>
      </c>
      <c r="I32" s="523"/>
      <c r="J32" s="523">
        <v>1</v>
      </c>
      <c r="K32" s="523">
        <v>39</v>
      </c>
      <c r="L32" s="523">
        <v>791</v>
      </c>
      <c r="M32" s="523">
        <v>130.91</v>
      </c>
      <c r="N32" s="552">
        <v>137.21</v>
      </c>
      <c r="O32" s="523"/>
      <c r="P32" s="553">
        <v>595.85</v>
      </c>
      <c r="Q32" s="523">
        <v>4.4</v>
      </c>
      <c r="R32" s="523">
        <v>3</v>
      </c>
    </row>
    <row r="33" spans="1:18" s="333" customFormat="1" ht="16.5" customHeight="1">
      <c r="A33" s="342"/>
      <c r="B33" s="521"/>
      <c r="C33" s="522" t="s">
        <v>154</v>
      </c>
      <c r="D33" s="523" t="s">
        <v>281</v>
      </c>
      <c r="E33" s="523">
        <v>3</v>
      </c>
      <c r="F33" s="523">
        <v>1</v>
      </c>
      <c r="G33" s="523">
        <v>1</v>
      </c>
      <c r="H33" s="523">
        <v>5</v>
      </c>
      <c r="I33" s="523"/>
      <c r="J33" s="523">
        <v>5</v>
      </c>
      <c r="K33" s="523">
        <v>41.3</v>
      </c>
      <c r="L33" s="523">
        <v>828</v>
      </c>
      <c r="M33" s="523">
        <v>114.35</v>
      </c>
      <c r="N33" s="523">
        <v>106.11</v>
      </c>
      <c r="O33" s="523"/>
      <c r="P33" s="553">
        <v>488.33</v>
      </c>
      <c r="Q33" s="523">
        <v>4.76</v>
      </c>
      <c r="R33" s="523">
        <v>3</v>
      </c>
    </row>
    <row r="34" spans="1:18" s="333" customFormat="1" ht="16.5" customHeight="1">
      <c r="A34" s="342"/>
      <c r="B34" s="521"/>
      <c r="C34" s="522" t="s">
        <v>154</v>
      </c>
      <c r="D34" s="523" t="s">
        <v>282</v>
      </c>
      <c r="E34" s="523">
        <v>5</v>
      </c>
      <c r="F34" s="523">
        <v>1</v>
      </c>
      <c r="G34" s="523">
        <v>1</v>
      </c>
      <c r="H34" s="523">
        <v>3</v>
      </c>
      <c r="I34" s="523">
        <v>0.8</v>
      </c>
      <c r="J34" s="523">
        <v>3</v>
      </c>
      <c r="K34" s="523">
        <v>41.2</v>
      </c>
      <c r="L34" s="523"/>
      <c r="M34" s="523">
        <v>161.5</v>
      </c>
      <c r="N34" s="523">
        <v>168.2</v>
      </c>
      <c r="O34" s="523"/>
      <c r="P34" s="553">
        <v>686.88</v>
      </c>
      <c r="Q34" s="523">
        <v>3.13</v>
      </c>
      <c r="R34" s="523">
        <v>3</v>
      </c>
    </row>
    <row r="35" spans="1:18" s="333" customFormat="1" ht="16.5" customHeight="1">
      <c r="A35" s="342"/>
      <c r="B35" s="521"/>
      <c r="C35" s="522" t="s">
        <v>154</v>
      </c>
      <c r="D35" s="523" t="s">
        <v>283</v>
      </c>
      <c r="E35" s="523">
        <v>5</v>
      </c>
      <c r="F35" s="523">
        <v>1</v>
      </c>
      <c r="G35" s="523">
        <v>1</v>
      </c>
      <c r="H35" s="523">
        <v>3</v>
      </c>
      <c r="I35" s="523"/>
      <c r="J35" s="523">
        <v>1</v>
      </c>
      <c r="K35" s="523">
        <v>44.1</v>
      </c>
      <c r="L35" s="523"/>
      <c r="M35" s="523">
        <v>72</v>
      </c>
      <c r="N35" s="523">
        <v>77.2</v>
      </c>
      <c r="O35" s="523"/>
      <c r="P35" s="553">
        <v>552.6</v>
      </c>
      <c r="Q35" s="523">
        <v>5.52</v>
      </c>
      <c r="R35" s="523">
        <v>3</v>
      </c>
    </row>
    <row r="36" spans="1:18" s="333" customFormat="1" ht="16.5" customHeight="1">
      <c r="A36" s="342"/>
      <c r="B36" s="521"/>
      <c r="C36" s="522" t="s">
        <v>154</v>
      </c>
      <c r="D36" s="523" t="s">
        <v>284</v>
      </c>
      <c r="E36" s="523">
        <v>5</v>
      </c>
      <c r="F36" s="523">
        <v>1</v>
      </c>
      <c r="G36" s="523">
        <v>1</v>
      </c>
      <c r="H36" s="523">
        <v>1</v>
      </c>
      <c r="I36" s="523"/>
      <c r="J36" s="523">
        <v>1</v>
      </c>
      <c r="K36" s="523">
        <v>42.64</v>
      </c>
      <c r="L36" s="523"/>
      <c r="M36" s="523">
        <v>127.55</v>
      </c>
      <c r="N36" s="523">
        <v>126.38</v>
      </c>
      <c r="O36" s="523"/>
      <c r="P36" s="553">
        <v>425.39</v>
      </c>
      <c r="Q36" s="523">
        <v>3.5</v>
      </c>
      <c r="R36" s="523">
        <v>3</v>
      </c>
    </row>
    <row r="37" spans="1:18" s="333" customFormat="1" ht="16.5" customHeight="1">
      <c r="A37" s="342"/>
      <c r="B37" s="521"/>
      <c r="C37" s="522" t="s">
        <v>154</v>
      </c>
      <c r="D37" s="524" t="s">
        <v>153</v>
      </c>
      <c r="E37" s="524"/>
      <c r="F37" s="524"/>
      <c r="G37" s="524"/>
      <c r="H37" s="524"/>
      <c r="I37" s="524"/>
      <c r="J37" s="524"/>
      <c r="K37" s="554">
        <v>42.6</v>
      </c>
      <c r="L37" s="554"/>
      <c r="M37" s="524"/>
      <c r="N37" s="524"/>
      <c r="O37" s="524"/>
      <c r="P37" s="554">
        <v>569.31</v>
      </c>
      <c r="Q37" s="524">
        <v>4.45</v>
      </c>
      <c r="R37" s="524">
        <v>3</v>
      </c>
    </row>
    <row r="38" spans="1:55" s="334" customFormat="1" ht="18.75" customHeight="1">
      <c r="A38" s="342" t="s">
        <v>30</v>
      </c>
      <c r="B38" s="525" t="s">
        <v>285</v>
      </c>
      <c r="C38" s="518" t="s">
        <v>231</v>
      </c>
      <c r="D38" s="519" t="s">
        <v>232</v>
      </c>
      <c r="E38" s="354" t="s">
        <v>118</v>
      </c>
      <c r="F38" s="354">
        <v>1</v>
      </c>
      <c r="G38" s="354">
        <v>1</v>
      </c>
      <c r="H38" s="354">
        <v>1</v>
      </c>
      <c r="I38" s="354"/>
      <c r="J38" s="354">
        <v>3</v>
      </c>
      <c r="K38" s="537">
        <v>44.3</v>
      </c>
      <c r="L38" s="355"/>
      <c r="M38" s="539">
        <v>10.1</v>
      </c>
      <c r="N38" s="539">
        <v>10.4</v>
      </c>
      <c r="O38" s="539">
        <v>10.3</v>
      </c>
      <c r="P38" s="537">
        <v>513.35</v>
      </c>
      <c r="Q38" s="422">
        <f>(P38/495-1)*100</f>
        <v>3.707070707070703</v>
      </c>
      <c r="R38" s="349">
        <v>4</v>
      </c>
      <c r="S38" s="560"/>
      <c r="T38" s="571"/>
      <c r="U38" s="560"/>
      <c r="V38" s="560"/>
      <c r="W38" s="560"/>
      <c r="X38" s="560"/>
      <c r="Z38" s="560"/>
      <c r="AA38" s="560"/>
      <c r="AB38" s="560"/>
      <c r="AC38" s="560"/>
      <c r="AD38" s="560"/>
      <c r="AE38" s="560"/>
      <c r="AF38" s="577"/>
      <c r="AG38" s="561">
        <v>1</v>
      </c>
      <c r="AH38" s="577"/>
      <c r="AI38" s="561">
        <v>2</v>
      </c>
      <c r="AJ38" s="580"/>
      <c r="AK38" s="560"/>
      <c r="AL38" s="580"/>
      <c r="AM38" s="560"/>
      <c r="AO38" s="577">
        <v>41930</v>
      </c>
      <c r="AP38" s="577">
        <v>41940</v>
      </c>
      <c r="AQ38" s="593"/>
      <c r="AR38" s="577">
        <v>42121</v>
      </c>
      <c r="AS38" s="577">
        <v>42162</v>
      </c>
      <c r="AT38" s="556">
        <v>232</v>
      </c>
      <c r="AU38" s="556">
        <v>222</v>
      </c>
      <c r="AV38" s="588">
        <v>15.23</v>
      </c>
      <c r="AW38" s="562">
        <v>3</v>
      </c>
      <c r="AX38" s="430">
        <v>67.4</v>
      </c>
      <c r="AY38" s="562">
        <v>1</v>
      </c>
      <c r="AZ38" s="598">
        <v>121.6</v>
      </c>
      <c r="BA38" s="598">
        <v>38.33</v>
      </c>
      <c r="BB38" s="598">
        <f aca="true" t="shared" si="9" ref="BB38:BB46">BA38/AZ38*100</f>
        <v>31.521381578947366</v>
      </c>
      <c r="BC38" s="598">
        <v>32.6</v>
      </c>
    </row>
    <row r="39" spans="1:55" s="334" customFormat="1" ht="28.5" customHeight="1">
      <c r="A39" s="342"/>
      <c r="B39" s="526"/>
      <c r="C39" s="518" t="s">
        <v>231</v>
      </c>
      <c r="D39" s="519" t="s">
        <v>234</v>
      </c>
      <c r="E39" s="354">
        <v>5</v>
      </c>
      <c r="F39" s="354">
        <v>1</v>
      </c>
      <c r="G39" s="354">
        <v>1</v>
      </c>
      <c r="H39" s="354">
        <v>1</v>
      </c>
      <c r="I39" s="354"/>
      <c r="J39" s="354">
        <v>1</v>
      </c>
      <c r="K39" s="537">
        <v>44.2</v>
      </c>
      <c r="L39" s="540">
        <v>790</v>
      </c>
      <c r="M39" s="539">
        <v>10.83</v>
      </c>
      <c r="N39" s="539">
        <v>10.7</v>
      </c>
      <c r="O39" s="539">
        <v>10.69</v>
      </c>
      <c r="P39" s="537">
        <v>542.45</v>
      </c>
      <c r="Q39" s="422">
        <v>1.45</v>
      </c>
      <c r="R39" s="349">
        <v>8</v>
      </c>
      <c r="S39" s="562">
        <v>0.5</v>
      </c>
      <c r="T39" s="562">
        <v>2</v>
      </c>
      <c r="U39" s="561"/>
      <c r="V39" s="562">
        <v>2</v>
      </c>
      <c r="W39" s="560"/>
      <c r="X39" s="560"/>
      <c r="Z39" s="560"/>
      <c r="AA39" s="562">
        <v>30</v>
      </c>
      <c r="AB39" s="560"/>
      <c r="AC39" s="560"/>
      <c r="AD39" s="561"/>
      <c r="AE39" s="561"/>
      <c r="AF39" s="559" t="s">
        <v>235</v>
      </c>
      <c r="AG39" s="557" t="s">
        <v>286</v>
      </c>
      <c r="AH39" s="559" t="s">
        <v>236</v>
      </c>
      <c r="AI39" s="557" t="s">
        <v>142</v>
      </c>
      <c r="AJ39" s="577"/>
      <c r="AK39" s="557">
        <v>1</v>
      </c>
      <c r="AL39" s="557"/>
      <c r="AM39" s="557">
        <v>1</v>
      </c>
      <c r="AO39" s="577">
        <v>41929</v>
      </c>
      <c r="AP39" s="577">
        <v>41937</v>
      </c>
      <c r="AQ39" s="593"/>
      <c r="AR39" s="577">
        <v>42122</v>
      </c>
      <c r="AS39" s="577">
        <v>42165</v>
      </c>
      <c r="AT39" s="556">
        <v>236</v>
      </c>
      <c r="AU39" s="556">
        <v>228</v>
      </c>
      <c r="AV39" s="588">
        <v>18.1</v>
      </c>
      <c r="AW39" s="562">
        <v>3</v>
      </c>
      <c r="AX39" s="430">
        <v>81</v>
      </c>
      <c r="AY39" s="562">
        <v>2</v>
      </c>
      <c r="AZ39" s="598">
        <v>133.8</v>
      </c>
      <c r="BA39" s="598">
        <v>45.82</v>
      </c>
      <c r="BB39" s="598">
        <f t="shared" si="9"/>
        <v>34.24514200298953</v>
      </c>
      <c r="BC39" s="598">
        <v>29</v>
      </c>
    </row>
    <row r="40" spans="1:55" s="334" customFormat="1" ht="18.75" customHeight="1">
      <c r="A40" s="342"/>
      <c r="B40" s="526"/>
      <c r="C40" s="518" t="s">
        <v>231</v>
      </c>
      <c r="D40" s="519" t="s">
        <v>237</v>
      </c>
      <c r="E40" s="354">
        <v>5</v>
      </c>
      <c r="F40" s="354">
        <v>1</v>
      </c>
      <c r="G40" s="354">
        <v>1</v>
      </c>
      <c r="H40" s="354">
        <v>1</v>
      </c>
      <c r="I40" s="354"/>
      <c r="J40" s="354">
        <v>1</v>
      </c>
      <c r="K40" s="537">
        <v>47.5</v>
      </c>
      <c r="L40" s="540"/>
      <c r="M40" s="539">
        <v>11.23</v>
      </c>
      <c r="N40" s="539">
        <v>11.06</v>
      </c>
      <c r="O40" s="539">
        <v>10.8</v>
      </c>
      <c r="P40" s="537">
        <v>551.64</v>
      </c>
      <c r="Q40" s="422">
        <v>3.66</v>
      </c>
      <c r="R40" s="349">
        <v>7</v>
      </c>
      <c r="S40" s="563">
        <v>10.4</v>
      </c>
      <c r="T40" s="572" t="s">
        <v>287</v>
      </c>
      <c r="U40" s="563">
        <v>92</v>
      </c>
      <c r="V40" s="565">
        <v>2</v>
      </c>
      <c r="W40" s="560"/>
      <c r="X40" s="560"/>
      <c r="Z40" s="560"/>
      <c r="AA40" s="560"/>
      <c r="AB40" s="578">
        <v>46.7</v>
      </c>
      <c r="AC40" s="564" t="s">
        <v>238</v>
      </c>
      <c r="AD40" s="561"/>
      <c r="AE40" s="561"/>
      <c r="AF40" s="577">
        <v>42045</v>
      </c>
      <c r="AG40" s="557" t="s">
        <v>288</v>
      </c>
      <c r="AH40" s="577">
        <v>42081</v>
      </c>
      <c r="AI40" s="557">
        <v>1</v>
      </c>
      <c r="AJ40" s="577"/>
      <c r="AK40" s="561"/>
      <c r="AL40" s="577"/>
      <c r="AM40" s="561"/>
      <c r="AO40" s="577">
        <v>41928</v>
      </c>
      <c r="AP40" s="577">
        <v>41933</v>
      </c>
      <c r="AQ40" s="593">
        <v>42082</v>
      </c>
      <c r="AR40" s="577">
        <v>42118</v>
      </c>
      <c r="AS40" s="577">
        <v>42161</v>
      </c>
      <c r="AT40" s="556">
        <v>233</v>
      </c>
      <c r="AU40" s="556">
        <v>228</v>
      </c>
      <c r="AV40" s="588">
        <v>14.5</v>
      </c>
      <c r="AW40" s="562">
        <v>1</v>
      </c>
      <c r="AX40" s="430">
        <v>83.2</v>
      </c>
      <c r="AY40" s="562">
        <v>2</v>
      </c>
      <c r="AZ40" s="598">
        <v>122.8</v>
      </c>
      <c r="BA40" s="598">
        <v>40.3</v>
      </c>
      <c r="BB40" s="598">
        <f t="shared" si="9"/>
        <v>32.81758957654723</v>
      </c>
      <c r="BC40" s="598">
        <v>31.8</v>
      </c>
    </row>
    <row r="41" spans="1:55" s="334" customFormat="1" ht="18.75" customHeight="1">
      <c r="A41" s="342"/>
      <c r="B41" s="526"/>
      <c r="C41" s="518" t="s">
        <v>231</v>
      </c>
      <c r="D41" s="519" t="s">
        <v>241</v>
      </c>
      <c r="E41" s="354">
        <v>5</v>
      </c>
      <c r="F41" s="354">
        <v>1</v>
      </c>
      <c r="G41" s="354">
        <v>1</v>
      </c>
      <c r="H41" s="354">
        <v>3</v>
      </c>
      <c r="I41" s="354">
        <v>1</v>
      </c>
      <c r="J41" s="354">
        <v>1</v>
      </c>
      <c r="K41" s="537">
        <v>45.6</v>
      </c>
      <c r="L41" s="540"/>
      <c r="M41" s="539">
        <v>9.5</v>
      </c>
      <c r="N41" s="539">
        <v>9.4</v>
      </c>
      <c r="O41" s="539">
        <v>9.9</v>
      </c>
      <c r="P41" s="537">
        <v>481.23</v>
      </c>
      <c r="Q41" s="422">
        <v>3.97</v>
      </c>
      <c r="R41" s="349">
        <v>5</v>
      </c>
      <c r="S41" s="562">
        <v>1.5</v>
      </c>
      <c r="T41" s="562">
        <v>5</v>
      </c>
      <c r="U41" s="561"/>
      <c r="V41" s="515"/>
      <c r="W41" s="560"/>
      <c r="X41" s="560"/>
      <c r="Z41" s="560"/>
      <c r="AA41" s="560"/>
      <c r="AB41" s="560"/>
      <c r="AC41" s="560"/>
      <c r="AD41" s="560"/>
      <c r="AE41" s="560"/>
      <c r="AF41" s="580">
        <v>42019</v>
      </c>
      <c r="AG41" s="562">
        <v>1</v>
      </c>
      <c r="AH41" s="577">
        <v>42101</v>
      </c>
      <c r="AI41" s="562"/>
      <c r="AJ41" s="580"/>
      <c r="AK41" s="560"/>
      <c r="AL41" s="580"/>
      <c r="AM41" s="560"/>
      <c r="AO41" s="577">
        <v>41924</v>
      </c>
      <c r="AP41" s="577">
        <v>41934</v>
      </c>
      <c r="AQ41" s="594"/>
      <c r="AR41" s="577">
        <v>42118</v>
      </c>
      <c r="AS41" s="577">
        <v>42161</v>
      </c>
      <c r="AT41" s="556">
        <v>237</v>
      </c>
      <c r="AU41" s="562">
        <v>227</v>
      </c>
      <c r="AV41" s="588">
        <v>18</v>
      </c>
      <c r="AW41" s="562">
        <v>3</v>
      </c>
      <c r="AX41" s="430">
        <v>85.3</v>
      </c>
      <c r="AY41" s="562">
        <v>5</v>
      </c>
      <c r="AZ41" s="598">
        <v>98.22</v>
      </c>
      <c r="BA41" s="598">
        <v>36.56</v>
      </c>
      <c r="BB41" s="598">
        <f t="shared" si="9"/>
        <v>37.222561596416206</v>
      </c>
      <c r="BC41" s="598">
        <v>30.47</v>
      </c>
    </row>
    <row r="42" spans="1:55" s="334" customFormat="1" ht="18.75" customHeight="1">
      <c r="A42" s="342"/>
      <c r="B42" s="526"/>
      <c r="C42" s="518" t="s">
        <v>231</v>
      </c>
      <c r="D42" s="519" t="s">
        <v>242</v>
      </c>
      <c r="E42" s="354">
        <v>5</v>
      </c>
      <c r="F42" s="354">
        <v>1</v>
      </c>
      <c r="G42" s="354">
        <v>1</v>
      </c>
      <c r="H42" s="354">
        <v>1</v>
      </c>
      <c r="I42" s="354"/>
      <c r="J42" s="354">
        <v>1</v>
      </c>
      <c r="K42" s="537">
        <v>43.9</v>
      </c>
      <c r="L42" s="540"/>
      <c r="M42" s="539">
        <v>11.47</v>
      </c>
      <c r="N42" s="539">
        <v>11.46</v>
      </c>
      <c r="O42" s="539">
        <v>11.48</v>
      </c>
      <c r="P42" s="537">
        <v>573.42</v>
      </c>
      <c r="Q42" s="422">
        <v>8.27</v>
      </c>
      <c r="R42" s="349">
        <v>2</v>
      </c>
      <c r="S42" s="561"/>
      <c r="T42" s="562" t="s">
        <v>243</v>
      </c>
      <c r="U42" s="561"/>
      <c r="V42" s="562">
        <v>2</v>
      </c>
      <c r="W42" s="561"/>
      <c r="X42" s="561"/>
      <c r="Z42" s="561"/>
      <c r="AA42" s="561"/>
      <c r="AB42" s="561"/>
      <c r="AC42" s="562">
        <v>2</v>
      </c>
      <c r="AD42" s="561"/>
      <c r="AE42" s="561"/>
      <c r="AF42" s="577"/>
      <c r="AG42" s="561"/>
      <c r="AH42" s="577">
        <v>42062</v>
      </c>
      <c r="AI42" s="559" t="s">
        <v>176</v>
      </c>
      <c r="AJ42" s="580"/>
      <c r="AK42" s="560"/>
      <c r="AL42" s="580"/>
      <c r="AM42" s="560"/>
      <c r="AO42" s="577">
        <v>41929</v>
      </c>
      <c r="AP42" s="577">
        <v>41939</v>
      </c>
      <c r="AQ42" s="593">
        <v>42073</v>
      </c>
      <c r="AR42" s="577">
        <v>42129</v>
      </c>
      <c r="AS42" s="577">
        <v>42164</v>
      </c>
      <c r="AT42" s="556">
        <v>235</v>
      </c>
      <c r="AU42" s="556">
        <v>225</v>
      </c>
      <c r="AV42" s="588">
        <v>14.56</v>
      </c>
      <c r="AW42" s="562">
        <v>3</v>
      </c>
      <c r="AX42" s="430">
        <v>79</v>
      </c>
      <c r="AY42" s="562">
        <v>2</v>
      </c>
      <c r="AZ42" s="598">
        <v>123.27</v>
      </c>
      <c r="BA42" s="598">
        <v>40.24</v>
      </c>
      <c r="BB42" s="598">
        <f t="shared" si="9"/>
        <v>32.64379005435224</v>
      </c>
      <c r="BC42" s="598">
        <v>34.1</v>
      </c>
    </row>
    <row r="43" spans="1:55" s="334" customFormat="1" ht="18.75" customHeight="1">
      <c r="A43" s="342"/>
      <c r="B43" s="526"/>
      <c r="C43" s="518" t="s">
        <v>231</v>
      </c>
      <c r="D43" s="519" t="s">
        <v>244</v>
      </c>
      <c r="E43" s="354" t="s">
        <v>118</v>
      </c>
      <c r="F43" s="354">
        <v>1</v>
      </c>
      <c r="G43" s="354">
        <v>1</v>
      </c>
      <c r="H43" s="354">
        <v>3</v>
      </c>
      <c r="I43" s="354"/>
      <c r="J43" s="541">
        <v>1</v>
      </c>
      <c r="K43" s="537">
        <v>42.2</v>
      </c>
      <c r="L43" s="540">
        <v>832</v>
      </c>
      <c r="M43" s="539">
        <v>11.47</v>
      </c>
      <c r="N43" s="539">
        <v>10.09</v>
      </c>
      <c r="O43" s="539">
        <v>11.14</v>
      </c>
      <c r="P43" s="537">
        <v>544.78</v>
      </c>
      <c r="Q43" s="422">
        <v>5.11</v>
      </c>
      <c r="R43" s="349">
        <v>3</v>
      </c>
      <c r="S43" s="562">
        <v>2.5</v>
      </c>
      <c r="T43" s="562">
        <v>2</v>
      </c>
      <c r="U43" s="562">
        <v>0</v>
      </c>
      <c r="V43" s="562">
        <v>1</v>
      </c>
      <c r="W43" s="562">
        <v>0</v>
      </c>
      <c r="X43" s="562">
        <v>1</v>
      </c>
      <c r="Z43" s="562">
        <v>2</v>
      </c>
      <c r="AA43" s="562">
        <v>1</v>
      </c>
      <c r="AB43" s="562">
        <v>1</v>
      </c>
      <c r="AC43" s="562">
        <v>2</v>
      </c>
      <c r="AD43" s="561"/>
      <c r="AE43" s="561"/>
      <c r="AF43" s="577">
        <v>42016</v>
      </c>
      <c r="AG43" s="557">
        <v>2</v>
      </c>
      <c r="AH43" s="577">
        <v>42073</v>
      </c>
      <c r="AI43" s="557">
        <v>2</v>
      </c>
      <c r="AJ43" s="577"/>
      <c r="AK43" s="561"/>
      <c r="AL43" s="577"/>
      <c r="AM43" s="561"/>
      <c r="AO43" s="577">
        <v>41928</v>
      </c>
      <c r="AP43" s="577">
        <v>41936</v>
      </c>
      <c r="AQ43" s="593">
        <v>42078</v>
      </c>
      <c r="AR43" s="577">
        <v>42126</v>
      </c>
      <c r="AS43" s="577">
        <v>42165</v>
      </c>
      <c r="AT43" s="556">
        <v>237</v>
      </c>
      <c r="AU43" s="556">
        <v>229</v>
      </c>
      <c r="AV43" s="588">
        <v>15</v>
      </c>
      <c r="AW43" s="562">
        <v>3</v>
      </c>
      <c r="AX43" s="430">
        <v>78</v>
      </c>
      <c r="AY43" s="562">
        <v>2</v>
      </c>
      <c r="AZ43" s="598">
        <v>114.2</v>
      </c>
      <c r="BA43" s="598">
        <v>43.5</v>
      </c>
      <c r="BB43" s="598">
        <f t="shared" si="9"/>
        <v>38.09106830122592</v>
      </c>
      <c r="BC43" s="598">
        <v>35.9</v>
      </c>
    </row>
    <row r="44" spans="1:55" s="334" customFormat="1" ht="18.75" customHeight="1">
      <c r="A44" s="342"/>
      <c r="B44" s="526"/>
      <c r="C44" s="518" t="s">
        <v>231</v>
      </c>
      <c r="D44" s="519" t="s">
        <v>245</v>
      </c>
      <c r="E44" s="354">
        <v>4</v>
      </c>
      <c r="F44" s="354">
        <v>1</v>
      </c>
      <c r="G44" s="354">
        <v>3</v>
      </c>
      <c r="H44" s="354">
        <v>3</v>
      </c>
      <c r="I44" s="354"/>
      <c r="J44" s="354">
        <v>1</v>
      </c>
      <c r="K44" s="537">
        <v>41.2</v>
      </c>
      <c r="L44" s="540"/>
      <c r="M44" s="539">
        <v>11.42</v>
      </c>
      <c r="N44" s="539">
        <v>11.02</v>
      </c>
      <c r="O44" s="539">
        <v>11.27</v>
      </c>
      <c r="P44" s="537">
        <v>520.2</v>
      </c>
      <c r="Q44" s="422">
        <v>1.68</v>
      </c>
      <c r="R44" s="349">
        <v>5</v>
      </c>
      <c r="S44" s="566">
        <v>0.08</v>
      </c>
      <c r="T44" s="562">
        <v>2</v>
      </c>
      <c r="U44" s="560"/>
      <c r="V44" s="560"/>
      <c r="W44" s="560"/>
      <c r="X44" s="560"/>
      <c r="Z44" s="561"/>
      <c r="AA44" s="561"/>
      <c r="AB44" s="560"/>
      <c r="AC44" s="560"/>
      <c r="AD44" s="560"/>
      <c r="AE44" s="560"/>
      <c r="AF44" s="580"/>
      <c r="AG44" s="560"/>
      <c r="AH44" s="577"/>
      <c r="AI44" s="561"/>
      <c r="AJ44" s="580"/>
      <c r="AK44" s="560"/>
      <c r="AL44" s="580"/>
      <c r="AM44" s="560"/>
      <c r="AO44" s="577">
        <v>41930</v>
      </c>
      <c r="AP44" s="577">
        <v>41936</v>
      </c>
      <c r="AQ44" s="593">
        <v>42077</v>
      </c>
      <c r="AR44" s="577">
        <v>42112</v>
      </c>
      <c r="AS44" s="577">
        <v>42160</v>
      </c>
      <c r="AT44" s="556">
        <v>230</v>
      </c>
      <c r="AU44" s="556">
        <v>224</v>
      </c>
      <c r="AV44" s="588">
        <v>13.7</v>
      </c>
      <c r="AW44" s="562">
        <v>3</v>
      </c>
      <c r="AX44" s="430">
        <v>82</v>
      </c>
      <c r="AY44" s="562">
        <v>2</v>
      </c>
      <c r="AZ44" s="598">
        <v>97.4</v>
      </c>
      <c r="BA44" s="598">
        <v>43.4</v>
      </c>
      <c r="BB44" s="598">
        <f t="shared" si="9"/>
        <v>44.558521560574945</v>
      </c>
      <c r="BC44" s="598">
        <v>31.3</v>
      </c>
    </row>
    <row r="45" spans="1:55" s="334" customFormat="1" ht="18.75" customHeight="1">
      <c r="A45" s="342"/>
      <c r="B45" s="526"/>
      <c r="C45" s="518" t="s">
        <v>231</v>
      </c>
      <c r="D45" s="519" t="s">
        <v>246</v>
      </c>
      <c r="E45" s="354">
        <v>5</v>
      </c>
      <c r="F45" s="354">
        <v>1</v>
      </c>
      <c r="G45" s="354">
        <v>1</v>
      </c>
      <c r="H45" s="354">
        <v>3</v>
      </c>
      <c r="I45" s="354"/>
      <c r="J45" s="354">
        <v>1</v>
      </c>
      <c r="K45" s="537">
        <v>42.6</v>
      </c>
      <c r="L45" s="540"/>
      <c r="M45" s="539">
        <v>10.8</v>
      </c>
      <c r="N45" s="539">
        <v>11.95</v>
      </c>
      <c r="O45" s="539">
        <v>11.05</v>
      </c>
      <c r="P45" s="537">
        <v>563.67</v>
      </c>
      <c r="Q45" s="422">
        <v>9.52</v>
      </c>
      <c r="R45" s="349">
        <v>4</v>
      </c>
      <c r="S45" s="561"/>
      <c r="T45" s="562">
        <v>1</v>
      </c>
      <c r="U45" s="561"/>
      <c r="V45" s="562">
        <v>2</v>
      </c>
      <c r="W45" s="561"/>
      <c r="X45" s="561"/>
      <c r="Z45" s="561"/>
      <c r="AA45" s="561"/>
      <c r="AB45" s="561"/>
      <c r="AC45" s="562">
        <v>1</v>
      </c>
      <c r="AD45" s="561"/>
      <c r="AE45" s="561"/>
      <c r="AF45" s="577">
        <v>42016</v>
      </c>
      <c r="AG45" s="557">
        <v>2</v>
      </c>
      <c r="AH45" s="577">
        <v>42072</v>
      </c>
      <c r="AI45" s="557">
        <v>2</v>
      </c>
      <c r="AJ45" s="577"/>
      <c r="AK45" s="561"/>
      <c r="AL45" s="580"/>
      <c r="AM45" s="560"/>
      <c r="AO45" s="577">
        <v>41922</v>
      </c>
      <c r="AP45" s="577">
        <v>41928</v>
      </c>
      <c r="AQ45" s="593">
        <v>42080</v>
      </c>
      <c r="AR45" s="577">
        <v>42119</v>
      </c>
      <c r="AS45" s="577">
        <v>42162</v>
      </c>
      <c r="AT45" s="556">
        <v>240</v>
      </c>
      <c r="AU45" s="556">
        <v>234</v>
      </c>
      <c r="AV45" s="588">
        <v>16.1</v>
      </c>
      <c r="AW45" s="562">
        <v>3</v>
      </c>
      <c r="AX45" s="430">
        <v>76.2</v>
      </c>
      <c r="AY45" s="562">
        <v>1</v>
      </c>
      <c r="AZ45" s="598">
        <v>105.2</v>
      </c>
      <c r="BA45" s="598">
        <v>43.9</v>
      </c>
      <c r="BB45" s="598">
        <f t="shared" si="9"/>
        <v>41.73003802281369</v>
      </c>
      <c r="BC45" s="598">
        <v>34.6</v>
      </c>
    </row>
    <row r="46" spans="1:55" s="334" customFormat="1" ht="18.75" customHeight="1">
      <c r="A46" s="342"/>
      <c r="B46" s="526"/>
      <c r="C46" s="518" t="s">
        <v>231</v>
      </c>
      <c r="D46" s="519" t="s">
        <v>247</v>
      </c>
      <c r="E46" s="354">
        <v>5</v>
      </c>
      <c r="F46" s="354">
        <v>1</v>
      </c>
      <c r="G46" s="354">
        <v>1</v>
      </c>
      <c r="H46" s="354">
        <v>1</v>
      </c>
      <c r="I46" s="354"/>
      <c r="J46" s="354">
        <v>1</v>
      </c>
      <c r="K46" s="537">
        <v>49.3</v>
      </c>
      <c r="L46" s="540">
        <v>832</v>
      </c>
      <c r="M46" s="539">
        <v>11.26</v>
      </c>
      <c r="N46" s="539">
        <v>11.435</v>
      </c>
      <c r="O46" s="539">
        <v>11.145</v>
      </c>
      <c r="P46" s="537">
        <v>564</v>
      </c>
      <c r="Q46" s="422">
        <v>2.92</v>
      </c>
      <c r="R46" s="349">
        <v>3</v>
      </c>
      <c r="S46" s="562">
        <v>2</v>
      </c>
      <c r="T46" s="560"/>
      <c r="U46" s="561"/>
      <c r="V46" s="557">
        <v>4</v>
      </c>
      <c r="W46" s="560"/>
      <c r="X46" s="560"/>
      <c r="Z46" s="562" t="s">
        <v>289</v>
      </c>
      <c r="AA46" s="562">
        <v>50</v>
      </c>
      <c r="AB46" s="560"/>
      <c r="AC46" s="562">
        <v>4</v>
      </c>
      <c r="AD46" s="561"/>
      <c r="AE46" s="561"/>
      <c r="AF46" s="577">
        <v>42030</v>
      </c>
      <c r="AG46" s="557" t="s">
        <v>142</v>
      </c>
      <c r="AH46" s="577">
        <v>42075</v>
      </c>
      <c r="AI46" s="557" t="s">
        <v>250</v>
      </c>
      <c r="AJ46" s="580"/>
      <c r="AK46" s="560"/>
      <c r="AL46" s="580"/>
      <c r="AM46" s="560"/>
      <c r="AO46" s="577">
        <v>41924</v>
      </c>
      <c r="AP46" s="577">
        <v>41931</v>
      </c>
      <c r="AQ46" s="595">
        <v>42073</v>
      </c>
      <c r="AR46" s="577">
        <v>42117</v>
      </c>
      <c r="AS46" s="577">
        <v>42159</v>
      </c>
      <c r="AT46" s="556">
        <v>235</v>
      </c>
      <c r="AU46" s="556">
        <v>228</v>
      </c>
      <c r="AV46" s="588">
        <v>15.4</v>
      </c>
      <c r="AW46" s="562">
        <v>3</v>
      </c>
      <c r="AX46" s="430">
        <v>84</v>
      </c>
      <c r="AY46" s="562">
        <v>2</v>
      </c>
      <c r="AZ46" s="598">
        <v>89.5</v>
      </c>
      <c r="BA46" s="598">
        <v>38.1</v>
      </c>
      <c r="BB46" s="598">
        <f t="shared" si="9"/>
        <v>42.56983240223464</v>
      </c>
      <c r="BC46" s="598">
        <v>29</v>
      </c>
    </row>
    <row r="47" spans="1:55" s="502" customFormat="1" ht="18.75" customHeight="1">
      <c r="A47" s="342"/>
      <c r="B47" s="527"/>
      <c r="C47" s="518" t="s">
        <v>231</v>
      </c>
      <c r="D47" s="424" t="s">
        <v>252</v>
      </c>
      <c r="E47" s="520">
        <v>5</v>
      </c>
      <c r="F47" s="520"/>
      <c r="G47" s="520"/>
      <c r="H47" s="528"/>
      <c r="I47" s="542"/>
      <c r="J47" s="543"/>
      <c r="K47" s="544">
        <f>AVERAGE(K38:K46)</f>
        <v>44.53333333333333</v>
      </c>
      <c r="L47" s="545">
        <f>AVERAGE(L39:L46)</f>
        <v>818</v>
      </c>
      <c r="M47" s="546"/>
      <c r="N47" s="546"/>
      <c r="O47" s="546"/>
      <c r="P47" s="547">
        <f>AVERAGE(P38:P46)</f>
        <v>539.4155555555556</v>
      </c>
      <c r="Q47" s="547">
        <v>4.47</v>
      </c>
      <c r="R47" s="545">
        <v>4</v>
      </c>
      <c r="AO47" s="589">
        <f aca="true" t="shared" si="10" ref="AO47:BC47">AVERAGE(AO38:AO46)</f>
        <v>41927.11111111111</v>
      </c>
      <c r="AP47" s="589">
        <f t="shared" si="10"/>
        <v>41934.88888888889</v>
      </c>
      <c r="AQ47" s="589">
        <f t="shared" si="10"/>
        <v>42077.166666666664</v>
      </c>
      <c r="AR47" s="589">
        <f t="shared" si="10"/>
        <v>42120.22222222222</v>
      </c>
      <c r="AS47" s="589">
        <f t="shared" si="10"/>
        <v>42162.11111111111</v>
      </c>
      <c r="AT47" s="590">
        <f t="shared" si="10"/>
        <v>235</v>
      </c>
      <c r="AU47" s="590">
        <f t="shared" si="10"/>
        <v>227.22222222222223</v>
      </c>
      <c r="AV47" s="590">
        <f t="shared" si="10"/>
        <v>15.621111111111112</v>
      </c>
      <c r="AW47" s="599">
        <f t="shared" si="10"/>
        <v>2.7777777777777777</v>
      </c>
      <c r="AX47" s="599">
        <f t="shared" si="10"/>
        <v>79.56666666666668</v>
      </c>
      <c r="AY47" s="599">
        <f t="shared" si="10"/>
        <v>2.111111111111111</v>
      </c>
      <c r="AZ47" s="590">
        <f t="shared" si="10"/>
        <v>111.77666666666667</v>
      </c>
      <c r="BA47" s="590">
        <f t="shared" si="10"/>
        <v>41.12777777777777</v>
      </c>
      <c r="BB47" s="590">
        <f t="shared" si="10"/>
        <v>37.2666583440113</v>
      </c>
      <c r="BC47" s="590">
        <f t="shared" si="10"/>
        <v>32.08555555555556</v>
      </c>
    </row>
    <row r="48" spans="1:61" ht="14.25">
      <c r="A48" s="342"/>
      <c r="B48" s="521" t="s">
        <v>290</v>
      </c>
      <c r="C48" s="518" t="s">
        <v>254</v>
      </c>
      <c r="D48" s="362" t="s">
        <v>255</v>
      </c>
      <c r="E48" s="355">
        <v>5</v>
      </c>
      <c r="F48" s="355">
        <v>1</v>
      </c>
      <c r="G48" s="355">
        <v>1</v>
      </c>
      <c r="H48" s="355">
        <v>1</v>
      </c>
      <c r="I48" s="355"/>
      <c r="J48" s="541">
        <v>1</v>
      </c>
      <c r="K48" s="402">
        <v>45.6</v>
      </c>
      <c r="L48" s="548"/>
      <c r="M48" s="549">
        <v>10.9</v>
      </c>
      <c r="N48" s="549">
        <v>10.6</v>
      </c>
      <c r="O48" s="549">
        <v>10.15</v>
      </c>
      <c r="P48" s="519">
        <v>527.632</v>
      </c>
      <c r="Q48" s="407">
        <v>3.26</v>
      </c>
      <c r="R48" s="391">
        <v>8</v>
      </c>
      <c r="S48" s="567">
        <v>1</v>
      </c>
      <c r="T48" s="568">
        <v>5</v>
      </c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81">
        <v>42393</v>
      </c>
      <c r="AG48" s="569">
        <v>2</v>
      </c>
      <c r="AH48" s="568"/>
      <c r="AI48" s="568"/>
      <c r="AJ48" s="568"/>
      <c r="AK48" s="568"/>
      <c r="AL48" s="568"/>
      <c r="AM48" s="568"/>
      <c r="AN48" s="567"/>
      <c r="AO48" s="436">
        <v>42292</v>
      </c>
      <c r="AP48" s="436">
        <v>42298</v>
      </c>
      <c r="AQ48" s="436"/>
      <c r="AR48" s="436">
        <v>42478</v>
      </c>
      <c r="AS48" s="436">
        <v>42527</v>
      </c>
      <c r="AT48" s="591">
        <f aca="true" t="shared" si="11" ref="AT48:AT58">AS48-AO48</f>
        <v>235</v>
      </c>
      <c r="AU48" s="591">
        <f aca="true" t="shared" si="12" ref="AU48:AU58">AS48-AP48</f>
        <v>229</v>
      </c>
      <c r="AV48" s="409">
        <v>18</v>
      </c>
      <c r="AW48" s="541">
        <v>3</v>
      </c>
      <c r="AX48" s="410">
        <v>83.3</v>
      </c>
      <c r="AY48" s="591">
        <v>3</v>
      </c>
      <c r="AZ48" s="600">
        <v>67</v>
      </c>
      <c r="BA48" s="600">
        <v>38.1</v>
      </c>
      <c r="BB48" s="600">
        <f aca="true" t="shared" si="13" ref="BB48:BB58">BA48/AZ48*100</f>
        <v>56.865671641791046</v>
      </c>
      <c r="BC48" s="600">
        <v>30.1</v>
      </c>
      <c r="BD48" s="362">
        <v>3</v>
      </c>
      <c r="BE48" s="362">
        <v>1</v>
      </c>
      <c r="BF48" s="600">
        <v>8.8</v>
      </c>
      <c r="BG48" s="600">
        <v>18.6</v>
      </c>
      <c r="BH48" s="600">
        <v>3.4</v>
      </c>
      <c r="BI48" s="600">
        <v>2.12</v>
      </c>
    </row>
    <row r="49" spans="1:61" ht="14.25">
      <c r="A49" s="342"/>
      <c r="B49" s="521"/>
      <c r="C49" s="518" t="s">
        <v>254</v>
      </c>
      <c r="D49" s="362" t="s">
        <v>256</v>
      </c>
      <c r="E49" s="355">
        <v>4</v>
      </c>
      <c r="F49" s="355">
        <v>1</v>
      </c>
      <c r="G49" s="355">
        <v>1</v>
      </c>
      <c r="H49" s="355">
        <v>1</v>
      </c>
      <c r="I49" s="355"/>
      <c r="J49" s="541">
        <v>1</v>
      </c>
      <c r="K49" s="402">
        <v>35.1</v>
      </c>
      <c r="L49" s="548">
        <v>804</v>
      </c>
      <c r="M49" s="549">
        <v>8.739</v>
      </c>
      <c r="N49" s="549">
        <v>8.432</v>
      </c>
      <c r="O49" s="549">
        <v>8.097</v>
      </c>
      <c r="P49" s="519">
        <v>421.235</v>
      </c>
      <c r="Q49" s="407">
        <v>-21.82</v>
      </c>
      <c r="R49" s="391">
        <v>14</v>
      </c>
      <c r="S49" s="567">
        <v>3</v>
      </c>
      <c r="T49" s="568">
        <v>3</v>
      </c>
      <c r="V49" s="568" t="s">
        <v>170</v>
      </c>
      <c r="W49" s="568"/>
      <c r="X49" s="568"/>
      <c r="Y49" s="569" t="s">
        <v>168</v>
      </c>
      <c r="Z49" s="582"/>
      <c r="AA49" s="568"/>
      <c r="AB49" s="568"/>
      <c r="AC49" s="569">
        <v>2</v>
      </c>
      <c r="AD49" s="568" t="s">
        <v>257</v>
      </c>
      <c r="AE49" s="568" t="s">
        <v>257</v>
      </c>
      <c r="AF49" s="581">
        <v>42730</v>
      </c>
      <c r="AG49" s="569">
        <v>4</v>
      </c>
      <c r="AH49" s="581">
        <v>42424</v>
      </c>
      <c r="AI49" s="569">
        <v>2</v>
      </c>
      <c r="AJ49" s="568"/>
      <c r="AK49" s="568"/>
      <c r="AL49" s="568"/>
      <c r="AM49" s="568"/>
      <c r="AN49" s="567"/>
      <c r="AO49" s="436">
        <v>42289</v>
      </c>
      <c r="AP49" s="436">
        <v>42295</v>
      </c>
      <c r="AQ49" s="436"/>
      <c r="AR49" s="436">
        <v>42481</v>
      </c>
      <c r="AS49" s="436">
        <v>42527</v>
      </c>
      <c r="AT49" s="591">
        <f t="shared" si="11"/>
        <v>238</v>
      </c>
      <c r="AU49" s="591">
        <f t="shared" si="12"/>
        <v>232</v>
      </c>
      <c r="AV49" s="409">
        <v>15</v>
      </c>
      <c r="AW49" s="541">
        <v>5</v>
      </c>
      <c r="AX49" s="410">
        <v>79.3</v>
      </c>
      <c r="AY49" s="591">
        <v>3</v>
      </c>
      <c r="AZ49" s="600">
        <v>102.67</v>
      </c>
      <c r="BA49" s="600">
        <v>41.67</v>
      </c>
      <c r="BB49" s="600">
        <f t="shared" si="13"/>
        <v>40.586344599201325</v>
      </c>
      <c r="BC49" s="600">
        <v>32</v>
      </c>
      <c r="BD49" s="362">
        <v>2</v>
      </c>
      <c r="BE49" s="362">
        <v>3</v>
      </c>
      <c r="BF49" s="600"/>
      <c r="BG49" s="600">
        <v>16.5</v>
      </c>
      <c r="BH49" s="600">
        <v>4.9</v>
      </c>
      <c r="BI49" s="600">
        <v>2.8</v>
      </c>
    </row>
    <row r="50" spans="1:61" ht="14.25">
      <c r="A50" s="342"/>
      <c r="B50" s="521"/>
      <c r="C50" s="518" t="s">
        <v>254</v>
      </c>
      <c r="D50" s="362" t="s">
        <v>258</v>
      </c>
      <c r="E50" s="355">
        <v>5</v>
      </c>
      <c r="F50" s="355">
        <v>1</v>
      </c>
      <c r="G50" s="355">
        <v>1</v>
      </c>
      <c r="H50" s="355">
        <v>1</v>
      </c>
      <c r="I50" s="355"/>
      <c r="J50" s="541">
        <v>1</v>
      </c>
      <c r="K50" s="402">
        <v>54.5</v>
      </c>
      <c r="L50" s="548">
        <v>833</v>
      </c>
      <c r="M50" s="549">
        <v>12.685</v>
      </c>
      <c r="N50" s="549">
        <v>12.81</v>
      </c>
      <c r="O50" s="549">
        <v>12.411</v>
      </c>
      <c r="P50" s="519">
        <v>631.934</v>
      </c>
      <c r="Q50" s="407">
        <v>11.87</v>
      </c>
      <c r="R50" s="391">
        <v>1</v>
      </c>
      <c r="S50" s="568"/>
      <c r="T50" s="568"/>
      <c r="V50" s="569" t="s">
        <v>139</v>
      </c>
      <c r="W50" s="568"/>
      <c r="X50" s="568"/>
      <c r="Y50" s="568">
        <v>3</v>
      </c>
      <c r="Z50" s="569" t="s">
        <v>291</v>
      </c>
      <c r="AA50" s="568">
        <v>30</v>
      </c>
      <c r="AB50" s="568"/>
      <c r="AC50" s="569">
        <v>2</v>
      </c>
      <c r="AD50" s="568"/>
      <c r="AE50" s="568"/>
      <c r="AF50" s="568"/>
      <c r="AG50" s="569">
        <v>3</v>
      </c>
      <c r="AH50" s="568"/>
      <c r="AI50" s="569">
        <v>2</v>
      </c>
      <c r="AJ50" s="568"/>
      <c r="AK50" s="568"/>
      <c r="AL50" s="568"/>
      <c r="AM50" s="568"/>
      <c r="AN50" s="567">
        <v>2</v>
      </c>
      <c r="AO50" s="438">
        <v>42291</v>
      </c>
      <c r="AP50" s="438">
        <v>42298</v>
      </c>
      <c r="AQ50" s="438">
        <v>42444</v>
      </c>
      <c r="AR50" s="438">
        <v>42475</v>
      </c>
      <c r="AS50" s="438">
        <v>42525</v>
      </c>
      <c r="AT50" s="591">
        <v>234</v>
      </c>
      <c r="AU50" s="591">
        <f t="shared" si="12"/>
        <v>227</v>
      </c>
      <c r="AV50" s="409">
        <v>14.2</v>
      </c>
      <c r="AW50" s="541">
        <v>3</v>
      </c>
      <c r="AX50" s="410">
        <v>88</v>
      </c>
      <c r="AY50" s="591">
        <v>2</v>
      </c>
      <c r="AZ50" s="600">
        <v>118.4</v>
      </c>
      <c r="BA50" s="600">
        <v>38.4</v>
      </c>
      <c r="BB50" s="600">
        <f t="shared" si="13"/>
        <v>32.43243243243243</v>
      </c>
      <c r="BC50" s="600">
        <v>36.4</v>
      </c>
      <c r="BD50" s="362">
        <v>1</v>
      </c>
      <c r="BE50" s="362">
        <v>1</v>
      </c>
      <c r="BF50" s="600">
        <v>9.24</v>
      </c>
      <c r="BG50" s="600">
        <v>17.11</v>
      </c>
      <c r="BH50" s="600">
        <v>3.11</v>
      </c>
      <c r="BI50" s="600">
        <v>2.7</v>
      </c>
    </row>
    <row r="51" spans="1:61" ht="14.25">
      <c r="A51" s="342"/>
      <c r="B51" s="521"/>
      <c r="C51" s="518" t="s">
        <v>254</v>
      </c>
      <c r="D51" s="362" t="s">
        <v>261</v>
      </c>
      <c r="E51" s="355">
        <v>5</v>
      </c>
      <c r="F51" s="355">
        <v>1</v>
      </c>
      <c r="G51" s="355">
        <v>1</v>
      </c>
      <c r="H51" s="355">
        <v>1</v>
      </c>
      <c r="I51" s="355">
        <v>3</v>
      </c>
      <c r="J51" s="541">
        <v>1</v>
      </c>
      <c r="K51" s="402">
        <v>43.52</v>
      </c>
      <c r="L51" s="355"/>
      <c r="M51" s="549">
        <v>14.783</v>
      </c>
      <c r="N51" s="549">
        <v>14.282</v>
      </c>
      <c r="O51" s="549">
        <v>14.292</v>
      </c>
      <c r="P51" s="519">
        <v>722.807</v>
      </c>
      <c r="Q51" s="407">
        <v>14.84</v>
      </c>
      <c r="R51" s="391">
        <v>1</v>
      </c>
      <c r="S51" s="567">
        <v>7.5</v>
      </c>
      <c r="T51" s="568">
        <v>3</v>
      </c>
      <c r="V51" s="569" t="s">
        <v>170</v>
      </c>
      <c r="W51" s="568"/>
      <c r="X51" s="568"/>
      <c r="Y51" s="568"/>
      <c r="Z51" s="569"/>
      <c r="AA51" s="568"/>
      <c r="AB51" s="568"/>
      <c r="AC51" s="569">
        <v>2</v>
      </c>
      <c r="AD51" s="568"/>
      <c r="AE51" s="568"/>
      <c r="AF51" s="581">
        <v>42714</v>
      </c>
      <c r="AG51" s="569">
        <v>2</v>
      </c>
      <c r="AH51" s="581">
        <v>42410</v>
      </c>
      <c r="AI51" s="569">
        <v>2</v>
      </c>
      <c r="AJ51" s="568"/>
      <c r="AK51" s="568"/>
      <c r="AL51" s="568"/>
      <c r="AM51" s="568"/>
      <c r="AN51" s="567">
        <v>3</v>
      </c>
      <c r="AO51" s="445">
        <v>42291</v>
      </c>
      <c r="AP51" s="445">
        <v>42299</v>
      </c>
      <c r="AQ51" s="445">
        <v>42444</v>
      </c>
      <c r="AR51" s="445">
        <v>42476</v>
      </c>
      <c r="AS51" s="445">
        <v>42525</v>
      </c>
      <c r="AT51" s="591">
        <f t="shared" si="11"/>
        <v>234</v>
      </c>
      <c r="AU51" s="591">
        <f t="shared" si="12"/>
        <v>226</v>
      </c>
      <c r="AV51" s="409">
        <v>15.43</v>
      </c>
      <c r="AW51" s="541">
        <v>2</v>
      </c>
      <c r="AX51" s="410">
        <v>85.8</v>
      </c>
      <c r="AY51" s="591">
        <v>3</v>
      </c>
      <c r="AZ51" s="600">
        <v>160.8</v>
      </c>
      <c r="BA51" s="600">
        <v>44.52</v>
      </c>
      <c r="BB51" s="600">
        <f t="shared" si="13"/>
        <v>27.686567164179106</v>
      </c>
      <c r="BC51" s="600">
        <v>37.7</v>
      </c>
      <c r="BD51" s="362">
        <v>1</v>
      </c>
      <c r="BE51" s="362">
        <v>1</v>
      </c>
      <c r="BF51" s="410">
        <v>10.07</v>
      </c>
      <c r="BG51" s="600">
        <v>18.2</v>
      </c>
      <c r="BH51" s="600">
        <v>1.7</v>
      </c>
      <c r="BI51" s="600">
        <v>1.7</v>
      </c>
    </row>
    <row r="52" spans="1:61" ht="14.25">
      <c r="A52" s="342"/>
      <c r="B52" s="521"/>
      <c r="C52" s="518" t="s">
        <v>254</v>
      </c>
      <c r="D52" s="362" t="s">
        <v>263</v>
      </c>
      <c r="E52" s="355">
        <v>5</v>
      </c>
      <c r="F52" s="355">
        <v>1</v>
      </c>
      <c r="G52" s="355">
        <v>1</v>
      </c>
      <c r="H52" s="355">
        <v>1</v>
      </c>
      <c r="I52" s="355"/>
      <c r="J52" s="541">
        <v>3</v>
      </c>
      <c r="K52" s="402">
        <v>45</v>
      </c>
      <c r="L52" s="548"/>
      <c r="M52" s="549">
        <v>10.05</v>
      </c>
      <c r="N52" s="549">
        <v>9.65</v>
      </c>
      <c r="O52" s="549">
        <v>9.9</v>
      </c>
      <c r="P52" s="519">
        <v>493.457</v>
      </c>
      <c r="Q52" s="407">
        <f>(P52/493.5-1)*100</f>
        <v>-0.008713272543059425</v>
      </c>
      <c r="R52" s="391">
        <v>10</v>
      </c>
      <c r="S52" s="568"/>
      <c r="T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9">
        <v>2</v>
      </c>
      <c r="AH52" s="568"/>
      <c r="AI52" s="569">
        <v>1</v>
      </c>
      <c r="AJ52" s="568"/>
      <c r="AK52" s="568"/>
      <c r="AL52" s="568"/>
      <c r="AM52" s="568"/>
      <c r="AN52" s="567"/>
      <c r="AO52" s="436">
        <v>42292</v>
      </c>
      <c r="AP52" s="436">
        <v>42299</v>
      </c>
      <c r="AQ52" s="436"/>
      <c r="AR52" s="436">
        <v>42481</v>
      </c>
      <c r="AS52" s="436">
        <v>42525</v>
      </c>
      <c r="AT52" s="591">
        <f t="shared" si="11"/>
        <v>233</v>
      </c>
      <c r="AU52" s="591">
        <f t="shared" si="12"/>
        <v>226</v>
      </c>
      <c r="AV52" s="409">
        <v>14.67</v>
      </c>
      <c r="AW52" s="541">
        <v>3</v>
      </c>
      <c r="AX52" s="410">
        <v>71.9</v>
      </c>
      <c r="AY52" s="591">
        <v>1</v>
      </c>
      <c r="AZ52" s="600">
        <v>119</v>
      </c>
      <c r="BA52" s="600">
        <v>36</v>
      </c>
      <c r="BB52" s="600">
        <f t="shared" si="13"/>
        <v>30.252100840336134</v>
      </c>
      <c r="BC52" s="600">
        <v>34.9</v>
      </c>
      <c r="BD52" s="362">
        <v>1</v>
      </c>
      <c r="BE52" s="362">
        <v>1</v>
      </c>
      <c r="BF52" s="600">
        <v>8.9</v>
      </c>
      <c r="BG52" s="600">
        <v>21.1</v>
      </c>
      <c r="BH52" s="600">
        <v>4</v>
      </c>
      <c r="BI52" s="600">
        <v>2.7</v>
      </c>
    </row>
    <row r="53" spans="1:61" ht="14.25">
      <c r="A53" s="342"/>
      <c r="B53" s="521"/>
      <c r="C53" s="518" t="s">
        <v>254</v>
      </c>
      <c r="D53" s="362" t="s">
        <v>264</v>
      </c>
      <c r="E53" s="355">
        <v>5</v>
      </c>
      <c r="F53" s="355">
        <v>1</v>
      </c>
      <c r="G53" s="355">
        <v>1</v>
      </c>
      <c r="H53" s="355">
        <v>1</v>
      </c>
      <c r="I53" s="355"/>
      <c r="J53" s="541">
        <v>1</v>
      </c>
      <c r="K53" s="402">
        <v>45.2</v>
      </c>
      <c r="L53" s="548">
        <v>792</v>
      </c>
      <c r="M53" s="549">
        <v>12.421</v>
      </c>
      <c r="N53" s="549">
        <v>12.118</v>
      </c>
      <c r="O53" s="549">
        <v>11.563</v>
      </c>
      <c r="P53" s="519">
        <v>601.852</v>
      </c>
      <c r="Q53" s="407">
        <v>-1.19</v>
      </c>
      <c r="R53" s="391">
        <v>14</v>
      </c>
      <c r="S53" s="567">
        <v>0.1</v>
      </c>
      <c r="T53" s="568">
        <v>2</v>
      </c>
      <c r="V53" s="569" t="s">
        <v>168</v>
      </c>
      <c r="W53" s="568"/>
      <c r="X53" s="568"/>
      <c r="Y53" s="568"/>
      <c r="Z53" s="568"/>
      <c r="AA53" s="568" t="s">
        <v>115</v>
      </c>
      <c r="AB53" s="568"/>
      <c r="AC53" s="568"/>
      <c r="AD53" s="568"/>
      <c r="AE53" s="568"/>
      <c r="AF53" s="581">
        <v>42722</v>
      </c>
      <c r="AG53" s="569" t="s">
        <v>286</v>
      </c>
      <c r="AH53" s="581">
        <v>42425</v>
      </c>
      <c r="AI53" s="569" t="s">
        <v>250</v>
      </c>
      <c r="AJ53" s="581"/>
      <c r="AK53" s="568"/>
      <c r="AL53" s="581"/>
      <c r="AM53" s="568"/>
      <c r="AN53" s="567"/>
      <c r="AO53" s="436">
        <v>42296</v>
      </c>
      <c r="AP53" s="436">
        <v>42302</v>
      </c>
      <c r="AQ53" s="436"/>
      <c r="AR53" s="436">
        <v>42482</v>
      </c>
      <c r="AS53" s="436">
        <v>42531</v>
      </c>
      <c r="AT53" s="591">
        <f t="shared" si="11"/>
        <v>235</v>
      </c>
      <c r="AU53" s="591">
        <f t="shared" si="12"/>
        <v>229</v>
      </c>
      <c r="AV53" s="409">
        <v>18.5</v>
      </c>
      <c r="AW53" s="541">
        <v>3</v>
      </c>
      <c r="AX53" s="410">
        <v>81</v>
      </c>
      <c r="AY53" s="591">
        <v>2</v>
      </c>
      <c r="AZ53" s="600">
        <v>120.5</v>
      </c>
      <c r="BA53" s="600">
        <v>43.2</v>
      </c>
      <c r="BB53" s="600">
        <f t="shared" si="13"/>
        <v>35.850622406639005</v>
      </c>
      <c r="BC53" s="600">
        <v>32.3</v>
      </c>
      <c r="BD53" s="362">
        <v>3</v>
      </c>
      <c r="BE53" s="362">
        <v>3</v>
      </c>
      <c r="BF53" s="600">
        <v>8.96</v>
      </c>
      <c r="BG53" s="600">
        <v>20.7</v>
      </c>
      <c r="BH53" s="600">
        <v>4.3</v>
      </c>
      <c r="BI53" s="600">
        <v>2.34</v>
      </c>
    </row>
    <row r="54" spans="1:61" ht="14.25">
      <c r="A54" s="342"/>
      <c r="B54" s="521"/>
      <c r="C54" s="518" t="s">
        <v>254</v>
      </c>
      <c r="D54" s="362" t="s">
        <v>265</v>
      </c>
      <c r="E54" s="355">
        <v>5</v>
      </c>
      <c r="F54" s="355">
        <v>1</v>
      </c>
      <c r="G54" s="355">
        <v>1</v>
      </c>
      <c r="H54" s="355">
        <v>3</v>
      </c>
      <c r="I54" s="355">
        <v>0.5</v>
      </c>
      <c r="J54" s="541">
        <v>1</v>
      </c>
      <c r="K54" s="402">
        <v>51.2</v>
      </c>
      <c r="L54" s="355"/>
      <c r="M54" s="549">
        <v>14.93</v>
      </c>
      <c r="N54" s="549">
        <v>14.57</v>
      </c>
      <c r="O54" s="549">
        <v>15.08</v>
      </c>
      <c r="P54" s="519">
        <v>743.186</v>
      </c>
      <c r="Q54" s="407">
        <v>11.95</v>
      </c>
      <c r="R54" s="391">
        <v>1</v>
      </c>
      <c r="S54" s="567">
        <v>15</v>
      </c>
      <c r="T54" s="568">
        <v>2</v>
      </c>
      <c r="V54" s="569" t="s">
        <v>170</v>
      </c>
      <c r="W54" s="568"/>
      <c r="X54" s="568"/>
      <c r="Y54" s="569" t="s">
        <v>259</v>
      </c>
      <c r="Z54" s="583"/>
      <c r="AA54" s="568">
        <v>40</v>
      </c>
      <c r="AB54" s="569" t="s">
        <v>292</v>
      </c>
      <c r="AC54" s="569">
        <v>3</v>
      </c>
      <c r="AD54" s="568"/>
      <c r="AE54" s="568"/>
      <c r="AF54" s="581">
        <v>42396</v>
      </c>
      <c r="AG54" s="569">
        <v>2</v>
      </c>
      <c r="AH54" s="581">
        <v>42428</v>
      </c>
      <c r="AI54" s="569">
        <v>2</v>
      </c>
      <c r="AJ54" s="581">
        <v>42462</v>
      </c>
      <c r="AK54" s="568">
        <v>1</v>
      </c>
      <c r="AL54" s="581"/>
      <c r="AM54" s="568"/>
      <c r="AN54" s="567"/>
      <c r="AO54" s="438">
        <v>42290</v>
      </c>
      <c r="AP54" s="438">
        <v>42298</v>
      </c>
      <c r="AQ54" s="438">
        <v>42447</v>
      </c>
      <c r="AR54" s="438">
        <v>42482</v>
      </c>
      <c r="AS54" s="438">
        <v>42529</v>
      </c>
      <c r="AT54" s="591">
        <f t="shared" si="11"/>
        <v>239</v>
      </c>
      <c r="AU54" s="591">
        <f t="shared" si="12"/>
        <v>231</v>
      </c>
      <c r="AV54" s="409">
        <v>14.2</v>
      </c>
      <c r="AW54" s="541">
        <v>3</v>
      </c>
      <c r="AX54" s="410">
        <v>86</v>
      </c>
      <c r="AY54" s="591">
        <v>1</v>
      </c>
      <c r="AZ54" s="600">
        <v>131.2</v>
      </c>
      <c r="BA54" s="600">
        <v>40.8</v>
      </c>
      <c r="BB54" s="600">
        <f t="shared" si="13"/>
        <v>31.097560975609756</v>
      </c>
      <c r="BC54" s="600">
        <v>36.8</v>
      </c>
      <c r="BD54" s="362">
        <v>3</v>
      </c>
      <c r="BE54" s="362">
        <v>3</v>
      </c>
      <c r="BF54" s="600">
        <v>8.7</v>
      </c>
      <c r="BG54" s="600">
        <v>20.2</v>
      </c>
      <c r="BH54" s="600">
        <v>3.3</v>
      </c>
      <c r="BI54" s="600">
        <v>2.9</v>
      </c>
    </row>
    <row r="55" spans="1:61" ht="14.25">
      <c r="A55" s="342"/>
      <c r="B55" s="521"/>
      <c r="C55" s="518" t="s">
        <v>254</v>
      </c>
      <c r="D55" s="362" t="s">
        <v>267</v>
      </c>
      <c r="E55" s="355">
        <v>5</v>
      </c>
      <c r="F55" s="355">
        <v>1</v>
      </c>
      <c r="G55" s="355">
        <v>1</v>
      </c>
      <c r="H55" s="355">
        <v>1</v>
      </c>
      <c r="I55" s="355"/>
      <c r="J55" s="541">
        <v>1</v>
      </c>
      <c r="K55" s="402">
        <v>30.5</v>
      </c>
      <c r="L55" s="548">
        <v>724</v>
      </c>
      <c r="M55" s="549">
        <v>9.15</v>
      </c>
      <c r="N55" s="549">
        <v>9.15</v>
      </c>
      <c r="O55" s="549">
        <v>9.95</v>
      </c>
      <c r="P55" s="519">
        <v>470.951</v>
      </c>
      <c r="Q55" s="407">
        <v>-25.36</v>
      </c>
      <c r="R55" s="391">
        <v>13</v>
      </c>
      <c r="S55" s="567">
        <v>1</v>
      </c>
      <c r="T55" s="568">
        <v>2</v>
      </c>
      <c r="V55" s="569" t="s">
        <v>170</v>
      </c>
      <c r="W55" s="568"/>
      <c r="X55" s="569"/>
      <c r="Y55" s="569" t="s">
        <v>262</v>
      </c>
      <c r="Z55" s="583"/>
      <c r="AA55" s="568">
        <v>90</v>
      </c>
      <c r="AB55" s="569"/>
      <c r="AC55" s="569"/>
      <c r="AD55" s="568"/>
      <c r="AE55" s="568"/>
      <c r="AF55" s="581">
        <v>42706</v>
      </c>
      <c r="AG55" s="569">
        <v>3</v>
      </c>
      <c r="AH55" s="568"/>
      <c r="AI55" s="568"/>
      <c r="AJ55" s="568"/>
      <c r="AK55" s="568"/>
      <c r="AL55" s="568"/>
      <c r="AM55" s="568"/>
      <c r="AN55" s="567">
        <v>9.4</v>
      </c>
      <c r="AO55" s="445">
        <v>42294</v>
      </c>
      <c r="AP55" s="445">
        <v>42299</v>
      </c>
      <c r="AQ55" s="445"/>
      <c r="AR55" s="445">
        <v>42476</v>
      </c>
      <c r="AS55" s="445">
        <v>42523</v>
      </c>
      <c r="AT55" s="591">
        <f t="shared" si="11"/>
        <v>229</v>
      </c>
      <c r="AU55" s="591">
        <f t="shared" si="12"/>
        <v>224</v>
      </c>
      <c r="AV55" s="409">
        <v>13</v>
      </c>
      <c r="AW55" s="541">
        <v>3</v>
      </c>
      <c r="AX55" s="410">
        <v>85</v>
      </c>
      <c r="AY55" s="591">
        <v>2</v>
      </c>
      <c r="AZ55" s="600">
        <v>98.5</v>
      </c>
      <c r="BA55" s="600">
        <v>44.7</v>
      </c>
      <c r="BB55" s="600">
        <f t="shared" si="13"/>
        <v>45.38071065989848</v>
      </c>
      <c r="BC55" s="600">
        <v>31.8</v>
      </c>
      <c r="BD55" s="362">
        <v>3</v>
      </c>
      <c r="BE55" s="362">
        <v>3</v>
      </c>
      <c r="BF55" s="600">
        <v>9.9</v>
      </c>
      <c r="BG55" s="600">
        <v>20.8</v>
      </c>
      <c r="BH55" s="600">
        <v>4.3</v>
      </c>
      <c r="BI55" s="600">
        <v>3.4</v>
      </c>
    </row>
    <row r="56" spans="1:61" ht="14.25" customHeight="1">
      <c r="A56" s="342"/>
      <c r="B56" s="521"/>
      <c r="C56" s="518" t="s">
        <v>254</v>
      </c>
      <c r="D56" s="362" t="s">
        <v>268</v>
      </c>
      <c r="E56" s="355">
        <v>5</v>
      </c>
      <c r="F56" s="355">
        <v>1</v>
      </c>
      <c r="G56" s="355">
        <v>1</v>
      </c>
      <c r="H56" s="355">
        <v>3</v>
      </c>
      <c r="I56" s="355">
        <v>3</v>
      </c>
      <c r="J56" s="541">
        <v>1</v>
      </c>
      <c r="K56" s="402">
        <v>47.6</v>
      </c>
      <c r="L56" s="548">
        <v>796</v>
      </c>
      <c r="M56" s="549">
        <v>12.291</v>
      </c>
      <c r="N56" s="549">
        <v>12.211</v>
      </c>
      <c r="O56" s="549">
        <v>12.101</v>
      </c>
      <c r="P56" s="519">
        <v>610.195</v>
      </c>
      <c r="Q56" s="407">
        <v>7.11</v>
      </c>
      <c r="R56" s="391">
        <v>7</v>
      </c>
      <c r="S56" s="567">
        <v>2.5</v>
      </c>
      <c r="T56" s="568">
        <v>2</v>
      </c>
      <c r="V56" s="569" t="s">
        <v>170</v>
      </c>
      <c r="W56" s="568"/>
      <c r="X56" s="568"/>
      <c r="Y56" s="569" t="s">
        <v>170</v>
      </c>
      <c r="Z56" s="583"/>
      <c r="AA56" s="568">
        <v>3</v>
      </c>
      <c r="AB56" s="569" t="s">
        <v>139</v>
      </c>
      <c r="AC56" s="569">
        <v>2</v>
      </c>
      <c r="AD56" s="568"/>
      <c r="AE56" s="568"/>
      <c r="AF56" s="581">
        <v>42699</v>
      </c>
      <c r="AG56" s="569">
        <v>2</v>
      </c>
      <c r="AH56" s="581">
        <v>42440</v>
      </c>
      <c r="AI56" s="569">
        <v>1</v>
      </c>
      <c r="AJ56" s="581"/>
      <c r="AK56" s="568"/>
      <c r="AL56" s="581"/>
      <c r="AM56" s="568"/>
      <c r="AN56" s="567">
        <v>1.5</v>
      </c>
      <c r="AO56" s="436">
        <v>42292</v>
      </c>
      <c r="AP56" s="436">
        <v>42299</v>
      </c>
      <c r="AQ56" s="436">
        <v>42447</v>
      </c>
      <c r="AR56" s="436">
        <v>42479</v>
      </c>
      <c r="AS56" s="436">
        <v>42525</v>
      </c>
      <c r="AT56" s="591">
        <f t="shared" si="11"/>
        <v>233</v>
      </c>
      <c r="AU56" s="591">
        <f t="shared" si="12"/>
        <v>226</v>
      </c>
      <c r="AV56" s="409">
        <v>15.6</v>
      </c>
      <c r="AW56" s="541">
        <v>3</v>
      </c>
      <c r="AX56" s="410">
        <v>78</v>
      </c>
      <c r="AY56" s="591">
        <v>3</v>
      </c>
      <c r="AZ56" s="410">
        <v>105.07</v>
      </c>
      <c r="BA56" s="600">
        <v>42.53</v>
      </c>
      <c r="BB56" s="600">
        <f t="shared" si="13"/>
        <v>40.477776720281724</v>
      </c>
      <c r="BC56" s="600">
        <v>36.4</v>
      </c>
      <c r="BD56" s="362">
        <v>3</v>
      </c>
      <c r="BE56" s="362">
        <v>1</v>
      </c>
      <c r="BF56" s="600">
        <v>9</v>
      </c>
      <c r="BG56" s="600">
        <v>20</v>
      </c>
      <c r="BH56" s="600">
        <v>2</v>
      </c>
      <c r="BI56" s="600">
        <v>2.73</v>
      </c>
    </row>
    <row r="57" spans="1:61" ht="14.25">
      <c r="A57" s="342"/>
      <c r="B57" s="521"/>
      <c r="C57" s="518" t="s">
        <v>254</v>
      </c>
      <c r="D57" s="362" t="s">
        <v>269</v>
      </c>
      <c r="E57" s="355">
        <v>5</v>
      </c>
      <c r="F57" s="355">
        <v>1</v>
      </c>
      <c r="G57" s="355">
        <v>1</v>
      </c>
      <c r="H57" s="355">
        <v>1</v>
      </c>
      <c r="I57" s="355"/>
      <c r="J57" s="541">
        <v>1</v>
      </c>
      <c r="K57" s="402">
        <v>48.9</v>
      </c>
      <c r="L57" s="548"/>
      <c r="M57" s="549">
        <v>11.36</v>
      </c>
      <c r="N57" s="549">
        <v>11.39</v>
      </c>
      <c r="O57" s="549">
        <v>11.46</v>
      </c>
      <c r="P57" s="519">
        <v>570.309</v>
      </c>
      <c r="Q57" s="407">
        <v>7.75</v>
      </c>
      <c r="R57" s="391">
        <v>1</v>
      </c>
      <c r="S57" s="567">
        <v>0.67</v>
      </c>
      <c r="T57" s="568"/>
      <c r="V57" s="569" t="s">
        <v>170</v>
      </c>
      <c r="W57" s="568"/>
      <c r="X57" s="568"/>
      <c r="Y57" s="568"/>
      <c r="Z57" s="568"/>
      <c r="AA57" s="568"/>
      <c r="AB57" s="569" t="s">
        <v>270</v>
      </c>
      <c r="AC57" s="569" t="s">
        <v>293</v>
      </c>
      <c r="AD57" s="568"/>
      <c r="AE57" s="568"/>
      <c r="AF57" s="581">
        <v>42714</v>
      </c>
      <c r="AG57" s="569" t="s">
        <v>139</v>
      </c>
      <c r="AH57" s="581">
        <v>42445</v>
      </c>
      <c r="AI57" s="569">
        <v>1</v>
      </c>
      <c r="AJ57" s="581"/>
      <c r="AK57" s="568"/>
      <c r="AL57" s="581"/>
      <c r="AM57" s="568"/>
      <c r="AN57" s="567"/>
      <c r="AO57" s="436">
        <v>42295</v>
      </c>
      <c r="AP57" s="436">
        <v>42301</v>
      </c>
      <c r="AQ57" s="436">
        <v>42447</v>
      </c>
      <c r="AR57" s="436">
        <v>42476</v>
      </c>
      <c r="AS57" s="436">
        <v>42525</v>
      </c>
      <c r="AT57" s="591">
        <f t="shared" si="11"/>
        <v>230</v>
      </c>
      <c r="AU57" s="591">
        <f t="shared" si="12"/>
        <v>224</v>
      </c>
      <c r="AV57" s="409">
        <v>15.17</v>
      </c>
      <c r="AW57" s="541">
        <v>1</v>
      </c>
      <c r="AX57" s="410">
        <v>79.1</v>
      </c>
      <c r="AY57" s="591">
        <v>2</v>
      </c>
      <c r="AZ57" s="600">
        <v>107.01</v>
      </c>
      <c r="BA57" s="600">
        <v>44.67</v>
      </c>
      <c r="BB57" s="600">
        <f t="shared" si="13"/>
        <v>41.74376226520886</v>
      </c>
      <c r="BC57" s="600">
        <v>30.4</v>
      </c>
      <c r="BD57" s="362">
        <v>1</v>
      </c>
      <c r="BE57" s="362">
        <v>1</v>
      </c>
      <c r="BF57" s="600">
        <v>9.4</v>
      </c>
      <c r="BG57" s="600">
        <v>19.3</v>
      </c>
      <c r="BH57" s="600">
        <v>2.6</v>
      </c>
      <c r="BI57" s="600">
        <v>2.9</v>
      </c>
    </row>
    <row r="58" spans="1:61" ht="14.25">
      <c r="A58" s="342"/>
      <c r="B58" s="521"/>
      <c r="C58" s="518" t="s">
        <v>254</v>
      </c>
      <c r="D58" s="362" t="s">
        <v>272</v>
      </c>
      <c r="E58" s="355">
        <v>4</v>
      </c>
      <c r="F58" s="355">
        <v>1</v>
      </c>
      <c r="G58" s="355">
        <v>1</v>
      </c>
      <c r="H58" s="355">
        <v>3</v>
      </c>
      <c r="I58" s="355"/>
      <c r="J58" s="355">
        <v>1</v>
      </c>
      <c r="K58" s="355">
        <v>42.6</v>
      </c>
      <c r="L58" s="355"/>
      <c r="M58" s="549">
        <v>12.182</v>
      </c>
      <c r="N58" s="549">
        <v>12.367</v>
      </c>
      <c r="O58" s="549">
        <v>12.053</v>
      </c>
      <c r="P58" s="519">
        <v>610.185</v>
      </c>
      <c r="Q58" s="407">
        <v>1.828210400878642</v>
      </c>
      <c r="R58" s="355">
        <v>6</v>
      </c>
      <c r="S58" s="567">
        <v>4</v>
      </c>
      <c r="T58" s="568">
        <v>2</v>
      </c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  <c r="AF58" s="568"/>
      <c r="AG58" s="568"/>
      <c r="AH58" s="568"/>
      <c r="AI58" s="568"/>
      <c r="AJ58" s="568"/>
      <c r="AK58" s="568"/>
      <c r="AL58" s="568"/>
      <c r="AM58" s="568"/>
      <c r="AN58" s="567"/>
      <c r="AO58" s="438">
        <v>42297</v>
      </c>
      <c r="AP58" s="438">
        <v>42303</v>
      </c>
      <c r="AQ58" s="438">
        <v>42446</v>
      </c>
      <c r="AR58" s="438">
        <v>42476</v>
      </c>
      <c r="AS58" s="438">
        <v>42526</v>
      </c>
      <c r="AT58" s="591">
        <f t="shared" si="11"/>
        <v>229</v>
      </c>
      <c r="AU58" s="591">
        <f t="shared" si="12"/>
        <v>223</v>
      </c>
      <c r="AV58" s="409">
        <v>13.7</v>
      </c>
      <c r="AW58" s="541">
        <v>1</v>
      </c>
      <c r="AX58" s="410">
        <v>80</v>
      </c>
      <c r="AY58" s="591">
        <v>2</v>
      </c>
      <c r="AZ58" s="600">
        <v>97.6</v>
      </c>
      <c r="BA58" s="600">
        <v>42.6</v>
      </c>
      <c r="BB58" s="600">
        <f t="shared" si="13"/>
        <v>43.64754098360656</v>
      </c>
      <c r="BC58" s="600">
        <v>34.1</v>
      </c>
      <c r="BD58" s="362">
        <v>3</v>
      </c>
      <c r="BE58" s="362">
        <v>1</v>
      </c>
      <c r="BF58" s="600">
        <v>7.6</v>
      </c>
      <c r="BG58" s="600">
        <v>18.5</v>
      </c>
      <c r="BH58" s="600">
        <v>2.6</v>
      </c>
      <c r="BI58" s="600">
        <v>3.1</v>
      </c>
    </row>
    <row r="59" spans="1:61" ht="14.25">
      <c r="A59" s="342"/>
      <c r="B59" s="521"/>
      <c r="C59" s="518" t="s">
        <v>254</v>
      </c>
      <c r="D59" s="351" t="s">
        <v>132</v>
      </c>
      <c r="E59" s="481"/>
      <c r="F59" s="481"/>
      <c r="G59" s="481"/>
      <c r="H59" s="481"/>
      <c r="I59" s="550"/>
      <c r="J59" s="481"/>
      <c r="K59" s="550">
        <f>AVERAGE(K48:K58)</f>
        <v>44.52</v>
      </c>
      <c r="L59" s="481">
        <f>AVERAGE(L48:L58)</f>
        <v>789.8</v>
      </c>
      <c r="M59" s="551">
        <f aca="true" t="shared" si="14" ref="M59:P59">AVERAGE(M48,M50:M58)</f>
        <v>12.0752</v>
      </c>
      <c r="N59" s="551">
        <f t="shared" si="14"/>
        <v>11.914800000000001</v>
      </c>
      <c r="O59" s="551">
        <f t="shared" si="14"/>
        <v>11.896</v>
      </c>
      <c r="P59" s="551">
        <f t="shared" si="14"/>
        <v>598.2508</v>
      </c>
      <c r="Q59" s="570">
        <f>(P59-580.087)/580.087*100</f>
        <v>3.1312199721765936</v>
      </c>
      <c r="R59" s="424">
        <v>4</v>
      </c>
      <c r="S59" s="567">
        <f>SUM(S48:S58)</f>
        <v>34.77</v>
      </c>
      <c r="T59" s="568"/>
      <c r="V59" s="569"/>
      <c r="W59" s="568"/>
      <c r="X59" s="568"/>
      <c r="Y59" s="568"/>
      <c r="Z59" s="569"/>
      <c r="AA59" s="568"/>
      <c r="AB59" s="569"/>
      <c r="AC59" s="569"/>
      <c r="AD59" s="568"/>
      <c r="AE59" s="568"/>
      <c r="AF59" s="581"/>
      <c r="AG59" s="569"/>
      <c r="AH59" s="581"/>
      <c r="AI59" s="569"/>
      <c r="AJ59" s="581"/>
      <c r="AK59" s="568"/>
      <c r="AL59" s="581"/>
      <c r="AM59" s="568"/>
      <c r="AN59" s="567">
        <f>SUM(AN48:AN58)</f>
        <v>15.9</v>
      </c>
      <c r="AO59" s="445">
        <f aca="true" t="shared" si="15" ref="AO59:AV59">AVERAGE(AO48:AO58)</f>
        <v>42292.63636363636</v>
      </c>
      <c r="AP59" s="445">
        <f t="shared" si="15"/>
        <v>42299.181818181816</v>
      </c>
      <c r="AQ59" s="445">
        <f t="shared" si="15"/>
        <v>42445.833333333336</v>
      </c>
      <c r="AR59" s="445">
        <f t="shared" si="15"/>
        <v>42478.36363636364</v>
      </c>
      <c r="AS59" s="445">
        <f t="shared" si="15"/>
        <v>42526.181818181816</v>
      </c>
      <c r="AT59" s="592">
        <f t="shared" si="15"/>
        <v>233.54545454545453</v>
      </c>
      <c r="AU59" s="592">
        <f t="shared" si="15"/>
        <v>227</v>
      </c>
      <c r="AV59" s="592">
        <f t="shared" si="15"/>
        <v>15.224545454545451</v>
      </c>
      <c r="AW59" s="378">
        <v>3</v>
      </c>
      <c r="AX59" s="378">
        <f aca="true" t="shared" si="16" ref="AX59:BA59">AVERAGE(AX48:AX58)</f>
        <v>81.58181818181818</v>
      </c>
      <c r="AY59" s="378"/>
      <c r="AZ59" s="592">
        <f t="shared" si="16"/>
        <v>111.61363636363636</v>
      </c>
      <c r="BA59" s="592">
        <f t="shared" si="16"/>
        <v>41.56272727272728</v>
      </c>
      <c r="BB59" s="592">
        <v>37.23803705966199</v>
      </c>
      <c r="BC59" s="592">
        <f aca="true" t="shared" si="17" ref="BC59:BH59">AVERAGE(BC48:BC58)</f>
        <v>33.9</v>
      </c>
      <c r="BD59" s="351"/>
      <c r="BE59" s="351"/>
      <c r="BF59" s="592">
        <f t="shared" si="17"/>
        <v>9.057</v>
      </c>
      <c r="BG59" s="592">
        <f t="shared" si="17"/>
        <v>19.182727272727274</v>
      </c>
      <c r="BH59" s="592">
        <f t="shared" si="17"/>
        <v>3.291818181818182</v>
      </c>
      <c r="BI59" s="592">
        <v>2.7299814892219514</v>
      </c>
    </row>
    <row r="60" spans="1:18" s="333" customFormat="1" ht="16.5" customHeight="1">
      <c r="A60" s="342"/>
      <c r="B60" s="529" t="s">
        <v>30</v>
      </c>
      <c r="C60" s="522" t="s">
        <v>154</v>
      </c>
      <c r="D60" s="523" t="s">
        <v>273</v>
      </c>
      <c r="E60" s="523">
        <v>5</v>
      </c>
      <c r="F60" s="523">
        <v>1</v>
      </c>
      <c r="G60" s="523">
        <v>1</v>
      </c>
      <c r="H60" s="523">
        <v>3</v>
      </c>
      <c r="I60" s="523"/>
      <c r="J60" s="523">
        <v>1</v>
      </c>
      <c r="K60" s="523">
        <v>47.6</v>
      </c>
      <c r="L60" s="523"/>
      <c r="M60" s="523">
        <v>128.2</v>
      </c>
      <c r="N60" s="523">
        <v>129.6</v>
      </c>
      <c r="O60" s="523"/>
      <c r="P60" s="523">
        <v>572.32</v>
      </c>
      <c r="Q60" s="523">
        <v>4.46</v>
      </c>
      <c r="R60" s="523">
        <v>1</v>
      </c>
    </row>
    <row r="61" spans="1:18" s="333" customFormat="1" ht="16.5" customHeight="1">
      <c r="A61" s="342"/>
      <c r="B61" s="529"/>
      <c r="C61" s="522" t="s">
        <v>154</v>
      </c>
      <c r="D61" s="523" t="s">
        <v>274</v>
      </c>
      <c r="E61" s="523">
        <v>5</v>
      </c>
      <c r="F61" s="523">
        <v>1</v>
      </c>
      <c r="G61" s="523">
        <v>1</v>
      </c>
      <c r="H61" s="523">
        <v>3</v>
      </c>
      <c r="I61" s="523"/>
      <c r="J61" s="523">
        <v>1</v>
      </c>
      <c r="K61" s="523">
        <v>43.4</v>
      </c>
      <c r="L61" s="523"/>
      <c r="M61" s="523">
        <v>134.86</v>
      </c>
      <c r="N61" s="523">
        <v>131.7</v>
      </c>
      <c r="O61" s="523"/>
      <c r="P61" s="523">
        <v>592.38</v>
      </c>
      <c r="Q61" s="523">
        <v>9.58</v>
      </c>
      <c r="R61" s="523">
        <v>2</v>
      </c>
    </row>
    <row r="62" spans="1:18" s="333" customFormat="1" ht="16.5" customHeight="1">
      <c r="A62" s="342"/>
      <c r="B62" s="529"/>
      <c r="C62" s="522" t="s">
        <v>154</v>
      </c>
      <c r="D62" s="523" t="s">
        <v>275</v>
      </c>
      <c r="E62" s="523">
        <v>5</v>
      </c>
      <c r="F62" s="523">
        <v>1</v>
      </c>
      <c r="G62" s="523">
        <v>1</v>
      </c>
      <c r="H62" s="523">
        <v>1</v>
      </c>
      <c r="I62" s="523">
        <v>2</v>
      </c>
      <c r="J62" s="523">
        <v>1</v>
      </c>
      <c r="K62" s="523">
        <v>48.3</v>
      </c>
      <c r="L62" s="523"/>
      <c r="M62" s="523">
        <v>146.7</v>
      </c>
      <c r="N62" s="523">
        <v>146.4</v>
      </c>
      <c r="O62" s="523"/>
      <c r="P62" s="523">
        <v>650.68</v>
      </c>
      <c r="Q62" s="523">
        <v>3.17</v>
      </c>
      <c r="R62" s="523">
        <v>2</v>
      </c>
    </row>
    <row r="63" spans="1:18" s="333" customFormat="1" ht="16.5" customHeight="1">
      <c r="A63" s="342"/>
      <c r="B63" s="529"/>
      <c r="C63" s="522" t="s">
        <v>154</v>
      </c>
      <c r="D63" s="523" t="s">
        <v>276</v>
      </c>
      <c r="E63" s="523">
        <v>5</v>
      </c>
      <c r="F63" s="523">
        <v>1</v>
      </c>
      <c r="G63" s="523">
        <v>1</v>
      </c>
      <c r="H63" s="523">
        <v>1</v>
      </c>
      <c r="I63" s="523"/>
      <c r="J63" s="523">
        <v>1</v>
      </c>
      <c r="K63" s="523">
        <v>44.2</v>
      </c>
      <c r="L63" s="523">
        <v>781</v>
      </c>
      <c r="M63" s="523">
        <v>143.1</v>
      </c>
      <c r="N63" s="523">
        <v>140.4</v>
      </c>
      <c r="O63" s="523"/>
      <c r="P63" s="523">
        <v>630.03</v>
      </c>
      <c r="Q63" s="523">
        <v>5.57</v>
      </c>
      <c r="R63" s="523">
        <v>3</v>
      </c>
    </row>
    <row r="64" spans="1:18" s="333" customFormat="1" ht="16.5" customHeight="1">
      <c r="A64" s="342"/>
      <c r="B64" s="529"/>
      <c r="C64" s="522" t="s">
        <v>154</v>
      </c>
      <c r="D64" s="523" t="s">
        <v>277</v>
      </c>
      <c r="E64" s="523">
        <v>5</v>
      </c>
      <c r="F64" s="523">
        <v>1</v>
      </c>
      <c r="G64" s="523">
        <v>1</v>
      </c>
      <c r="H64" s="523">
        <v>3</v>
      </c>
      <c r="I64" s="523"/>
      <c r="J64" s="523" t="s">
        <v>294</v>
      </c>
      <c r="K64" s="523">
        <v>43.6</v>
      </c>
      <c r="L64" s="523">
        <v>778.2</v>
      </c>
      <c r="M64" s="523">
        <v>108.7</v>
      </c>
      <c r="N64" s="523">
        <v>125.4</v>
      </c>
      <c r="O64" s="523"/>
      <c r="P64" s="523">
        <v>520.2</v>
      </c>
      <c r="Q64" s="523">
        <v>4.9</v>
      </c>
      <c r="R64" s="523">
        <v>2</v>
      </c>
    </row>
    <row r="65" spans="1:18" s="333" customFormat="1" ht="16.5" customHeight="1">
      <c r="A65" s="342"/>
      <c r="B65" s="529"/>
      <c r="C65" s="522" t="s">
        <v>154</v>
      </c>
      <c r="D65" s="523" t="s">
        <v>279</v>
      </c>
      <c r="E65" s="523">
        <v>5</v>
      </c>
      <c r="F65" s="523">
        <v>1</v>
      </c>
      <c r="G65" s="523">
        <v>1</v>
      </c>
      <c r="H65" s="523">
        <v>1</v>
      </c>
      <c r="I65" s="523"/>
      <c r="J65" s="523">
        <v>5</v>
      </c>
      <c r="K65" s="523">
        <v>42.6</v>
      </c>
      <c r="L65" s="523">
        <v>786</v>
      </c>
      <c r="M65" s="523">
        <v>112.79</v>
      </c>
      <c r="N65" s="523">
        <v>114.06</v>
      </c>
      <c r="O65" s="523"/>
      <c r="P65" s="553">
        <v>572.87</v>
      </c>
      <c r="Q65" s="523">
        <v>4.89</v>
      </c>
      <c r="R65" s="523">
        <v>2</v>
      </c>
    </row>
    <row r="66" spans="1:18" s="333" customFormat="1" ht="16.5" customHeight="1">
      <c r="A66" s="342"/>
      <c r="B66" s="529"/>
      <c r="C66" s="522" t="s">
        <v>154</v>
      </c>
      <c r="D66" s="523" t="s">
        <v>280</v>
      </c>
      <c r="E66" s="523">
        <v>4</v>
      </c>
      <c r="F66" s="523">
        <v>1</v>
      </c>
      <c r="G66" s="523">
        <v>1</v>
      </c>
      <c r="H66" s="523">
        <v>3</v>
      </c>
      <c r="I66" s="523"/>
      <c r="J66" s="523">
        <v>1</v>
      </c>
      <c r="K66" s="523">
        <v>40</v>
      </c>
      <c r="L66" s="523">
        <v>765</v>
      </c>
      <c r="M66" s="523">
        <v>132.36</v>
      </c>
      <c r="N66" s="523">
        <v>137.1</v>
      </c>
      <c r="O66" s="523"/>
      <c r="P66" s="523">
        <v>598.82</v>
      </c>
      <c r="Q66" s="523">
        <v>4.92</v>
      </c>
      <c r="R66" s="523">
        <v>2</v>
      </c>
    </row>
    <row r="67" spans="1:18" s="333" customFormat="1" ht="16.5" customHeight="1">
      <c r="A67" s="342"/>
      <c r="B67" s="529"/>
      <c r="C67" s="522" t="s">
        <v>154</v>
      </c>
      <c r="D67" s="523" t="s">
        <v>281</v>
      </c>
      <c r="E67" s="523">
        <v>3</v>
      </c>
      <c r="F67" s="523">
        <v>1</v>
      </c>
      <c r="G67" s="523">
        <v>1</v>
      </c>
      <c r="H67" s="523">
        <v>3</v>
      </c>
      <c r="I67" s="523"/>
      <c r="J67" s="523">
        <v>1</v>
      </c>
      <c r="K67" s="523">
        <v>43.4</v>
      </c>
      <c r="L67" s="523">
        <v>820</v>
      </c>
      <c r="M67" s="523">
        <v>108.32</v>
      </c>
      <c r="N67" s="523">
        <v>113.36</v>
      </c>
      <c r="O67" s="523"/>
      <c r="P67" s="553">
        <v>491.03</v>
      </c>
      <c r="Q67" s="523">
        <v>5.34</v>
      </c>
      <c r="R67" s="523">
        <v>2</v>
      </c>
    </row>
    <row r="68" spans="1:18" s="333" customFormat="1" ht="16.5" customHeight="1">
      <c r="A68" s="342"/>
      <c r="B68" s="529"/>
      <c r="C68" s="522" t="s">
        <v>154</v>
      </c>
      <c r="D68" s="523" t="s">
        <v>282</v>
      </c>
      <c r="E68" s="523">
        <v>5</v>
      </c>
      <c r="F68" s="523">
        <v>1</v>
      </c>
      <c r="G68" s="523">
        <v>1</v>
      </c>
      <c r="H68" s="523">
        <v>3</v>
      </c>
      <c r="I68" s="523">
        <v>2.8</v>
      </c>
      <c r="J68" s="523">
        <v>1</v>
      </c>
      <c r="K68" s="523">
        <v>39.6</v>
      </c>
      <c r="L68" s="523"/>
      <c r="M68" s="523">
        <v>163.6</v>
      </c>
      <c r="N68" s="523">
        <v>167.5</v>
      </c>
      <c r="O68" s="523"/>
      <c r="P68" s="553">
        <v>689.79</v>
      </c>
      <c r="Q68" s="523">
        <v>3.57</v>
      </c>
      <c r="R68" s="523">
        <v>2</v>
      </c>
    </row>
    <row r="69" spans="1:18" s="333" customFormat="1" ht="16.5" customHeight="1">
      <c r="A69" s="342"/>
      <c r="B69" s="529"/>
      <c r="C69" s="522" t="s">
        <v>154</v>
      </c>
      <c r="D69" s="523" t="s">
        <v>283</v>
      </c>
      <c r="E69" s="523">
        <v>5</v>
      </c>
      <c r="F69" s="523">
        <v>1</v>
      </c>
      <c r="G69" s="523">
        <v>1</v>
      </c>
      <c r="H69" s="523">
        <v>1</v>
      </c>
      <c r="I69" s="523"/>
      <c r="J69" s="523">
        <v>1</v>
      </c>
      <c r="K69" s="523">
        <v>42.4</v>
      </c>
      <c r="L69" s="523"/>
      <c r="M69" s="523">
        <v>85.6</v>
      </c>
      <c r="N69" s="523">
        <v>72.4</v>
      </c>
      <c r="O69" s="523"/>
      <c r="P69" s="553">
        <v>585.2</v>
      </c>
      <c r="Q69" s="523">
        <v>11.7</v>
      </c>
      <c r="R69" s="523">
        <v>1</v>
      </c>
    </row>
    <row r="70" spans="1:18" s="333" customFormat="1" ht="16.5" customHeight="1">
      <c r="A70" s="342"/>
      <c r="B70" s="529"/>
      <c r="C70" s="522" t="s">
        <v>154</v>
      </c>
      <c r="D70" s="523" t="s">
        <v>284</v>
      </c>
      <c r="E70" s="523">
        <v>5</v>
      </c>
      <c r="F70" s="523">
        <v>1</v>
      </c>
      <c r="G70" s="523">
        <v>1</v>
      </c>
      <c r="H70" s="523">
        <v>1</v>
      </c>
      <c r="I70" s="523">
        <v>1</v>
      </c>
      <c r="J70" s="523">
        <v>1</v>
      </c>
      <c r="K70" s="523">
        <v>42.63</v>
      </c>
      <c r="L70" s="523"/>
      <c r="M70" s="523">
        <v>130.14</v>
      </c>
      <c r="N70" s="523">
        <v>129.63</v>
      </c>
      <c r="O70" s="523"/>
      <c r="P70" s="553">
        <v>434.02</v>
      </c>
      <c r="Q70" s="523">
        <v>5.6</v>
      </c>
      <c r="R70" s="523">
        <v>2</v>
      </c>
    </row>
    <row r="71" spans="1:18" s="333" customFormat="1" ht="16.5" customHeight="1">
      <c r="A71" s="342"/>
      <c r="B71" s="529"/>
      <c r="C71" s="522" t="s">
        <v>154</v>
      </c>
      <c r="D71" s="524" t="s">
        <v>153</v>
      </c>
      <c r="E71" s="524"/>
      <c r="F71" s="524"/>
      <c r="G71" s="524"/>
      <c r="H71" s="524"/>
      <c r="I71" s="524"/>
      <c r="J71" s="524"/>
      <c r="K71" s="554">
        <v>43.4</v>
      </c>
      <c r="L71" s="554"/>
      <c r="M71" s="524"/>
      <c r="N71" s="524"/>
      <c r="O71" s="554"/>
      <c r="P71" s="554">
        <v>576.12</v>
      </c>
      <c r="Q71" s="554">
        <v>5.79</v>
      </c>
      <c r="R71" s="524">
        <v>2</v>
      </c>
    </row>
    <row r="72" spans="1:55" s="334" customFormat="1" ht="18.75" customHeight="1">
      <c r="A72" s="602" t="s">
        <v>35</v>
      </c>
      <c r="B72" s="603" t="s">
        <v>295</v>
      </c>
      <c r="C72" s="518" t="s">
        <v>231</v>
      </c>
      <c r="D72" s="519" t="s">
        <v>232</v>
      </c>
      <c r="E72" s="354" t="s">
        <v>118</v>
      </c>
      <c r="F72" s="354">
        <v>1</v>
      </c>
      <c r="G72" s="354">
        <v>1</v>
      </c>
      <c r="H72" s="354">
        <v>1</v>
      </c>
      <c r="I72" s="354"/>
      <c r="J72" s="354">
        <v>3</v>
      </c>
      <c r="K72" s="537">
        <v>42.8</v>
      </c>
      <c r="L72" s="355"/>
      <c r="M72" s="539">
        <v>9.8</v>
      </c>
      <c r="N72" s="539">
        <v>11.5</v>
      </c>
      <c r="O72" s="539">
        <v>10.4</v>
      </c>
      <c r="P72" s="537">
        <v>528.35</v>
      </c>
      <c r="Q72" s="422">
        <f>(P72/495-1)*100</f>
        <v>6.737373737373753</v>
      </c>
      <c r="R72" s="349">
        <v>3</v>
      </c>
      <c r="S72" s="560"/>
      <c r="T72" s="561" t="s">
        <v>233</v>
      </c>
      <c r="U72" s="560"/>
      <c r="V72" s="560"/>
      <c r="W72" s="560"/>
      <c r="X72" s="560"/>
      <c r="Z72" s="560"/>
      <c r="AA72" s="560"/>
      <c r="AB72" s="560"/>
      <c r="AC72" s="560"/>
      <c r="AD72" s="560"/>
      <c r="AE72" s="560"/>
      <c r="AF72" s="577"/>
      <c r="AG72" s="561">
        <v>1</v>
      </c>
      <c r="AH72" s="577"/>
      <c r="AI72" s="561">
        <v>1</v>
      </c>
      <c r="AJ72" s="580"/>
      <c r="AK72" s="560"/>
      <c r="AL72" s="580"/>
      <c r="AM72" s="560"/>
      <c r="AO72" s="577">
        <v>41930</v>
      </c>
      <c r="AP72" s="577">
        <v>41940</v>
      </c>
      <c r="AQ72" s="577"/>
      <c r="AR72" s="577">
        <v>42123</v>
      </c>
      <c r="AS72" s="577">
        <v>42162</v>
      </c>
      <c r="AT72" s="556">
        <v>232</v>
      </c>
      <c r="AU72" s="556">
        <v>222</v>
      </c>
      <c r="AV72" s="588">
        <v>15.33</v>
      </c>
      <c r="AW72" s="562">
        <v>3</v>
      </c>
      <c r="AX72" s="430">
        <v>75.1</v>
      </c>
      <c r="AY72" s="562">
        <v>1</v>
      </c>
      <c r="AZ72" s="598">
        <v>118</v>
      </c>
      <c r="BA72" s="598">
        <v>38.67</v>
      </c>
      <c r="BB72" s="598">
        <f aca="true" t="shared" si="18" ref="BB72:BB80">BA72/AZ72*100</f>
        <v>32.771186440677965</v>
      </c>
      <c r="BC72" s="598">
        <v>39.1</v>
      </c>
    </row>
    <row r="73" spans="1:55" s="334" customFormat="1" ht="18.75" customHeight="1">
      <c r="A73" s="604"/>
      <c r="B73" s="526"/>
      <c r="C73" s="518" t="s">
        <v>231</v>
      </c>
      <c r="D73" s="519" t="s">
        <v>234</v>
      </c>
      <c r="E73" s="354">
        <v>5</v>
      </c>
      <c r="F73" s="354">
        <v>1</v>
      </c>
      <c r="G73" s="354">
        <v>1</v>
      </c>
      <c r="H73" s="354">
        <v>3</v>
      </c>
      <c r="I73" s="354"/>
      <c r="J73" s="354">
        <v>1</v>
      </c>
      <c r="K73" s="537">
        <v>45</v>
      </c>
      <c r="L73" s="540">
        <v>775</v>
      </c>
      <c r="M73" s="539">
        <v>11.25</v>
      </c>
      <c r="N73" s="539">
        <v>11.2</v>
      </c>
      <c r="O73" s="539">
        <v>11.5</v>
      </c>
      <c r="P73" s="537">
        <v>571.58</v>
      </c>
      <c r="Q73" s="422">
        <v>6.9</v>
      </c>
      <c r="R73" s="349">
        <v>1</v>
      </c>
      <c r="S73" s="562">
        <v>0.2</v>
      </c>
      <c r="T73" s="562">
        <v>2</v>
      </c>
      <c r="U73" s="561"/>
      <c r="V73" s="562">
        <v>2</v>
      </c>
      <c r="W73" s="560"/>
      <c r="X73" s="560"/>
      <c r="Z73" s="560"/>
      <c r="AA73" s="562">
        <v>10</v>
      </c>
      <c r="AB73" s="560"/>
      <c r="AC73" s="560"/>
      <c r="AD73" s="561"/>
      <c r="AE73" s="561"/>
      <c r="AF73" s="559" t="s">
        <v>235</v>
      </c>
      <c r="AG73" s="557">
        <v>2</v>
      </c>
      <c r="AH73" s="559" t="s">
        <v>236</v>
      </c>
      <c r="AI73" s="557" t="s">
        <v>142</v>
      </c>
      <c r="AJ73" s="577"/>
      <c r="AK73" s="557">
        <v>1</v>
      </c>
      <c r="AL73" s="557"/>
      <c r="AM73" s="557">
        <v>1</v>
      </c>
      <c r="AO73" s="577">
        <v>41929</v>
      </c>
      <c r="AP73" s="577">
        <v>41937</v>
      </c>
      <c r="AQ73" s="577"/>
      <c r="AR73" s="577">
        <v>42120</v>
      </c>
      <c r="AS73" s="577">
        <v>42162</v>
      </c>
      <c r="AT73" s="556">
        <v>233</v>
      </c>
      <c r="AU73" s="556">
        <v>225</v>
      </c>
      <c r="AV73" s="588">
        <v>18.4</v>
      </c>
      <c r="AW73" s="562">
        <v>3</v>
      </c>
      <c r="AX73" s="430">
        <v>87</v>
      </c>
      <c r="AY73" s="562">
        <v>2</v>
      </c>
      <c r="AZ73" s="598">
        <v>112.8</v>
      </c>
      <c r="BA73" s="598">
        <v>44.4</v>
      </c>
      <c r="BB73" s="598">
        <f t="shared" si="18"/>
        <v>39.361702127659576</v>
      </c>
      <c r="BC73" s="598">
        <v>30.9</v>
      </c>
    </row>
    <row r="74" spans="1:55" s="334" customFormat="1" ht="18.75" customHeight="1">
      <c r="A74" s="604"/>
      <c r="B74" s="526"/>
      <c r="C74" s="518" t="s">
        <v>231</v>
      </c>
      <c r="D74" s="519" t="s">
        <v>237</v>
      </c>
      <c r="E74" s="354">
        <v>5</v>
      </c>
      <c r="F74" s="354">
        <v>1</v>
      </c>
      <c r="G74" s="354">
        <v>1</v>
      </c>
      <c r="H74" s="354">
        <v>3</v>
      </c>
      <c r="I74" s="354"/>
      <c r="J74" s="354">
        <v>1</v>
      </c>
      <c r="K74" s="537">
        <v>50.2</v>
      </c>
      <c r="L74" s="540"/>
      <c r="M74" s="539">
        <v>11.53</v>
      </c>
      <c r="N74" s="539">
        <v>11.71</v>
      </c>
      <c r="O74" s="539">
        <v>11.68</v>
      </c>
      <c r="P74" s="537">
        <v>582.15</v>
      </c>
      <c r="Q74" s="422">
        <v>9.4</v>
      </c>
      <c r="R74" s="349">
        <v>1</v>
      </c>
      <c r="S74" s="563">
        <v>8.4</v>
      </c>
      <c r="T74" s="564" t="s">
        <v>296</v>
      </c>
      <c r="U74" s="563">
        <v>88</v>
      </c>
      <c r="V74" s="579" t="s">
        <v>240</v>
      </c>
      <c r="W74" s="560"/>
      <c r="X74" s="560"/>
      <c r="Z74" s="560"/>
      <c r="AA74" s="560"/>
      <c r="AB74" s="578">
        <v>60</v>
      </c>
      <c r="AC74" s="564" t="s">
        <v>238</v>
      </c>
      <c r="AD74" s="561"/>
      <c r="AE74" s="561"/>
      <c r="AF74" s="577">
        <v>42045</v>
      </c>
      <c r="AG74" s="557" t="s">
        <v>288</v>
      </c>
      <c r="AH74" s="577">
        <v>42081</v>
      </c>
      <c r="AI74" s="557">
        <v>1</v>
      </c>
      <c r="AJ74" s="577"/>
      <c r="AK74" s="561"/>
      <c r="AL74" s="577"/>
      <c r="AM74" s="561"/>
      <c r="AO74" s="577">
        <v>41928</v>
      </c>
      <c r="AP74" s="577">
        <v>41933</v>
      </c>
      <c r="AQ74" s="577">
        <v>42082</v>
      </c>
      <c r="AR74" s="577">
        <v>42116</v>
      </c>
      <c r="AS74" s="577">
        <v>42156</v>
      </c>
      <c r="AT74" s="556">
        <v>228</v>
      </c>
      <c r="AU74" s="556">
        <v>223</v>
      </c>
      <c r="AV74" s="588">
        <v>14.3</v>
      </c>
      <c r="AW74" s="562">
        <v>3</v>
      </c>
      <c r="AX74" s="430">
        <v>84.6</v>
      </c>
      <c r="AY74" s="562">
        <v>2</v>
      </c>
      <c r="AZ74" s="598">
        <v>108</v>
      </c>
      <c r="BA74" s="598">
        <v>42.8</v>
      </c>
      <c r="BB74" s="598">
        <f t="shared" si="18"/>
        <v>39.629629629629626</v>
      </c>
      <c r="BC74" s="598">
        <v>29.5</v>
      </c>
    </row>
    <row r="75" spans="1:55" s="334" customFormat="1" ht="18.75" customHeight="1">
      <c r="A75" s="604"/>
      <c r="B75" s="526"/>
      <c r="C75" s="518" t="s">
        <v>231</v>
      </c>
      <c r="D75" s="519" t="s">
        <v>241</v>
      </c>
      <c r="E75" s="354">
        <v>5</v>
      </c>
      <c r="F75" s="354">
        <v>1</v>
      </c>
      <c r="G75" s="354">
        <v>1</v>
      </c>
      <c r="H75" s="354">
        <v>3</v>
      </c>
      <c r="I75" s="354">
        <v>1</v>
      </c>
      <c r="J75" s="354">
        <v>1</v>
      </c>
      <c r="K75" s="537">
        <v>45.1</v>
      </c>
      <c r="L75" s="540"/>
      <c r="M75" s="539">
        <v>9.4</v>
      </c>
      <c r="N75" s="539">
        <v>8.8</v>
      </c>
      <c r="O75" s="539">
        <v>9.2</v>
      </c>
      <c r="P75" s="537">
        <v>457.83</v>
      </c>
      <c r="Q75" s="422">
        <v>-1.08</v>
      </c>
      <c r="R75" s="349">
        <v>9</v>
      </c>
      <c r="S75" s="562">
        <v>1.5</v>
      </c>
      <c r="T75" s="562">
        <v>5</v>
      </c>
      <c r="U75" s="561"/>
      <c r="V75" s="515"/>
      <c r="W75" s="560"/>
      <c r="X75" s="560"/>
      <c r="Z75" s="560"/>
      <c r="AA75" s="560"/>
      <c r="AB75" s="560"/>
      <c r="AC75" s="560"/>
      <c r="AD75" s="560"/>
      <c r="AE75" s="560"/>
      <c r="AF75" s="580">
        <v>42019</v>
      </c>
      <c r="AG75" s="562">
        <v>1</v>
      </c>
      <c r="AH75" s="577">
        <v>42101</v>
      </c>
      <c r="AI75" s="562"/>
      <c r="AJ75" s="580"/>
      <c r="AK75" s="560"/>
      <c r="AL75" s="580"/>
      <c r="AM75" s="560"/>
      <c r="AO75" s="577">
        <v>41924</v>
      </c>
      <c r="AP75" s="577">
        <v>41934</v>
      </c>
      <c r="AQ75" s="560"/>
      <c r="AR75" s="577">
        <v>42117</v>
      </c>
      <c r="AS75" s="577">
        <v>42160</v>
      </c>
      <c r="AT75" s="556">
        <v>236</v>
      </c>
      <c r="AU75" s="562">
        <v>226</v>
      </c>
      <c r="AV75" s="588">
        <v>18</v>
      </c>
      <c r="AW75" s="562">
        <v>3</v>
      </c>
      <c r="AX75" s="430">
        <v>89.3</v>
      </c>
      <c r="AY75" s="562">
        <v>5</v>
      </c>
      <c r="AZ75" s="598">
        <v>63.33</v>
      </c>
      <c r="BA75" s="598">
        <v>36.33</v>
      </c>
      <c r="BB75" s="598">
        <f t="shared" si="18"/>
        <v>57.36617716721932</v>
      </c>
      <c r="BC75" s="598">
        <v>30.3</v>
      </c>
    </row>
    <row r="76" spans="1:55" s="334" customFormat="1" ht="25.5" customHeight="1">
      <c r="A76" s="604"/>
      <c r="B76" s="526"/>
      <c r="C76" s="518" t="s">
        <v>231</v>
      </c>
      <c r="D76" s="519" t="s">
        <v>242</v>
      </c>
      <c r="E76" s="354">
        <v>5</v>
      </c>
      <c r="F76" s="354">
        <v>1</v>
      </c>
      <c r="G76" s="354">
        <v>1</v>
      </c>
      <c r="H76" s="354">
        <v>1</v>
      </c>
      <c r="I76" s="354">
        <v>2</v>
      </c>
      <c r="J76" s="354">
        <v>1</v>
      </c>
      <c r="K76" s="537">
        <v>46.7</v>
      </c>
      <c r="L76" s="540"/>
      <c r="M76" s="539">
        <v>11.7</v>
      </c>
      <c r="N76" s="539">
        <v>11.6</v>
      </c>
      <c r="O76" s="539">
        <v>11.8</v>
      </c>
      <c r="P76" s="537">
        <v>584.78</v>
      </c>
      <c r="Q76" s="422">
        <v>10.41</v>
      </c>
      <c r="R76" s="349">
        <v>1</v>
      </c>
      <c r="S76" s="561"/>
      <c r="T76" s="562" t="s">
        <v>243</v>
      </c>
      <c r="U76" s="561"/>
      <c r="V76" s="562">
        <v>3</v>
      </c>
      <c r="W76" s="561"/>
      <c r="X76" s="561"/>
      <c r="Z76" s="561"/>
      <c r="AA76" s="561"/>
      <c r="AB76" s="561"/>
      <c r="AC76" s="562">
        <v>2</v>
      </c>
      <c r="AD76" s="561"/>
      <c r="AE76" s="561"/>
      <c r="AF76" s="577"/>
      <c r="AG76" s="624"/>
      <c r="AH76" s="577">
        <v>42062</v>
      </c>
      <c r="AI76" s="557">
        <v>2</v>
      </c>
      <c r="AJ76" s="580"/>
      <c r="AK76" s="560"/>
      <c r="AL76" s="580"/>
      <c r="AM76" s="560"/>
      <c r="AO76" s="577">
        <v>41929</v>
      </c>
      <c r="AP76" s="577">
        <v>41939</v>
      </c>
      <c r="AQ76" s="577">
        <v>42073</v>
      </c>
      <c r="AR76" s="577">
        <v>42128</v>
      </c>
      <c r="AS76" s="577">
        <v>42164</v>
      </c>
      <c r="AT76" s="556">
        <v>235</v>
      </c>
      <c r="AU76" s="556">
        <v>225</v>
      </c>
      <c r="AV76" s="588">
        <v>14.64</v>
      </c>
      <c r="AW76" s="562">
        <v>3</v>
      </c>
      <c r="AX76" s="430">
        <v>84</v>
      </c>
      <c r="AY76" s="562">
        <v>2</v>
      </c>
      <c r="AZ76" s="598">
        <v>124.37</v>
      </c>
      <c r="BA76" s="598">
        <v>39.58</v>
      </c>
      <c r="BB76" s="598">
        <f t="shared" si="18"/>
        <v>31.824394950550772</v>
      </c>
      <c r="BC76" s="598">
        <v>37.2</v>
      </c>
    </row>
    <row r="77" spans="1:55" s="334" customFormat="1" ht="18.75" customHeight="1">
      <c r="A77" s="604"/>
      <c r="B77" s="526"/>
      <c r="C77" s="518" t="s">
        <v>231</v>
      </c>
      <c r="D77" s="519" t="s">
        <v>244</v>
      </c>
      <c r="E77" s="354" t="s">
        <v>118</v>
      </c>
      <c r="F77" s="354">
        <v>1</v>
      </c>
      <c r="G77" s="354">
        <v>1</v>
      </c>
      <c r="H77" s="354">
        <v>3</v>
      </c>
      <c r="I77" s="354">
        <v>5</v>
      </c>
      <c r="J77" s="541">
        <v>1</v>
      </c>
      <c r="K77" s="537">
        <v>43.6</v>
      </c>
      <c r="L77" s="540">
        <v>822</v>
      </c>
      <c r="M77" s="539">
        <v>11.13</v>
      </c>
      <c r="N77" s="539">
        <v>11.41</v>
      </c>
      <c r="O77" s="539">
        <v>11.12</v>
      </c>
      <c r="P77" s="537">
        <v>560.77</v>
      </c>
      <c r="Q77" s="422">
        <v>8.19</v>
      </c>
      <c r="R77" s="349">
        <v>1</v>
      </c>
      <c r="S77" s="562">
        <v>1</v>
      </c>
      <c r="T77" s="562">
        <v>2</v>
      </c>
      <c r="U77" s="562">
        <v>0</v>
      </c>
      <c r="V77" s="562">
        <v>1</v>
      </c>
      <c r="W77" s="562">
        <v>0</v>
      </c>
      <c r="X77" s="562">
        <v>1</v>
      </c>
      <c r="Z77" s="562">
        <v>2</v>
      </c>
      <c r="AA77" s="562">
        <v>1</v>
      </c>
      <c r="AB77" s="562">
        <v>1</v>
      </c>
      <c r="AC77" s="562">
        <v>2</v>
      </c>
      <c r="AD77" s="561"/>
      <c r="AE77" s="561"/>
      <c r="AF77" s="577">
        <v>42016</v>
      </c>
      <c r="AG77" s="557">
        <v>1</v>
      </c>
      <c r="AH77" s="577">
        <v>42073</v>
      </c>
      <c r="AI77" s="557">
        <v>1</v>
      </c>
      <c r="AJ77" s="577"/>
      <c r="AK77" s="561"/>
      <c r="AL77" s="577"/>
      <c r="AM77" s="561"/>
      <c r="AO77" s="577">
        <v>41928</v>
      </c>
      <c r="AP77" s="577">
        <v>41936</v>
      </c>
      <c r="AQ77" s="577">
        <v>42078</v>
      </c>
      <c r="AR77" s="577">
        <v>42121</v>
      </c>
      <c r="AS77" s="577">
        <v>42162</v>
      </c>
      <c r="AT77" s="556">
        <v>234</v>
      </c>
      <c r="AU77" s="556">
        <v>226</v>
      </c>
      <c r="AV77" s="588">
        <v>15</v>
      </c>
      <c r="AW77" s="562">
        <v>3</v>
      </c>
      <c r="AX77" s="430">
        <v>81</v>
      </c>
      <c r="AY77" s="562">
        <v>2</v>
      </c>
      <c r="AZ77" s="598">
        <v>100.6</v>
      </c>
      <c r="BA77" s="598">
        <v>43.9</v>
      </c>
      <c r="BB77" s="598">
        <f t="shared" si="18"/>
        <v>43.638170974155074</v>
      </c>
      <c r="BC77" s="598">
        <v>35.4</v>
      </c>
    </row>
    <row r="78" spans="1:55" s="334" customFormat="1" ht="18.75" customHeight="1">
      <c r="A78" s="604"/>
      <c r="B78" s="526"/>
      <c r="C78" s="518" t="s">
        <v>231</v>
      </c>
      <c r="D78" s="519" t="s">
        <v>245</v>
      </c>
      <c r="E78" s="354">
        <v>4</v>
      </c>
      <c r="F78" s="354">
        <v>1</v>
      </c>
      <c r="G78" s="354">
        <v>3</v>
      </c>
      <c r="H78" s="354">
        <v>1</v>
      </c>
      <c r="I78" s="354"/>
      <c r="J78" s="354">
        <v>1</v>
      </c>
      <c r="K78" s="537">
        <v>40.6</v>
      </c>
      <c r="L78" s="540"/>
      <c r="M78" s="539">
        <v>11.35</v>
      </c>
      <c r="N78" s="539">
        <v>11.11</v>
      </c>
      <c r="O78" s="539">
        <v>10.99</v>
      </c>
      <c r="P78" s="537">
        <v>516.2</v>
      </c>
      <c r="Q78" s="422">
        <v>0.9</v>
      </c>
      <c r="R78" s="349">
        <v>6</v>
      </c>
      <c r="S78" s="566">
        <v>0.1</v>
      </c>
      <c r="T78" s="562">
        <v>2</v>
      </c>
      <c r="U78" s="560"/>
      <c r="V78" s="560"/>
      <c r="W78" s="560"/>
      <c r="X78" s="560"/>
      <c r="Z78" s="561"/>
      <c r="AA78" s="561"/>
      <c r="AB78" s="560"/>
      <c r="AC78" s="560"/>
      <c r="AD78" s="560"/>
      <c r="AE78" s="560"/>
      <c r="AF78" s="580"/>
      <c r="AG78" s="560"/>
      <c r="AH78" s="577"/>
      <c r="AI78" s="561"/>
      <c r="AJ78" s="580"/>
      <c r="AK78" s="560"/>
      <c r="AL78" s="580"/>
      <c r="AM78" s="560"/>
      <c r="AO78" s="577">
        <v>41930</v>
      </c>
      <c r="AP78" s="577">
        <v>41936</v>
      </c>
      <c r="AQ78" s="577">
        <v>42079</v>
      </c>
      <c r="AR78" s="577">
        <v>42112</v>
      </c>
      <c r="AS78" s="577">
        <v>42159</v>
      </c>
      <c r="AT78" s="556">
        <v>229</v>
      </c>
      <c r="AU78" s="556">
        <v>223</v>
      </c>
      <c r="AV78" s="588">
        <v>13.8</v>
      </c>
      <c r="AW78" s="562">
        <v>3</v>
      </c>
      <c r="AX78" s="430">
        <v>88</v>
      </c>
      <c r="AY78" s="562">
        <v>2</v>
      </c>
      <c r="AZ78" s="598">
        <v>96.4</v>
      </c>
      <c r="BA78" s="598">
        <v>42.4</v>
      </c>
      <c r="BB78" s="598">
        <f t="shared" si="18"/>
        <v>43.98340248962655</v>
      </c>
      <c r="BC78" s="598">
        <v>32.2</v>
      </c>
    </row>
    <row r="79" spans="1:55" s="334" customFormat="1" ht="18.75" customHeight="1">
      <c r="A79" s="604"/>
      <c r="B79" s="526"/>
      <c r="C79" s="518" t="s">
        <v>231</v>
      </c>
      <c r="D79" s="519" t="s">
        <v>246</v>
      </c>
      <c r="E79" s="354">
        <v>5</v>
      </c>
      <c r="F79" s="354">
        <v>1</v>
      </c>
      <c r="G79" s="354">
        <v>1</v>
      </c>
      <c r="H79" s="354">
        <v>1</v>
      </c>
      <c r="I79" s="354"/>
      <c r="J79" s="354">
        <v>1</v>
      </c>
      <c r="K79" s="537">
        <v>45.3</v>
      </c>
      <c r="L79" s="540"/>
      <c r="M79" s="539">
        <v>11.36</v>
      </c>
      <c r="N79" s="539">
        <v>11.75</v>
      </c>
      <c r="O79" s="539">
        <v>11.93</v>
      </c>
      <c r="P79" s="537">
        <v>584.18</v>
      </c>
      <c r="Q79" s="422">
        <v>13.51</v>
      </c>
      <c r="R79" s="349">
        <v>1</v>
      </c>
      <c r="S79" s="561"/>
      <c r="T79" s="562">
        <v>1</v>
      </c>
      <c r="U79" s="561"/>
      <c r="V79" s="562">
        <v>3</v>
      </c>
      <c r="W79" s="561"/>
      <c r="X79" s="561"/>
      <c r="Z79" s="561"/>
      <c r="AA79" s="561"/>
      <c r="AB79" s="561"/>
      <c r="AC79" s="562">
        <v>2</v>
      </c>
      <c r="AD79" s="562"/>
      <c r="AE79" s="562"/>
      <c r="AF79" s="577">
        <v>42016</v>
      </c>
      <c r="AG79" s="557">
        <v>2</v>
      </c>
      <c r="AH79" s="577">
        <v>42072</v>
      </c>
      <c r="AI79" s="557">
        <v>2</v>
      </c>
      <c r="AJ79" s="577"/>
      <c r="AK79" s="561"/>
      <c r="AL79" s="580"/>
      <c r="AM79" s="560"/>
      <c r="AO79" s="577">
        <v>41922</v>
      </c>
      <c r="AP79" s="577">
        <v>41928</v>
      </c>
      <c r="AQ79" s="577">
        <v>42082</v>
      </c>
      <c r="AR79" s="577">
        <v>42118</v>
      </c>
      <c r="AS79" s="577">
        <v>42163</v>
      </c>
      <c r="AT79" s="556">
        <v>241</v>
      </c>
      <c r="AU79" s="556">
        <v>235</v>
      </c>
      <c r="AV79" s="588">
        <v>16</v>
      </c>
      <c r="AW79" s="562">
        <v>3</v>
      </c>
      <c r="AX79" s="430">
        <v>87.7</v>
      </c>
      <c r="AY79" s="562">
        <v>1</v>
      </c>
      <c r="AZ79" s="598">
        <v>120.5</v>
      </c>
      <c r="BA79" s="598">
        <v>43.8</v>
      </c>
      <c r="BB79" s="598">
        <f t="shared" si="18"/>
        <v>36.34854771784232</v>
      </c>
      <c r="BC79" s="598">
        <v>33.2</v>
      </c>
    </row>
    <row r="80" spans="1:55" s="334" customFormat="1" ht="18.75" customHeight="1">
      <c r="A80" s="604"/>
      <c r="B80" s="526"/>
      <c r="C80" s="518" t="s">
        <v>231</v>
      </c>
      <c r="D80" s="519" t="s">
        <v>247</v>
      </c>
      <c r="E80" s="354">
        <v>5</v>
      </c>
      <c r="F80" s="354">
        <v>1</v>
      </c>
      <c r="G80" s="354">
        <v>1</v>
      </c>
      <c r="H80" s="354">
        <v>3</v>
      </c>
      <c r="I80" s="354"/>
      <c r="J80" s="354">
        <v>1</v>
      </c>
      <c r="K80" s="537">
        <v>50</v>
      </c>
      <c r="L80" s="540">
        <v>819</v>
      </c>
      <c r="M80" s="539">
        <v>11.465</v>
      </c>
      <c r="N80" s="539">
        <v>11.195</v>
      </c>
      <c r="O80" s="539">
        <v>11.315</v>
      </c>
      <c r="P80" s="537">
        <v>566.3</v>
      </c>
      <c r="Q80" s="422">
        <v>3.33</v>
      </c>
      <c r="R80" s="349">
        <v>2</v>
      </c>
      <c r="S80" s="562">
        <v>3</v>
      </c>
      <c r="T80" s="560"/>
      <c r="U80" s="561"/>
      <c r="V80" s="557" t="s">
        <v>248</v>
      </c>
      <c r="W80" s="560"/>
      <c r="X80" s="560"/>
      <c r="Z80" s="623" t="s">
        <v>291</v>
      </c>
      <c r="AA80" s="562">
        <v>20</v>
      </c>
      <c r="AB80" s="560"/>
      <c r="AC80" s="562">
        <v>3</v>
      </c>
      <c r="AD80" s="561"/>
      <c r="AE80" s="561"/>
      <c r="AF80" s="577">
        <v>42030</v>
      </c>
      <c r="AG80" s="557" t="s">
        <v>142</v>
      </c>
      <c r="AH80" s="577">
        <v>42075</v>
      </c>
      <c r="AI80" s="557">
        <v>2</v>
      </c>
      <c r="AJ80" s="580"/>
      <c r="AK80" s="560"/>
      <c r="AL80" s="580"/>
      <c r="AM80" s="560"/>
      <c r="AO80" s="577">
        <v>41924</v>
      </c>
      <c r="AP80" s="577">
        <v>41931</v>
      </c>
      <c r="AQ80" s="580">
        <v>42070</v>
      </c>
      <c r="AR80" s="577">
        <v>42115</v>
      </c>
      <c r="AS80" s="577">
        <v>42158</v>
      </c>
      <c r="AT80" s="556">
        <v>234</v>
      </c>
      <c r="AU80" s="556">
        <v>227</v>
      </c>
      <c r="AV80" s="588">
        <v>15.3</v>
      </c>
      <c r="AW80" s="562">
        <v>3</v>
      </c>
      <c r="AX80" s="430">
        <v>95</v>
      </c>
      <c r="AY80" s="562">
        <v>3</v>
      </c>
      <c r="AZ80" s="598">
        <v>90.7</v>
      </c>
      <c r="BA80" s="598">
        <v>41</v>
      </c>
      <c r="BB80" s="598">
        <f t="shared" si="18"/>
        <v>45.20396912899669</v>
      </c>
      <c r="BC80" s="598">
        <v>34</v>
      </c>
    </row>
    <row r="81" spans="1:55" s="502" customFormat="1" ht="18.75" customHeight="1">
      <c r="A81" s="604"/>
      <c r="B81" s="527"/>
      <c r="C81" s="518" t="s">
        <v>231</v>
      </c>
      <c r="D81" s="424" t="s">
        <v>252</v>
      </c>
      <c r="E81" s="520">
        <v>5</v>
      </c>
      <c r="F81" s="520"/>
      <c r="G81" s="520"/>
      <c r="H81" s="528"/>
      <c r="I81" s="542"/>
      <c r="J81" s="543"/>
      <c r="K81" s="544">
        <f aca="true" t="shared" si="19" ref="K81:P81">AVERAGE(K72:K80)</f>
        <v>45.47777777777779</v>
      </c>
      <c r="L81" s="545">
        <f t="shared" si="19"/>
        <v>805.3333333333334</v>
      </c>
      <c r="M81" s="546"/>
      <c r="N81" s="546"/>
      <c r="O81" s="546"/>
      <c r="P81" s="547">
        <f t="shared" si="19"/>
        <v>550.2377777777779</v>
      </c>
      <c r="Q81" s="547">
        <v>6.573</v>
      </c>
      <c r="R81" s="545">
        <v>1</v>
      </c>
      <c r="S81" s="618"/>
      <c r="T81" s="618"/>
      <c r="U81" s="618"/>
      <c r="V81" s="618"/>
      <c r="W81" s="618"/>
      <c r="X81" s="618"/>
      <c r="Z81" s="618"/>
      <c r="AA81" s="618"/>
      <c r="AB81" s="618"/>
      <c r="AC81" s="618"/>
      <c r="AD81" s="618"/>
      <c r="AE81" s="618"/>
      <c r="AF81" s="618"/>
      <c r="AG81" s="618"/>
      <c r="AH81" s="618"/>
      <c r="AI81" s="618"/>
      <c r="AJ81" s="618"/>
      <c r="AK81" s="618"/>
      <c r="AL81" s="618"/>
      <c r="AM81" s="618"/>
      <c r="AO81" s="589">
        <f aca="true" t="shared" si="20" ref="AO81:BC81">AVERAGE(AO72:AO80)</f>
        <v>41927.11111111111</v>
      </c>
      <c r="AP81" s="589">
        <f t="shared" si="20"/>
        <v>41934.88888888889</v>
      </c>
      <c r="AQ81" s="589">
        <f t="shared" si="20"/>
        <v>42077.333333333336</v>
      </c>
      <c r="AR81" s="589">
        <f t="shared" si="20"/>
        <v>42118.88888888889</v>
      </c>
      <c r="AS81" s="589">
        <f t="shared" si="20"/>
        <v>42160.666666666664</v>
      </c>
      <c r="AT81" s="590">
        <f t="shared" si="20"/>
        <v>233.55555555555554</v>
      </c>
      <c r="AU81" s="590">
        <f t="shared" si="20"/>
        <v>225.77777777777777</v>
      </c>
      <c r="AV81" s="590">
        <f t="shared" si="20"/>
        <v>15.641111111111112</v>
      </c>
      <c r="AW81" s="599">
        <f t="shared" si="20"/>
        <v>3</v>
      </c>
      <c r="AX81" s="599">
        <f t="shared" si="20"/>
        <v>85.74444444444445</v>
      </c>
      <c r="AY81" s="599">
        <f t="shared" si="20"/>
        <v>2.2222222222222223</v>
      </c>
      <c r="AZ81" s="590">
        <f t="shared" si="20"/>
        <v>103.85555555555555</v>
      </c>
      <c r="BA81" s="590">
        <f t="shared" si="20"/>
        <v>41.43111111111111</v>
      </c>
      <c r="BB81" s="590">
        <f t="shared" si="20"/>
        <v>41.12524229181754</v>
      </c>
      <c r="BC81" s="590">
        <f t="shared" si="20"/>
        <v>33.53333333333333</v>
      </c>
    </row>
    <row r="82" spans="1:61" ht="14.25">
      <c r="A82" s="604"/>
      <c r="B82" s="521" t="s">
        <v>297</v>
      </c>
      <c r="C82" s="518" t="s">
        <v>254</v>
      </c>
      <c r="D82" s="362" t="s">
        <v>255</v>
      </c>
      <c r="E82" s="355">
        <v>5</v>
      </c>
      <c r="F82" s="355">
        <v>1</v>
      </c>
      <c r="G82" s="355">
        <v>1</v>
      </c>
      <c r="H82" s="355">
        <v>3</v>
      </c>
      <c r="I82" s="355"/>
      <c r="J82" s="541">
        <v>1</v>
      </c>
      <c r="K82" s="402">
        <v>48.1</v>
      </c>
      <c r="L82" s="548"/>
      <c r="M82" s="549">
        <v>10.6</v>
      </c>
      <c r="N82" s="549">
        <v>10.9</v>
      </c>
      <c r="O82" s="549">
        <v>11.35</v>
      </c>
      <c r="P82" s="519">
        <v>547.637</v>
      </c>
      <c r="Q82" s="407">
        <v>7.18</v>
      </c>
      <c r="R82" s="391">
        <v>4</v>
      </c>
      <c r="S82" s="567">
        <v>3</v>
      </c>
      <c r="T82" s="568">
        <v>5</v>
      </c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81">
        <v>42393</v>
      </c>
      <c r="AG82" s="569">
        <v>2</v>
      </c>
      <c r="AH82" s="568"/>
      <c r="AI82" s="568"/>
      <c r="AJ82" s="568"/>
      <c r="AK82" s="568"/>
      <c r="AL82" s="568"/>
      <c r="AM82" s="568"/>
      <c r="AN82" s="567"/>
      <c r="AO82" s="436">
        <v>42292</v>
      </c>
      <c r="AP82" s="436">
        <v>42298</v>
      </c>
      <c r="AQ82" s="436"/>
      <c r="AR82" s="436">
        <v>42477</v>
      </c>
      <c r="AS82" s="436">
        <v>42526</v>
      </c>
      <c r="AT82" s="591">
        <f aca="true" t="shared" si="21" ref="AT82:AT92">AS82-AO82</f>
        <v>234</v>
      </c>
      <c r="AU82" s="591">
        <f aca="true" t="shared" si="22" ref="AU82:AU92">AS82-AP82</f>
        <v>228</v>
      </c>
      <c r="AV82" s="409">
        <v>18</v>
      </c>
      <c r="AW82" s="541">
        <v>3</v>
      </c>
      <c r="AX82" s="410">
        <v>93.7</v>
      </c>
      <c r="AY82" s="591">
        <v>3</v>
      </c>
      <c r="AZ82" s="600">
        <v>55.1</v>
      </c>
      <c r="BA82" s="600">
        <v>38.9</v>
      </c>
      <c r="BB82" s="600">
        <f aca="true" t="shared" si="23" ref="BB82:BB93">BA82/AZ82*100</f>
        <v>70.59891107078039</v>
      </c>
      <c r="BC82" s="600">
        <v>32.2</v>
      </c>
      <c r="BD82" s="362">
        <v>3</v>
      </c>
      <c r="BE82" s="362">
        <v>5</v>
      </c>
      <c r="BF82" s="600">
        <v>9</v>
      </c>
      <c r="BG82" s="600">
        <v>20.9</v>
      </c>
      <c r="BH82" s="600">
        <v>3.9</v>
      </c>
      <c r="BI82" s="600">
        <v>2.16</v>
      </c>
    </row>
    <row r="83" spans="1:61" ht="14.25">
      <c r="A83" s="604"/>
      <c r="B83" s="521"/>
      <c r="C83" s="518" t="s">
        <v>254</v>
      </c>
      <c r="D83" s="362" t="s">
        <v>256</v>
      </c>
      <c r="E83" s="355">
        <v>4</v>
      </c>
      <c r="F83" s="355">
        <v>1</v>
      </c>
      <c r="G83" s="355">
        <v>1</v>
      </c>
      <c r="H83" s="355">
        <v>1</v>
      </c>
      <c r="I83" s="355"/>
      <c r="J83" s="541">
        <v>1</v>
      </c>
      <c r="K83" s="402">
        <v>37.2</v>
      </c>
      <c r="L83" s="548">
        <v>784</v>
      </c>
      <c r="M83" s="549">
        <v>10.733</v>
      </c>
      <c r="N83" s="549">
        <v>11.503</v>
      </c>
      <c r="O83" s="549">
        <v>11.118</v>
      </c>
      <c r="P83" s="519">
        <v>556.049</v>
      </c>
      <c r="Q83" s="407">
        <v>3.18</v>
      </c>
      <c r="R83" s="391">
        <v>2</v>
      </c>
      <c r="S83" s="567">
        <v>15</v>
      </c>
      <c r="T83" s="568">
        <v>4</v>
      </c>
      <c r="V83" s="568" t="s">
        <v>170</v>
      </c>
      <c r="W83" s="568"/>
      <c r="X83" s="568"/>
      <c r="Y83" s="569" t="s">
        <v>168</v>
      </c>
      <c r="Z83" s="582"/>
      <c r="AA83" s="568"/>
      <c r="AB83" s="568"/>
      <c r="AC83" s="569">
        <v>2</v>
      </c>
      <c r="AD83" s="568">
        <v>20</v>
      </c>
      <c r="AE83" s="568">
        <v>4</v>
      </c>
      <c r="AF83" s="581">
        <v>42730</v>
      </c>
      <c r="AG83" s="569">
        <v>4</v>
      </c>
      <c r="AH83" s="581">
        <v>42424</v>
      </c>
      <c r="AI83" s="569">
        <v>3</v>
      </c>
      <c r="AJ83" s="568"/>
      <c r="AK83" s="568"/>
      <c r="AL83" s="568"/>
      <c r="AM83" s="568"/>
      <c r="AN83" s="567"/>
      <c r="AO83" s="436">
        <v>42289</v>
      </c>
      <c r="AP83" s="436">
        <v>42295</v>
      </c>
      <c r="AQ83" s="436"/>
      <c r="AR83" s="436">
        <v>42479</v>
      </c>
      <c r="AS83" s="436">
        <v>42529</v>
      </c>
      <c r="AT83" s="591">
        <f t="shared" si="21"/>
        <v>240</v>
      </c>
      <c r="AU83" s="591">
        <f t="shared" si="22"/>
        <v>234</v>
      </c>
      <c r="AV83" s="409">
        <v>15</v>
      </c>
      <c r="AW83" s="541">
        <v>5</v>
      </c>
      <c r="AX83" s="410">
        <v>92.2</v>
      </c>
      <c r="AY83" s="591">
        <v>3</v>
      </c>
      <c r="AZ83" s="600">
        <v>86</v>
      </c>
      <c r="BA83" s="600">
        <v>43.67</v>
      </c>
      <c r="BB83" s="600">
        <f t="shared" si="23"/>
        <v>50.77906976744187</v>
      </c>
      <c r="BC83" s="600">
        <v>36.4</v>
      </c>
      <c r="BD83" s="362">
        <v>3</v>
      </c>
      <c r="BE83" s="362">
        <v>5</v>
      </c>
      <c r="BF83" s="600"/>
      <c r="BG83" s="600">
        <v>13.9</v>
      </c>
      <c r="BH83" s="600">
        <v>2.1</v>
      </c>
      <c r="BI83" s="600">
        <v>2.9</v>
      </c>
    </row>
    <row r="84" spans="1:61" ht="14.25">
      <c r="A84" s="604"/>
      <c r="B84" s="521"/>
      <c r="C84" s="518" t="s">
        <v>254</v>
      </c>
      <c r="D84" s="362" t="s">
        <v>258</v>
      </c>
      <c r="E84" s="355">
        <v>5</v>
      </c>
      <c r="F84" s="355">
        <v>1</v>
      </c>
      <c r="G84" s="355">
        <v>1</v>
      </c>
      <c r="H84" s="355">
        <v>1</v>
      </c>
      <c r="I84" s="355"/>
      <c r="J84" s="541">
        <v>1</v>
      </c>
      <c r="K84" s="402">
        <v>51</v>
      </c>
      <c r="L84" s="548">
        <v>812</v>
      </c>
      <c r="M84" s="549">
        <v>11.781</v>
      </c>
      <c r="N84" s="549">
        <v>11.466</v>
      </c>
      <c r="O84" s="549">
        <v>10.652</v>
      </c>
      <c r="P84" s="519">
        <v>565.134</v>
      </c>
      <c r="Q84" s="407">
        <v>0.04</v>
      </c>
      <c r="R84" s="391">
        <v>10</v>
      </c>
      <c r="S84" s="568"/>
      <c r="T84" s="568"/>
      <c r="V84" s="569" t="s">
        <v>139</v>
      </c>
      <c r="W84" s="568"/>
      <c r="X84" s="568"/>
      <c r="Y84" s="568">
        <v>4</v>
      </c>
      <c r="Z84" s="569" t="s">
        <v>298</v>
      </c>
      <c r="AA84" s="568">
        <v>50</v>
      </c>
      <c r="AB84" s="568"/>
      <c r="AC84" s="569">
        <v>3</v>
      </c>
      <c r="AD84" s="568">
        <v>10</v>
      </c>
      <c r="AE84" s="568">
        <v>3</v>
      </c>
      <c r="AF84" s="568"/>
      <c r="AG84" s="569" t="s">
        <v>142</v>
      </c>
      <c r="AH84" s="568"/>
      <c r="AI84" s="569">
        <v>2</v>
      </c>
      <c r="AJ84" s="568"/>
      <c r="AK84" s="568"/>
      <c r="AL84" s="568"/>
      <c r="AM84" s="568"/>
      <c r="AN84" s="567">
        <v>1</v>
      </c>
      <c r="AO84" s="438">
        <v>42291</v>
      </c>
      <c r="AP84" s="438">
        <v>42298</v>
      </c>
      <c r="AQ84" s="438">
        <v>42438</v>
      </c>
      <c r="AR84" s="438">
        <v>42475</v>
      </c>
      <c r="AS84" s="438">
        <v>42523</v>
      </c>
      <c r="AT84" s="591">
        <v>232</v>
      </c>
      <c r="AU84" s="591">
        <f t="shared" si="22"/>
        <v>225</v>
      </c>
      <c r="AV84" s="409">
        <v>14</v>
      </c>
      <c r="AW84" s="541" t="s">
        <v>299</v>
      </c>
      <c r="AX84" s="410">
        <v>95</v>
      </c>
      <c r="AY84" s="591">
        <v>1</v>
      </c>
      <c r="AZ84" s="600">
        <v>101.3</v>
      </c>
      <c r="BA84" s="600">
        <v>40</v>
      </c>
      <c r="BB84" s="600">
        <f t="shared" si="23"/>
        <v>39.486673247778874</v>
      </c>
      <c r="BC84" s="600">
        <v>35.9</v>
      </c>
      <c r="BD84" s="362">
        <v>3</v>
      </c>
      <c r="BE84" s="362">
        <v>1</v>
      </c>
      <c r="BF84" s="600">
        <v>8.68</v>
      </c>
      <c r="BG84" s="600">
        <v>17.95</v>
      </c>
      <c r="BH84" s="600">
        <v>3.39</v>
      </c>
      <c r="BI84" s="600">
        <v>2.9</v>
      </c>
    </row>
    <row r="85" spans="1:61" ht="14.25">
      <c r="A85" s="604"/>
      <c r="B85" s="521"/>
      <c r="C85" s="518" t="s">
        <v>254</v>
      </c>
      <c r="D85" s="362" t="s">
        <v>261</v>
      </c>
      <c r="E85" s="355">
        <v>5</v>
      </c>
      <c r="F85" s="355">
        <v>1</v>
      </c>
      <c r="G85" s="355">
        <v>1</v>
      </c>
      <c r="H85" s="355">
        <v>1</v>
      </c>
      <c r="I85" s="355">
        <v>3</v>
      </c>
      <c r="J85" s="541">
        <v>1</v>
      </c>
      <c r="K85" s="402">
        <v>41.71</v>
      </c>
      <c r="L85" s="355"/>
      <c r="M85" s="549">
        <v>13.29</v>
      </c>
      <c r="N85" s="549">
        <v>13.941</v>
      </c>
      <c r="O85" s="549">
        <v>13.37</v>
      </c>
      <c r="P85" s="519">
        <v>676.859</v>
      </c>
      <c r="Q85" s="407">
        <v>7.54</v>
      </c>
      <c r="R85" s="391">
        <v>4</v>
      </c>
      <c r="S85" s="567">
        <v>16.7</v>
      </c>
      <c r="T85" s="568">
        <v>2</v>
      </c>
      <c r="V85" s="569" t="s">
        <v>170</v>
      </c>
      <c r="W85" s="568"/>
      <c r="X85" s="568"/>
      <c r="Y85" s="568"/>
      <c r="Z85" s="569"/>
      <c r="AA85" s="568"/>
      <c r="AB85" s="568"/>
      <c r="AC85" s="569">
        <v>2</v>
      </c>
      <c r="AD85" s="568"/>
      <c r="AE85" s="568"/>
      <c r="AF85" s="581">
        <v>42714</v>
      </c>
      <c r="AG85" s="569">
        <v>2</v>
      </c>
      <c r="AH85" s="581">
        <v>42410</v>
      </c>
      <c r="AI85" s="569">
        <v>2</v>
      </c>
      <c r="AJ85" s="568"/>
      <c r="AK85" s="568"/>
      <c r="AL85" s="568"/>
      <c r="AM85" s="568"/>
      <c r="AN85" s="567">
        <v>3</v>
      </c>
      <c r="AO85" s="445">
        <v>42291</v>
      </c>
      <c r="AP85" s="445">
        <v>42299</v>
      </c>
      <c r="AQ85" s="445">
        <v>42443</v>
      </c>
      <c r="AR85" s="445">
        <v>42475</v>
      </c>
      <c r="AS85" s="445">
        <v>42522</v>
      </c>
      <c r="AT85" s="591">
        <f t="shared" si="21"/>
        <v>231</v>
      </c>
      <c r="AU85" s="591">
        <f t="shared" si="22"/>
        <v>223</v>
      </c>
      <c r="AV85" s="409">
        <v>15.43</v>
      </c>
      <c r="AW85" s="541">
        <v>3</v>
      </c>
      <c r="AX85" s="410">
        <v>89.8</v>
      </c>
      <c r="AY85" s="591">
        <v>3</v>
      </c>
      <c r="AZ85" s="600">
        <v>153.09</v>
      </c>
      <c r="BA85" s="600">
        <v>43</v>
      </c>
      <c r="BB85" s="600">
        <f t="shared" si="23"/>
        <v>28.088052779410805</v>
      </c>
      <c r="BC85" s="600">
        <v>39.2</v>
      </c>
      <c r="BD85" s="362">
        <v>1</v>
      </c>
      <c r="BE85" s="362">
        <v>3</v>
      </c>
      <c r="BF85" s="410">
        <v>10.13</v>
      </c>
      <c r="BG85" s="600">
        <v>17.4</v>
      </c>
      <c r="BH85" s="600">
        <v>1.7</v>
      </c>
      <c r="BI85" s="600">
        <v>1.8</v>
      </c>
    </row>
    <row r="86" spans="1:61" ht="14.25">
      <c r="A86" s="604"/>
      <c r="B86" s="521"/>
      <c r="C86" s="518" t="s">
        <v>254</v>
      </c>
      <c r="D86" s="362" t="s">
        <v>263</v>
      </c>
      <c r="E86" s="355">
        <v>5</v>
      </c>
      <c r="F86" s="355">
        <v>1</v>
      </c>
      <c r="G86" s="355">
        <v>1</v>
      </c>
      <c r="H86" s="355">
        <v>1</v>
      </c>
      <c r="I86" s="355"/>
      <c r="J86" s="541">
        <v>3</v>
      </c>
      <c r="K86" s="402">
        <v>46.5</v>
      </c>
      <c r="L86" s="548"/>
      <c r="M86" s="549">
        <v>9.55</v>
      </c>
      <c r="N86" s="549">
        <v>10.1</v>
      </c>
      <c r="O86" s="549">
        <v>10.2</v>
      </c>
      <c r="P86" s="519">
        <v>497.624</v>
      </c>
      <c r="Q86" s="407">
        <f>(P86/493.5-1)*100</f>
        <v>0.8356636271529938</v>
      </c>
      <c r="R86" s="391">
        <v>9</v>
      </c>
      <c r="S86" s="568"/>
      <c r="T86" s="568"/>
      <c r="V86" s="568"/>
      <c r="W86" s="568"/>
      <c r="X86" s="568"/>
      <c r="Y86" s="568"/>
      <c r="Z86" s="568"/>
      <c r="AA86" s="568"/>
      <c r="AB86" s="568"/>
      <c r="AC86" s="568"/>
      <c r="AD86" s="568"/>
      <c r="AE86" s="568"/>
      <c r="AF86" s="568"/>
      <c r="AG86" s="569">
        <v>2</v>
      </c>
      <c r="AH86" s="568"/>
      <c r="AI86" s="569">
        <v>1</v>
      </c>
      <c r="AJ86" s="568"/>
      <c r="AK86" s="568"/>
      <c r="AL86" s="568"/>
      <c r="AM86" s="568"/>
      <c r="AN86" s="567"/>
      <c r="AO86" s="436">
        <v>42292</v>
      </c>
      <c r="AP86" s="436">
        <v>42299</v>
      </c>
      <c r="AQ86" s="436"/>
      <c r="AR86" s="436">
        <v>42481</v>
      </c>
      <c r="AS86" s="436">
        <v>42523</v>
      </c>
      <c r="AT86" s="591">
        <f t="shared" si="21"/>
        <v>231</v>
      </c>
      <c r="AU86" s="591">
        <f t="shared" si="22"/>
        <v>224</v>
      </c>
      <c r="AV86" s="409">
        <v>14.57</v>
      </c>
      <c r="AW86" s="541">
        <v>3</v>
      </c>
      <c r="AX86" s="410">
        <v>76.1</v>
      </c>
      <c r="AY86" s="591">
        <v>1</v>
      </c>
      <c r="AZ86" s="600">
        <v>99.67</v>
      </c>
      <c r="BA86" s="600">
        <v>36.67</v>
      </c>
      <c r="BB86" s="600">
        <f t="shared" si="23"/>
        <v>36.79141165847296</v>
      </c>
      <c r="BC86" s="600">
        <v>35.7</v>
      </c>
      <c r="BD86" s="362">
        <v>1</v>
      </c>
      <c r="BE86" s="362">
        <v>1</v>
      </c>
      <c r="BF86" s="600">
        <v>8.4</v>
      </c>
      <c r="BG86" s="600">
        <v>21.4</v>
      </c>
      <c r="BH86" s="600">
        <v>2.7</v>
      </c>
      <c r="BI86" s="600">
        <v>2.7</v>
      </c>
    </row>
    <row r="87" spans="1:61" ht="14.25">
      <c r="A87" s="604"/>
      <c r="B87" s="521"/>
      <c r="C87" s="518" t="s">
        <v>254</v>
      </c>
      <c r="D87" s="362" t="s">
        <v>264</v>
      </c>
      <c r="E87" s="355">
        <v>5</v>
      </c>
      <c r="F87" s="355">
        <v>1</v>
      </c>
      <c r="G87" s="355">
        <v>1</v>
      </c>
      <c r="H87" s="355">
        <v>3</v>
      </c>
      <c r="I87" s="355"/>
      <c r="J87" s="541">
        <v>1</v>
      </c>
      <c r="K87" s="402">
        <v>45.1</v>
      </c>
      <c r="L87" s="548">
        <v>794</v>
      </c>
      <c r="M87" s="549">
        <v>12.775</v>
      </c>
      <c r="N87" s="549">
        <v>12.573</v>
      </c>
      <c r="O87" s="549">
        <v>12.118</v>
      </c>
      <c r="P87" s="519">
        <v>624.579</v>
      </c>
      <c r="Q87" s="407">
        <v>2.54</v>
      </c>
      <c r="R87" s="391">
        <v>9</v>
      </c>
      <c r="S87" s="567">
        <v>0.2</v>
      </c>
      <c r="T87" s="568">
        <v>2</v>
      </c>
      <c r="V87" s="569" t="s">
        <v>168</v>
      </c>
      <c r="W87" s="568"/>
      <c r="X87" s="568"/>
      <c r="Y87" s="568"/>
      <c r="Z87" s="568"/>
      <c r="AA87" s="568" t="s">
        <v>243</v>
      </c>
      <c r="AB87" s="568"/>
      <c r="AC87" s="568"/>
      <c r="AD87" s="568"/>
      <c r="AE87" s="568"/>
      <c r="AF87" s="581">
        <v>42722</v>
      </c>
      <c r="AG87" s="569">
        <v>3</v>
      </c>
      <c r="AH87" s="581">
        <v>42425</v>
      </c>
      <c r="AI87" s="569" t="s">
        <v>250</v>
      </c>
      <c r="AJ87" s="581"/>
      <c r="AK87" s="568"/>
      <c r="AL87" s="581"/>
      <c r="AM87" s="568"/>
      <c r="AN87" s="567"/>
      <c r="AO87" s="436">
        <v>42296</v>
      </c>
      <c r="AP87" s="436">
        <v>42302</v>
      </c>
      <c r="AQ87" s="436"/>
      <c r="AR87" s="436">
        <v>42481</v>
      </c>
      <c r="AS87" s="436">
        <v>42528</v>
      </c>
      <c r="AT87" s="591">
        <f t="shared" si="21"/>
        <v>232</v>
      </c>
      <c r="AU87" s="591">
        <f t="shared" si="22"/>
        <v>226</v>
      </c>
      <c r="AV87" s="409">
        <v>18.4</v>
      </c>
      <c r="AW87" s="541">
        <v>5</v>
      </c>
      <c r="AX87" s="410">
        <v>85</v>
      </c>
      <c r="AY87" s="591">
        <v>2</v>
      </c>
      <c r="AZ87" s="600">
        <v>99.85</v>
      </c>
      <c r="BA87" s="600">
        <v>41.6</v>
      </c>
      <c r="BB87" s="600">
        <f t="shared" si="23"/>
        <v>41.66249374061092</v>
      </c>
      <c r="BC87" s="600">
        <v>34.8</v>
      </c>
      <c r="BD87" s="362">
        <v>3</v>
      </c>
      <c r="BE87" s="362">
        <v>3</v>
      </c>
      <c r="BF87" s="600">
        <v>8.98</v>
      </c>
      <c r="BG87" s="600">
        <v>21.8</v>
      </c>
      <c r="BH87" s="600">
        <v>3.05</v>
      </c>
      <c r="BI87" s="600">
        <v>2.26</v>
      </c>
    </row>
    <row r="88" spans="1:61" ht="14.25">
      <c r="A88" s="604"/>
      <c r="B88" s="521"/>
      <c r="C88" s="518" t="s">
        <v>254</v>
      </c>
      <c r="D88" s="362" t="s">
        <v>265</v>
      </c>
      <c r="E88" s="355">
        <v>5</v>
      </c>
      <c r="F88" s="355">
        <v>1</v>
      </c>
      <c r="G88" s="355">
        <v>1</v>
      </c>
      <c r="H88" s="355">
        <v>3</v>
      </c>
      <c r="I88" s="355">
        <v>1.5</v>
      </c>
      <c r="J88" s="541">
        <v>1</v>
      </c>
      <c r="K88" s="402">
        <v>48.6</v>
      </c>
      <c r="L88" s="355"/>
      <c r="M88" s="549">
        <v>13.84</v>
      </c>
      <c r="N88" s="549">
        <v>13.55</v>
      </c>
      <c r="O88" s="549">
        <v>13.66</v>
      </c>
      <c r="P88" s="519">
        <v>684.338</v>
      </c>
      <c r="Q88" s="407">
        <v>3.09</v>
      </c>
      <c r="R88" s="391">
        <v>9</v>
      </c>
      <c r="S88" s="567">
        <v>10</v>
      </c>
      <c r="T88" s="568">
        <v>2</v>
      </c>
      <c r="V88" s="569" t="s">
        <v>170</v>
      </c>
      <c r="W88" s="568"/>
      <c r="X88" s="568"/>
      <c r="Y88" s="569" t="s">
        <v>262</v>
      </c>
      <c r="Z88" s="583"/>
      <c r="AA88" s="568">
        <v>55</v>
      </c>
      <c r="AB88" s="569" t="s">
        <v>300</v>
      </c>
      <c r="AC88" s="569">
        <v>3</v>
      </c>
      <c r="AD88" s="568">
        <v>9.3</v>
      </c>
      <c r="AE88" s="568">
        <v>5</v>
      </c>
      <c r="AF88" s="581">
        <v>42396</v>
      </c>
      <c r="AG88" s="569">
        <v>3</v>
      </c>
      <c r="AH88" s="581">
        <v>42428</v>
      </c>
      <c r="AI88" s="569">
        <v>3</v>
      </c>
      <c r="AJ88" s="581">
        <v>42462</v>
      </c>
      <c r="AK88" s="568">
        <v>1</v>
      </c>
      <c r="AL88" s="581"/>
      <c r="AM88" s="568"/>
      <c r="AN88" s="567"/>
      <c r="AO88" s="438">
        <v>42290</v>
      </c>
      <c r="AP88" s="438">
        <v>42299</v>
      </c>
      <c r="AQ88" s="438">
        <v>42445</v>
      </c>
      <c r="AR88" s="438">
        <v>42481</v>
      </c>
      <c r="AS88" s="438">
        <v>42528</v>
      </c>
      <c r="AT88" s="591">
        <f t="shared" si="21"/>
        <v>238</v>
      </c>
      <c r="AU88" s="591">
        <f t="shared" si="22"/>
        <v>229</v>
      </c>
      <c r="AV88" s="409">
        <v>14.2</v>
      </c>
      <c r="AW88" s="541">
        <v>3</v>
      </c>
      <c r="AX88" s="410">
        <v>89.8</v>
      </c>
      <c r="AY88" s="591">
        <v>1</v>
      </c>
      <c r="AZ88" s="600">
        <v>127.9</v>
      </c>
      <c r="BA88" s="600">
        <v>41.4</v>
      </c>
      <c r="BB88" s="600">
        <f t="shared" si="23"/>
        <v>32.36903831118061</v>
      </c>
      <c r="BC88" s="600">
        <v>38.4</v>
      </c>
      <c r="BD88" s="362">
        <v>3</v>
      </c>
      <c r="BE88" s="362">
        <v>3</v>
      </c>
      <c r="BF88" s="600">
        <v>9.9</v>
      </c>
      <c r="BG88" s="600">
        <v>19.5</v>
      </c>
      <c r="BH88" s="600">
        <v>3</v>
      </c>
      <c r="BI88" s="600">
        <v>2.9</v>
      </c>
    </row>
    <row r="89" spans="1:61" ht="14.25">
      <c r="A89" s="604"/>
      <c r="B89" s="521"/>
      <c r="C89" s="518" t="s">
        <v>254</v>
      </c>
      <c r="D89" s="362" t="s">
        <v>267</v>
      </c>
      <c r="E89" s="355">
        <v>5</v>
      </c>
      <c r="F89" s="355">
        <v>1</v>
      </c>
      <c r="G89" s="355">
        <v>1</v>
      </c>
      <c r="H89" s="355">
        <v>1</v>
      </c>
      <c r="I89" s="355"/>
      <c r="J89" s="541">
        <v>1</v>
      </c>
      <c r="K89" s="402">
        <v>44.3</v>
      </c>
      <c r="L89" s="548">
        <v>767</v>
      </c>
      <c r="M89" s="549">
        <v>11.85</v>
      </c>
      <c r="N89" s="549">
        <v>11.95</v>
      </c>
      <c r="O89" s="549">
        <v>11.25</v>
      </c>
      <c r="P89" s="519">
        <v>584.313</v>
      </c>
      <c r="Q89" s="407">
        <v>-7.4</v>
      </c>
      <c r="R89" s="391">
        <v>5</v>
      </c>
      <c r="S89" s="567">
        <v>5</v>
      </c>
      <c r="T89" s="568">
        <v>4</v>
      </c>
      <c r="V89" s="569" t="s">
        <v>170</v>
      </c>
      <c r="W89" s="568"/>
      <c r="X89" s="569"/>
      <c r="Y89" s="569" t="s">
        <v>170</v>
      </c>
      <c r="Z89" s="583"/>
      <c r="AA89" s="568">
        <v>10</v>
      </c>
      <c r="AB89" s="569"/>
      <c r="AC89" s="569"/>
      <c r="AD89" s="568"/>
      <c r="AE89" s="568"/>
      <c r="AF89" s="581">
        <v>42706</v>
      </c>
      <c r="AG89" s="569">
        <v>3</v>
      </c>
      <c r="AH89" s="568"/>
      <c r="AI89" s="568"/>
      <c r="AJ89" s="568"/>
      <c r="AK89" s="568"/>
      <c r="AL89" s="568"/>
      <c r="AM89" s="568"/>
      <c r="AN89" s="567">
        <v>5.7</v>
      </c>
      <c r="AO89" s="445">
        <v>42294</v>
      </c>
      <c r="AP89" s="445">
        <v>42299</v>
      </c>
      <c r="AQ89" s="445"/>
      <c r="AR89" s="445">
        <v>42473</v>
      </c>
      <c r="AS89" s="445">
        <v>42521</v>
      </c>
      <c r="AT89" s="591">
        <f t="shared" si="21"/>
        <v>227</v>
      </c>
      <c r="AU89" s="591">
        <f t="shared" si="22"/>
        <v>222</v>
      </c>
      <c r="AV89" s="409">
        <v>13</v>
      </c>
      <c r="AW89" s="541">
        <v>5</v>
      </c>
      <c r="AX89" s="410">
        <v>101</v>
      </c>
      <c r="AY89" s="591">
        <v>3</v>
      </c>
      <c r="AZ89" s="600">
        <v>70.7</v>
      </c>
      <c r="BA89" s="600">
        <v>40.3</v>
      </c>
      <c r="BB89" s="600">
        <f t="shared" si="23"/>
        <v>57.001414427156995</v>
      </c>
      <c r="BC89" s="600">
        <v>37</v>
      </c>
      <c r="BD89" s="362">
        <v>1</v>
      </c>
      <c r="BE89" s="362">
        <v>3</v>
      </c>
      <c r="BF89" s="600">
        <v>9.6</v>
      </c>
      <c r="BG89" s="600">
        <v>20.8</v>
      </c>
      <c r="BH89" s="600">
        <v>3.3</v>
      </c>
      <c r="BI89" s="600">
        <v>3.1</v>
      </c>
    </row>
    <row r="90" spans="1:61" ht="14.25">
      <c r="A90" s="604"/>
      <c r="B90" s="521"/>
      <c r="C90" s="518" t="s">
        <v>254</v>
      </c>
      <c r="D90" s="362" t="s">
        <v>268</v>
      </c>
      <c r="E90" s="355">
        <v>5</v>
      </c>
      <c r="F90" s="355">
        <v>1</v>
      </c>
      <c r="G90" s="355">
        <v>1</v>
      </c>
      <c r="H90" s="355">
        <v>3</v>
      </c>
      <c r="I90" s="355">
        <v>2.5</v>
      </c>
      <c r="J90" s="541">
        <v>1</v>
      </c>
      <c r="K90" s="402">
        <v>47.8</v>
      </c>
      <c r="L90" s="548">
        <v>796</v>
      </c>
      <c r="M90" s="549">
        <v>13.16</v>
      </c>
      <c r="N90" s="549">
        <v>12.341</v>
      </c>
      <c r="O90" s="549">
        <v>12.541</v>
      </c>
      <c r="P90" s="519">
        <v>634.183</v>
      </c>
      <c r="Q90" s="407">
        <v>11.32</v>
      </c>
      <c r="R90" s="391">
        <v>1</v>
      </c>
      <c r="S90" s="567">
        <v>2</v>
      </c>
      <c r="T90" s="568">
        <v>2</v>
      </c>
      <c r="V90" s="569" t="s">
        <v>170</v>
      </c>
      <c r="W90" s="568"/>
      <c r="X90" s="568"/>
      <c r="Y90" s="569" t="s">
        <v>170</v>
      </c>
      <c r="Z90" s="583"/>
      <c r="AA90" s="568">
        <v>2</v>
      </c>
      <c r="AB90" s="569" t="s">
        <v>168</v>
      </c>
      <c r="AC90" s="569">
        <v>2</v>
      </c>
      <c r="AD90" s="568"/>
      <c r="AE90" s="568"/>
      <c r="AF90" s="581">
        <v>42699</v>
      </c>
      <c r="AG90" s="569">
        <v>2</v>
      </c>
      <c r="AH90" s="581">
        <v>42440</v>
      </c>
      <c r="AI90" s="569">
        <v>1</v>
      </c>
      <c r="AJ90" s="581"/>
      <c r="AK90" s="568"/>
      <c r="AL90" s="581"/>
      <c r="AM90" s="568"/>
      <c r="AN90" s="567">
        <v>1.5</v>
      </c>
      <c r="AO90" s="436">
        <v>42292</v>
      </c>
      <c r="AP90" s="436">
        <v>42299</v>
      </c>
      <c r="AQ90" s="436">
        <v>42444</v>
      </c>
      <c r="AR90" s="436">
        <v>42476</v>
      </c>
      <c r="AS90" s="436">
        <v>42524</v>
      </c>
      <c r="AT90" s="591">
        <f t="shared" si="21"/>
        <v>232</v>
      </c>
      <c r="AU90" s="591">
        <f t="shared" si="22"/>
        <v>225</v>
      </c>
      <c r="AV90" s="409">
        <v>15</v>
      </c>
      <c r="AW90" s="541">
        <v>3</v>
      </c>
      <c r="AX90" s="410">
        <v>81</v>
      </c>
      <c r="AY90" s="591">
        <v>2</v>
      </c>
      <c r="AZ90" s="410">
        <v>91.67</v>
      </c>
      <c r="BA90" s="600">
        <v>42.19</v>
      </c>
      <c r="BB90" s="600">
        <f t="shared" si="23"/>
        <v>46.02378095341987</v>
      </c>
      <c r="BC90" s="600">
        <v>36.2</v>
      </c>
      <c r="BD90" s="362">
        <v>3</v>
      </c>
      <c r="BE90" s="362">
        <v>1</v>
      </c>
      <c r="BF90" s="600">
        <v>9.3</v>
      </c>
      <c r="BG90" s="600">
        <v>20</v>
      </c>
      <c r="BH90" s="600">
        <v>2</v>
      </c>
      <c r="BI90" s="600">
        <v>2.81</v>
      </c>
    </row>
    <row r="91" spans="1:61" ht="14.25">
      <c r="A91" s="604"/>
      <c r="B91" s="521"/>
      <c r="C91" s="518" t="s">
        <v>254</v>
      </c>
      <c r="D91" s="362" t="s">
        <v>269</v>
      </c>
      <c r="E91" s="355">
        <v>5</v>
      </c>
      <c r="F91" s="355">
        <v>1</v>
      </c>
      <c r="G91" s="355">
        <v>1</v>
      </c>
      <c r="H91" s="355">
        <v>1</v>
      </c>
      <c r="I91" s="355"/>
      <c r="J91" s="541">
        <v>1</v>
      </c>
      <c r="K91" s="402">
        <v>46.1</v>
      </c>
      <c r="L91" s="548"/>
      <c r="M91" s="549">
        <v>11.35</v>
      </c>
      <c r="N91" s="549">
        <v>11.22</v>
      </c>
      <c r="O91" s="549">
        <v>11.18</v>
      </c>
      <c r="P91" s="519">
        <v>562.641</v>
      </c>
      <c r="Q91" s="407">
        <v>6.3</v>
      </c>
      <c r="R91" s="391">
        <v>3</v>
      </c>
      <c r="S91" s="567">
        <v>2.51</v>
      </c>
      <c r="T91" s="568"/>
      <c r="V91" s="569" t="s">
        <v>170</v>
      </c>
      <c r="W91" s="568"/>
      <c r="X91" s="568"/>
      <c r="Y91" s="568"/>
      <c r="Z91" s="568"/>
      <c r="AA91" s="568"/>
      <c r="AB91" s="569" t="s">
        <v>270</v>
      </c>
      <c r="AC91" s="569" t="s">
        <v>271</v>
      </c>
      <c r="AD91" s="568"/>
      <c r="AE91" s="568"/>
      <c r="AF91" s="581">
        <v>42714</v>
      </c>
      <c r="AG91" s="569" t="s">
        <v>139</v>
      </c>
      <c r="AH91" s="581">
        <v>42445</v>
      </c>
      <c r="AI91" s="569">
        <v>1</v>
      </c>
      <c r="AJ91" s="581"/>
      <c r="AK91" s="568"/>
      <c r="AL91" s="581"/>
      <c r="AM91" s="568"/>
      <c r="AN91" s="567"/>
      <c r="AO91" s="436">
        <v>42295</v>
      </c>
      <c r="AP91" s="436">
        <v>42301</v>
      </c>
      <c r="AQ91" s="436">
        <v>42444</v>
      </c>
      <c r="AR91" s="436">
        <v>42475</v>
      </c>
      <c r="AS91" s="436">
        <v>42522</v>
      </c>
      <c r="AT91" s="591">
        <f t="shared" si="21"/>
        <v>227</v>
      </c>
      <c r="AU91" s="591">
        <f t="shared" si="22"/>
        <v>221</v>
      </c>
      <c r="AV91" s="409">
        <v>14.17</v>
      </c>
      <c r="AW91" s="541">
        <v>1</v>
      </c>
      <c r="AX91" s="410">
        <v>90.1</v>
      </c>
      <c r="AY91" s="591">
        <v>1</v>
      </c>
      <c r="AZ91" s="600">
        <v>71.67</v>
      </c>
      <c r="BA91" s="600">
        <v>33.5</v>
      </c>
      <c r="BB91" s="600">
        <f t="shared" si="23"/>
        <v>46.742011999441885</v>
      </c>
      <c r="BC91" s="600">
        <v>43.4</v>
      </c>
      <c r="BD91" s="362">
        <v>1</v>
      </c>
      <c r="BE91" s="362">
        <v>1</v>
      </c>
      <c r="BF91" s="600">
        <v>9.4</v>
      </c>
      <c r="BG91" s="600">
        <v>21.1</v>
      </c>
      <c r="BH91" s="600">
        <v>2.5</v>
      </c>
      <c r="BI91" s="600">
        <v>2.1</v>
      </c>
    </row>
    <row r="92" spans="1:61" ht="14.25">
      <c r="A92" s="604"/>
      <c r="B92" s="521"/>
      <c r="C92" s="518" t="s">
        <v>254</v>
      </c>
      <c r="D92" s="362" t="s">
        <v>272</v>
      </c>
      <c r="E92" s="355">
        <v>5</v>
      </c>
      <c r="F92" s="355">
        <v>1</v>
      </c>
      <c r="G92" s="355">
        <v>1</v>
      </c>
      <c r="H92" s="355">
        <v>3</v>
      </c>
      <c r="I92" s="355"/>
      <c r="J92" s="355">
        <v>1</v>
      </c>
      <c r="K92" s="355">
        <v>41.9</v>
      </c>
      <c r="L92" s="355"/>
      <c r="M92" s="549">
        <v>12.256</v>
      </c>
      <c r="N92" s="549">
        <v>12.284</v>
      </c>
      <c r="O92" s="549">
        <v>12.312</v>
      </c>
      <c r="P92" s="519">
        <v>614.352</v>
      </c>
      <c r="Q92" s="407">
        <v>2.52</v>
      </c>
      <c r="R92" s="355">
        <v>3</v>
      </c>
      <c r="S92" s="567">
        <v>5</v>
      </c>
      <c r="T92" s="568">
        <v>3</v>
      </c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7"/>
      <c r="AO92" s="438">
        <v>42297</v>
      </c>
      <c r="AP92" s="438">
        <v>42303</v>
      </c>
      <c r="AQ92" s="438">
        <v>42445</v>
      </c>
      <c r="AR92" s="438">
        <v>42475</v>
      </c>
      <c r="AS92" s="438">
        <v>42525</v>
      </c>
      <c r="AT92" s="591">
        <f t="shared" si="21"/>
        <v>228</v>
      </c>
      <c r="AU92" s="591">
        <f t="shared" si="22"/>
        <v>222</v>
      </c>
      <c r="AV92" s="409">
        <v>13.9</v>
      </c>
      <c r="AW92" s="541">
        <v>1</v>
      </c>
      <c r="AX92" s="410">
        <v>86</v>
      </c>
      <c r="AY92" s="591">
        <v>1</v>
      </c>
      <c r="AZ92" s="600">
        <v>98.1</v>
      </c>
      <c r="BA92" s="600">
        <v>39.8</v>
      </c>
      <c r="BB92" s="600">
        <f t="shared" si="23"/>
        <v>40.57084607543323</v>
      </c>
      <c r="BC92" s="600">
        <v>36.6</v>
      </c>
      <c r="BD92" s="362">
        <v>3</v>
      </c>
      <c r="BE92" s="362">
        <v>1</v>
      </c>
      <c r="BF92" s="600">
        <v>7.4</v>
      </c>
      <c r="BG92" s="600">
        <v>18.6</v>
      </c>
      <c r="BH92" s="600">
        <v>2.3</v>
      </c>
      <c r="BI92" s="600">
        <v>2.9</v>
      </c>
    </row>
    <row r="93" spans="1:61" ht="14.25">
      <c r="A93" s="604"/>
      <c r="B93" s="605"/>
      <c r="C93" s="518" t="s">
        <v>254</v>
      </c>
      <c r="D93" s="606" t="s">
        <v>132</v>
      </c>
      <c r="E93" s="607"/>
      <c r="F93" s="607"/>
      <c r="G93" s="607"/>
      <c r="H93" s="607"/>
      <c r="I93" s="612"/>
      <c r="J93" s="607"/>
      <c r="K93" s="612">
        <f>AVERAGE(K82:K92)</f>
        <v>45.300909090909094</v>
      </c>
      <c r="L93" s="607">
        <f>AVERAGE(L82:L92)</f>
        <v>790.6</v>
      </c>
      <c r="M93" s="613">
        <f aca="true" t="shared" si="24" ref="M93:P93">AVERAGE(M82,M84:M92)</f>
        <v>12.045199999999998</v>
      </c>
      <c r="N93" s="613">
        <f t="shared" si="24"/>
        <v>12.0325</v>
      </c>
      <c r="O93" s="613">
        <f t="shared" si="24"/>
        <v>11.863299999999999</v>
      </c>
      <c r="P93" s="613">
        <f t="shared" si="24"/>
        <v>599.1659999999999</v>
      </c>
      <c r="Q93" s="619">
        <f>(P93-580.087)/580.087*100</f>
        <v>3.2889894102091497</v>
      </c>
      <c r="R93" s="620">
        <v>3</v>
      </c>
      <c r="S93" s="567">
        <f>SUM(S82:S92)</f>
        <v>59.410000000000004</v>
      </c>
      <c r="T93" s="568"/>
      <c r="V93" s="569"/>
      <c r="W93" s="568"/>
      <c r="X93" s="568"/>
      <c r="Y93" s="568"/>
      <c r="Z93" s="569"/>
      <c r="AA93" s="568"/>
      <c r="AB93" s="569"/>
      <c r="AC93" s="569"/>
      <c r="AD93" s="568"/>
      <c r="AE93" s="568"/>
      <c r="AF93" s="581"/>
      <c r="AG93" s="569"/>
      <c r="AH93" s="581"/>
      <c r="AI93" s="569"/>
      <c r="AJ93" s="581"/>
      <c r="AK93" s="568"/>
      <c r="AL93" s="581"/>
      <c r="AM93" s="568"/>
      <c r="AN93" s="567">
        <f>SUM(AN82:AN92)</f>
        <v>11.2</v>
      </c>
      <c r="AO93" s="445">
        <f aca="true" t="shared" si="25" ref="AO93:AV93">AVERAGE(AO82:AO92)</f>
        <v>42292.63636363636</v>
      </c>
      <c r="AP93" s="445">
        <f t="shared" si="25"/>
        <v>42299.27272727273</v>
      </c>
      <c r="AQ93" s="445">
        <f t="shared" si="25"/>
        <v>42443.166666666664</v>
      </c>
      <c r="AR93" s="445">
        <f t="shared" si="25"/>
        <v>42477.09090909091</v>
      </c>
      <c r="AS93" s="445">
        <f t="shared" si="25"/>
        <v>42524.63636363636</v>
      </c>
      <c r="AT93" s="592">
        <f t="shared" si="25"/>
        <v>232</v>
      </c>
      <c r="AU93" s="592">
        <f t="shared" si="25"/>
        <v>225.36363636363637</v>
      </c>
      <c r="AV93" s="592">
        <f t="shared" si="25"/>
        <v>15.060909090909092</v>
      </c>
      <c r="AW93" s="378" t="s">
        <v>299</v>
      </c>
      <c r="AX93" s="378">
        <f aca="true" t="shared" si="26" ref="AX93:BA93">AVERAGE(AX82:AX92)</f>
        <v>89.06363636363636</v>
      </c>
      <c r="AY93" s="378"/>
      <c r="AZ93" s="592">
        <f t="shared" si="26"/>
        <v>95.91363636363636</v>
      </c>
      <c r="BA93" s="592">
        <f t="shared" si="26"/>
        <v>40.093636363636364</v>
      </c>
      <c r="BB93" s="592">
        <f t="shared" si="23"/>
        <v>41.80181034074214</v>
      </c>
      <c r="BC93" s="592">
        <f aca="true" t="shared" si="27" ref="BC93:BH93">AVERAGE(BC82:BC92)</f>
        <v>36.89090909090909</v>
      </c>
      <c r="BD93" s="362"/>
      <c r="BE93" s="362"/>
      <c r="BF93" s="592">
        <f t="shared" si="27"/>
        <v>9.079</v>
      </c>
      <c r="BG93" s="592">
        <f t="shared" si="27"/>
        <v>19.395454545454548</v>
      </c>
      <c r="BH93" s="592">
        <f t="shared" si="27"/>
        <v>2.721818181818182</v>
      </c>
      <c r="BI93" s="592">
        <v>2.6620993541377436</v>
      </c>
    </row>
    <row r="94" spans="1:18" s="333" customFormat="1" ht="16.5" customHeight="1">
      <c r="A94" s="604"/>
      <c r="B94" s="608" t="s">
        <v>35</v>
      </c>
      <c r="C94" s="522" t="s">
        <v>154</v>
      </c>
      <c r="D94" s="523" t="s">
        <v>273</v>
      </c>
      <c r="E94" s="523">
        <v>5</v>
      </c>
      <c r="F94" s="523">
        <v>1</v>
      </c>
      <c r="G94" s="523">
        <v>1</v>
      </c>
      <c r="H94" s="523">
        <v>1</v>
      </c>
      <c r="I94" s="523">
        <v>1</v>
      </c>
      <c r="J94" s="523">
        <v>1</v>
      </c>
      <c r="K94" s="523">
        <v>47.5</v>
      </c>
      <c r="L94" s="523"/>
      <c r="M94" s="523">
        <v>126.9</v>
      </c>
      <c r="N94" s="523">
        <v>128.5</v>
      </c>
      <c r="O94" s="523"/>
      <c r="P94" s="523">
        <v>566.99</v>
      </c>
      <c r="Q94" s="523">
        <v>3.48</v>
      </c>
      <c r="R94" s="523">
        <v>2</v>
      </c>
    </row>
    <row r="95" spans="1:18" s="333" customFormat="1" ht="16.5" customHeight="1">
      <c r="A95" s="604"/>
      <c r="B95" s="608"/>
      <c r="C95" s="522" t="s">
        <v>154</v>
      </c>
      <c r="D95" s="523" t="s">
        <v>274</v>
      </c>
      <c r="E95" s="523">
        <v>5</v>
      </c>
      <c r="F95" s="523">
        <v>1</v>
      </c>
      <c r="G95" s="523">
        <v>1</v>
      </c>
      <c r="H95" s="523">
        <v>1</v>
      </c>
      <c r="I95" s="523"/>
      <c r="J95" s="523">
        <v>1</v>
      </c>
      <c r="K95" s="523">
        <v>45.6</v>
      </c>
      <c r="L95" s="523"/>
      <c r="M95" s="523">
        <v>136.6</v>
      </c>
      <c r="N95" s="523">
        <v>134.2</v>
      </c>
      <c r="O95" s="552"/>
      <c r="P95" s="523">
        <v>601.8</v>
      </c>
      <c r="Q95" s="523">
        <v>11.32</v>
      </c>
      <c r="R95" s="523">
        <v>1</v>
      </c>
    </row>
    <row r="96" spans="1:18" s="333" customFormat="1" ht="16.5" customHeight="1">
      <c r="A96" s="604"/>
      <c r="B96" s="608"/>
      <c r="C96" s="522" t="s">
        <v>154</v>
      </c>
      <c r="D96" s="523" t="s">
        <v>275</v>
      </c>
      <c r="E96" s="523">
        <v>5</v>
      </c>
      <c r="F96" s="523">
        <v>1</v>
      </c>
      <c r="G96" s="523">
        <v>1</v>
      </c>
      <c r="H96" s="523">
        <v>1</v>
      </c>
      <c r="I96" s="523">
        <v>2</v>
      </c>
      <c r="J96" s="523">
        <v>1</v>
      </c>
      <c r="K96" s="523">
        <v>46.5</v>
      </c>
      <c r="L96" s="523"/>
      <c r="M96" s="523">
        <v>150.7</v>
      </c>
      <c r="N96" s="523">
        <v>145.6</v>
      </c>
      <c r="O96" s="523"/>
      <c r="P96" s="523">
        <v>657.79</v>
      </c>
      <c r="Q96" s="523">
        <v>4.3</v>
      </c>
      <c r="R96" s="523">
        <v>1</v>
      </c>
    </row>
    <row r="97" spans="1:18" s="333" customFormat="1" ht="16.5" customHeight="1">
      <c r="A97" s="604"/>
      <c r="B97" s="608"/>
      <c r="C97" s="522" t="s">
        <v>154</v>
      </c>
      <c r="D97" s="523" t="s">
        <v>276</v>
      </c>
      <c r="E97" s="523">
        <v>5</v>
      </c>
      <c r="F97" s="523">
        <v>1</v>
      </c>
      <c r="G97" s="523">
        <v>1</v>
      </c>
      <c r="H97" s="523">
        <v>3</v>
      </c>
      <c r="I97" s="523"/>
      <c r="J97" s="523">
        <v>1</v>
      </c>
      <c r="K97" s="523">
        <v>45.5</v>
      </c>
      <c r="L97" s="523">
        <v>797</v>
      </c>
      <c r="M97" s="523">
        <v>141.55</v>
      </c>
      <c r="N97" s="523">
        <v>148</v>
      </c>
      <c r="O97" s="523"/>
      <c r="P97" s="523">
        <v>643.48</v>
      </c>
      <c r="Q97" s="523">
        <v>7.82</v>
      </c>
      <c r="R97" s="523">
        <v>1</v>
      </c>
    </row>
    <row r="98" spans="1:18" s="333" customFormat="1" ht="16.5" customHeight="1">
      <c r="A98" s="604"/>
      <c r="B98" s="608"/>
      <c r="C98" s="522" t="s">
        <v>154</v>
      </c>
      <c r="D98" s="523" t="s">
        <v>277</v>
      </c>
      <c r="E98" s="523">
        <v>5</v>
      </c>
      <c r="F98" s="523">
        <v>1</v>
      </c>
      <c r="G98" s="523">
        <v>1</v>
      </c>
      <c r="H98" s="523">
        <v>3</v>
      </c>
      <c r="I98" s="523"/>
      <c r="J98" s="523" t="s">
        <v>294</v>
      </c>
      <c r="K98" s="523">
        <v>44.5</v>
      </c>
      <c r="L98" s="523">
        <v>780.2</v>
      </c>
      <c r="M98" s="523">
        <v>113.6</v>
      </c>
      <c r="N98" s="523">
        <v>129.7</v>
      </c>
      <c r="O98" s="523"/>
      <c r="P98" s="523">
        <v>540.7</v>
      </c>
      <c r="Q98" s="523">
        <v>9.1</v>
      </c>
      <c r="R98" s="523">
        <v>1</v>
      </c>
    </row>
    <row r="99" spans="1:18" s="333" customFormat="1" ht="16.5" customHeight="1">
      <c r="A99" s="604"/>
      <c r="B99" s="608"/>
      <c r="C99" s="522" t="s">
        <v>154</v>
      </c>
      <c r="D99" s="523" t="s">
        <v>279</v>
      </c>
      <c r="E99" s="523">
        <v>5</v>
      </c>
      <c r="F99" s="523">
        <v>1</v>
      </c>
      <c r="G99" s="523">
        <v>1</v>
      </c>
      <c r="H99" s="523">
        <v>1</v>
      </c>
      <c r="I99" s="523"/>
      <c r="J99" s="523">
        <v>3</v>
      </c>
      <c r="K99" s="523">
        <v>43</v>
      </c>
      <c r="L99" s="523">
        <v>790</v>
      </c>
      <c r="M99" s="523">
        <v>114.83</v>
      </c>
      <c r="N99" s="523">
        <v>113.04</v>
      </c>
      <c r="O99" s="523"/>
      <c r="P99" s="523">
        <v>575.47</v>
      </c>
      <c r="Q99" s="523">
        <v>5.37</v>
      </c>
      <c r="R99" s="523">
        <v>1</v>
      </c>
    </row>
    <row r="100" spans="1:18" s="333" customFormat="1" ht="16.5" customHeight="1">
      <c r="A100" s="604"/>
      <c r="B100" s="608"/>
      <c r="C100" s="522" t="s">
        <v>154</v>
      </c>
      <c r="D100" s="523" t="s">
        <v>280</v>
      </c>
      <c r="E100" s="523">
        <v>4</v>
      </c>
      <c r="F100" s="523">
        <v>1</v>
      </c>
      <c r="G100" s="523">
        <v>1</v>
      </c>
      <c r="H100" s="523">
        <v>3</v>
      </c>
      <c r="I100" s="523"/>
      <c r="J100" s="523">
        <v>1</v>
      </c>
      <c r="K100" s="523">
        <v>40</v>
      </c>
      <c r="L100" s="523">
        <v>789</v>
      </c>
      <c r="M100" s="523">
        <v>134.27</v>
      </c>
      <c r="N100" s="552">
        <v>138.01</v>
      </c>
      <c r="O100" s="523"/>
      <c r="P100" s="553">
        <v>605.07</v>
      </c>
      <c r="Q100" s="523">
        <v>6.02</v>
      </c>
      <c r="R100" s="523">
        <v>1</v>
      </c>
    </row>
    <row r="101" spans="1:18" s="333" customFormat="1" ht="16.5" customHeight="1">
      <c r="A101" s="604"/>
      <c r="B101" s="608"/>
      <c r="C101" s="522" t="s">
        <v>154</v>
      </c>
      <c r="D101" s="523" t="s">
        <v>281</v>
      </c>
      <c r="E101" s="523">
        <v>3</v>
      </c>
      <c r="F101" s="523">
        <v>1</v>
      </c>
      <c r="G101" s="523">
        <v>1</v>
      </c>
      <c r="H101" s="523">
        <v>5</v>
      </c>
      <c r="I101" s="523"/>
      <c r="J101" s="523">
        <v>5</v>
      </c>
      <c r="K101" s="523">
        <v>42.2</v>
      </c>
      <c r="L101" s="523">
        <v>825</v>
      </c>
      <c r="M101" s="523">
        <v>112.56</v>
      </c>
      <c r="N101" s="523">
        <v>109.68</v>
      </c>
      <c r="O101" s="523"/>
      <c r="P101" s="553">
        <v>492.28</v>
      </c>
      <c r="Q101" s="523">
        <v>5.61</v>
      </c>
      <c r="R101" s="523">
        <v>1</v>
      </c>
    </row>
    <row r="102" spans="1:18" s="333" customFormat="1" ht="16.5" customHeight="1">
      <c r="A102" s="604"/>
      <c r="B102" s="608"/>
      <c r="C102" s="522" t="s">
        <v>154</v>
      </c>
      <c r="D102" s="523" t="s">
        <v>282</v>
      </c>
      <c r="E102" s="523">
        <v>5</v>
      </c>
      <c r="F102" s="523">
        <v>1</v>
      </c>
      <c r="G102" s="523">
        <v>1</v>
      </c>
      <c r="H102" s="523">
        <v>3</v>
      </c>
      <c r="I102" s="523">
        <v>3.5</v>
      </c>
      <c r="J102" s="523">
        <v>1</v>
      </c>
      <c r="K102" s="523">
        <v>39.8</v>
      </c>
      <c r="L102" s="523"/>
      <c r="M102" s="523">
        <v>168.8</v>
      </c>
      <c r="N102" s="523">
        <v>164.4</v>
      </c>
      <c r="O102" s="523"/>
      <c r="P102" s="553">
        <v>694.17</v>
      </c>
      <c r="Q102" s="523">
        <v>4.22</v>
      </c>
      <c r="R102" s="523">
        <v>1</v>
      </c>
    </row>
    <row r="103" spans="1:18" s="333" customFormat="1" ht="16.5" customHeight="1">
      <c r="A103" s="604"/>
      <c r="B103" s="608"/>
      <c r="C103" s="522" t="s">
        <v>154</v>
      </c>
      <c r="D103" s="523" t="s">
        <v>283</v>
      </c>
      <c r="E103" s="523">
        <v>5</v>
      </c>
      <c r="F103" s="523">
        <v>1</v>
      </c>
      <c r="G103" s="523">
        <v>1</v>
      </c>
      <c r="H103" s="523">
        <v>3</v>
      </c>
      <c r="I103" s="523"/>
      <c r="J103" s="523">
        <v>1</v>
      </c>
      <c r="K103" s="523">
        <v>47.3</v>
      </c>
      <c r="L103" s="523"/>
      <c r="M103" s="523">
        <v>76.4</v>
      </c>
      <c r="N103" s="523">
        <v>74.6</v>
      </c>
      <c r="O103" s="523"/>
      <c r="P103" s="553">
        <v>559.3</v>
      </c>
      <c r="Q103" s="523">
        <v>6.8</v>
      </c>
      <c r="R103" s="523">
        <v>2</v>
      </c>
    </row>
    <row r="104" spans="1:18" s="333" customFormat="1" ht="16.5" customHeight="1">
      <c r="A104" s="604"/>
      <c r="B104" s="608"/>
      <c r="C104" s="522" t="s">
        <v>154</v>
      </c>
      <c r="D104" s="523" t="s">
        <v>284</v>
      </c>
      <c r="E104" s="523">
        <v>5</v>
      </c>
      <c r="F104" s="523">
        <v>1</v>
      </c>
      <c r="G104" s="523">
        <v>1</v>
      </c>
      <c r="H104" s="523">
        <v>1</v>
      </c>
      <c r="I104" s="523">
        <v>1</v>
      </c>
      <c r="J104" s="523">
        <v>1</v>
      </c>
      <c r="K104" s="523">
        <v>41.94</v>
      </c>
      <c r="L104" s="523"/>
      <c r="M104" s="523">
        <v>132.3</v>
      </c>
      <c r="N104" s="523">
        <v>130.25</v>
      </c>
      <c r="O104" s="523"/>
      <c r="P104" s="553">
        <v>441.22</v>
      </c>
      <c r="Q104" s="523">
        <v>7.35</v>
      </c>
      <c r="R104" s="523">
        <v>1</v>
      </c>
    </row>
    <row r="105" spans="1:18" s="333" customFormat="1" ht="16.5" customHeight="1">
      <c r="A105" s="609"/>
      <c r="B105" s="608"/>
      <c r="C105" s="522" t="s">
        <v>154</v>
      </c>
      <c r="D105" s="524" t="s">
        <v>153</v>
      </c>
      <c r="E105" s="524"/>
      <c r="F105" s="524"/>
      <c r="G105" s="524"/>
      <c r="H105" s="524"/>
      <c r="I105" s="524"/>
      <c r="J105" s="524"/>
      <c r="K105" s="554">
        <v>44</v>
      </c>
      <c r="L105" s="554"/>
      <c r="M105" s="524"/>
      <c r="N105" s="524"/>
      <c r="O105" s="524"/>
      <c r="P105" s="554">
        <v>579.84</v>
      </c>
      <c r="Q105" s="554">
        <v>6.49</v>
      </c>
      <c r="R105" s="524">
        <v>1</v>
      </c>
    </row>
    <row r="106" spans="2:18" s="333" customFormat="1" ht="16.5" customHeight="1">
      <c r="B106" s="610" t="s">
        <v>152</v>
      </c>
      <c r="C106" s="334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2:18" s="333" customFormat="1" ht="16.5" customHeight="1">
      <c r="B107" s="611"/>
      <c r="C107" s="502"/>
      <c r="J107" s="505"/>
      <c r="K107" s="614"/>
      <c r="L107" s="615"/>
      <c r="M107" s="616"/>
      <c r="N107" s="616"/>
      <c r="O107" s="616"/>
      <c r="P107" s="617"/>
      <c r="Q107" s="621"/>
      <c r="R107" s="622"/>
    </row>
    <row r="108" spans="2:18" s="333" customFormat="1" ht="16.5" customHeight="1">
      <c r="B108" s="611"/>
      <c r="C108" s="502"/>
      <c r="J108" s="505"/>
      <c r="K108" s="614"/>
      <c r="L108" s="615"/>
      <c r="M108" s="616"/>
      <c r="N108" s="616"/>
      <c r="O108" s="616"/>
      <c r="P108" s="617"/>
      <c r="Q108" s="621"/>
      <c r="R108" s="622"/>
    </row>
    <row r="109" spans="2:18" s="333" customFormat="1" ht="16.5" customHeight="1">
      <c r="B109" s="611"/>
      <c r="C109" s="502"/>
      <c r="J109" s="505"/>
      <c r="K109" s="614"/>
      <c r="L109" s="615"/>
      <c r="M109" s="616"/>
      <c r="N109" s="616"/>
      <c r="O109" s="616"/>
      <c r="P109" s="617"/>
      <c r="Q109" s="621"/>
      <c r="R109" s="622"/>
    </row>
    <row r="110" spans="2:18" s="333" customFormat="1" ht="16.5" customHeight="1">
      <c r="B110" s="611"/>
      <c r="C110" s="502"/>
      <c r="J110" s="505"/>
      <c r="K110" s="614"/>
      <c r="L110" s="615"/>
      <c r="M110" s="616"/>
      <c r="N110" s="616"/>
      <c r="O110" s="616"/>
      <c r="P110" s="617"/>
      <c r="Q110" s="621"/>
      <c r="R110" s="622"/>
    </row>
    <row r="111" spans="2:18" s="333" customFormat="1" ht="16.5" customHeight="1">
      <c r="B111" s="611"/>
      <c r="C111" s="502"/>
      <c r="J111" s="505"/>
      <c r="K111" s="614"/>
      <c r="L111" s="615"/>
      <c r="M111" s="616"/>
      <c r="N111" s="616"/>
      <c r="O111" s="616"/>
      <c r="P111" s="617"/>
      <c r="Q111" s="621"/>
      <c r="R111" s="622"/>
    </row>
    <row r="112" spans="2:18" s="333" customFormat="1" ht="16.5" customHeight="1">
      <c r="B112" s="611"/>
      <c r="C112" s="502"/>
      <c r="J112" s="505"/>
      <c r="K112" s="614"/>
      <c r="L112" s="615"/>
      <c r="M112" s="616"/>
      <c r="N112" s="616"/>
      <c r="O112" s="616"/>
      <c r="P112" s="617"/>
      <c r="Q112" s="621"/>
      <c r="R112" s="622"/>
    </row>
    <row r="113" spans="2:18" s="333" customFormat="1" ht="16.5" customHeight="1">
      <c r="B113" s="611"/>
      <c r="C113" s="502"/>
      <c r="J113" s="505"/>
      <c r="K113" s="614"/>
      <c r="L113" s="615"/>
      <c r="M113" s="616"/>
      <c r="N113" s="616"/>
      <c r="O113" s="616"/>
      <c r="P113" s="617"/>
      <c r="Q113" s="621"/>
      <c r="R113" s="622"/>
    </row>
    <row r="114" spans="2:18" s="333" customFormat="1" ht="16.5" customHeight="1">
      <c r="B114" s="611"/>
      <c r="C114" s="502"/>
      <c r="J114" s="505"/>
      <c r="K114" s="614"/>
      <c r="L114" s="615"/>
      <c r="M114" s="616"/>
      <c r="N114" s="616"/>
      <c r="O114" s="616"/>
      <c r="P114" s="617"/>
      <c r="Q114" s="621"/>
      <c r="R114" s="622"/>
    </row>
    <row r="115" spans="2:18" s="333" customFormat="1" ht="16.5" customHeight="1">
      <c r="B115" s="611"/>
      <c r="C115" s="502"/>
      <c r="J115" s="505"/>
      <c r="K115" s="614"/>
      <c r="L115" s="615"/>
      <c r="M115" s="616"/>
      <c r="N115" s="616"/>
      <c r="O115" s="616"/>
      <c r="P115" s="617"/>
      <c r="Q115" s="621"/>
      <c r="R115" s="622"/>
    </row>
    <row r="116" spans="2:18" s="333" customFormat="1" ht="16.5" customHeight="1">
      <c r="B116" s="611"/>
      <c r="C116" s="502"/>
      <c r="J116" s="505"/>
      <c r="K116" s="614"/>
      <c r="L116" s="615"/>
      <c r="M116" s="616"/>
      <c r="N116" s="616"/>
      <c r="O116" s="616"/>
      <c r="P116" s="617"/>
      <c r="Q116" s="621"/>
      <c r="R116" s="622"/>
    </row>
    <row r="117" spans="2:18" s="333" customFormat="1" ht="16.5" customHeight="1">
      <c r="B117" s="611"/>
      <c r="C117" s="502"/>
      <c r="J117" s="505"/>
      <c r="K117" s="614"/>
      <c r="L117" s="615"/>
      <c r="M117" s="616"/>
      <c r="N117" s="616"/>
      <c r="O117" s="616"/>
      <c r="P117" s="617"/>
      <c r="Q117" s="621"/>
      <c r="R117" s="622"/>
    </row>
    <row r="118" spans="2:18" s="333" customFormat="1" ht="16.5" customHeight="1">
      <c r="B118" s="611"/>
      <c r="C118" s="502"/>
      <c r="J118" s="505"/>
      <c r="K118" s="614"/>
      <c r="L118" s="615"/>
      <c r="M118" s="616"/>
      <c r="N118" s="616"/>
      <c r="O118" s="616"/>
      <c r="P118" s="617"/>
      <c r="Q118" s="621"/>
      <c r="R118" s="622"/>
    </row>
    <row r="119" spans="2:18" s="333" customFormat="1" ht="16.5" customHeight="1">
      <c r="B119" s="611"/>
      <c r="C119" s="502"/>
      <c r="J119" s="505"/>
      <c r="K119" s="614"/>
      <c r="L119" s="615"/>
      <c r="M119" s="616"/>
      <c r="N119" s="616"/>
      <c r="O119" s="616"/>
      <c r="P119" s="617"/>
      <c r="Q119" s="621"/>
      <c r="R119" s="622"/>
    </row>
    <row r="120" spans="2:18" s="333" customFormat="1" ht="16.5" customHeight="1">
      <c r="B120" s="611"/>
      <c r="C120" s="502"/>
      <c r="J120" s="505"/>
      <c r="K120" s="614"/>
      <c r="L120" s="615"/>
      <c r="M120" s="616"/>
      <c r="N120" s="616"/>
      <c r="O120" s="616"/>
      <c r="P120" s="617"/>
      <c r="Q120" s="621"/>
      <c r="R120" s="622"/>
    </row>
    <row r="121" spans="2:18" s="333" customFormat="1" ht="16.5" customHeight="1">
      <c r="B121" s="611"/>
      <c r="C121" s="502"/>
      <c r="J121" s="505"/>
      <c r="K121" s="614"/>
      <c r="L121" s="615"/>
      <c r="M121" s="616"/>
      <c r="N121" s="616"/>
      <c r="O121" s="616"/>
      <c r="P121" s="617"/>
      <c r="Q121" s="621"/>
      <c r="R121" s="622"/>
    </row>
    <row r="122" spans="2:18" s="333" customFormat="1" ht="16.5" customHeight="1">
      <c r="B122" s="611"/>
      <c r="C122" s="502"/>
      <c r="J122" s="505"/>
      <c r="K122" s="614"/>
      <c r="L122" s="615"/>
      <c r="M122" s="616"/>
      <c r="N122" s="616"/>
      <c r="O122" s="616"/>
      <c r="P122" s="617"/>
      <c r="Q122" s="621"/>
      <c r="R122" s="622"/>
    </row>
    <row r="123" spans="2:18" s="333" customFormat="1" ht="16.5" customHeight="1">
      <c r="B123" s="611"/>
      <c r="C123" s="502"/>
      <c r="J123" s="505"/>
      <c r="K123" s="614"/>
      <c r="L123" s="615"/>
      <c r="M123" s="616"/>
      <c r="N123" s="616"/>
      <c r="O123" s="616"/>
      <c r="P123" s="617"/>
      <c r="Q123" s="621"/>
      <c r="R123" s="622"/>
    </row>
    <row r="124" spans="2:18" s="333" customFormat="1" ht="16.5" customHeight="1">
      <c r="B124" s="611"/>
      <c r="C124" s="502"/>
      <c r="J124" s="505"/>
      <c r="K124" s="614"/>
      <c r="L124" s="615"/>
      <c r="M124" s="616"/>
      <c r="N124" s="616"/>
      <c r="O124" s="616"/>
      <c r="P124" s="617"/>
      <c r="Q124" s="621"/>
      <c r="R124" s="622"/>
    </row>
    <row r="125" spans="2:18" s="333" customFormat="1" ht="16.5" customHeight="1">
      <c r="B125" s="611"/>
      <c r="C125" s="502"/>
      <c r="J125" s="505"/>
      <c r="K125" s="614"/>
      <c r="L125" s="615"/>
      <c r="M125" s="616"/>
      <c r="N125" s="616"/>
      <c r="O125" s="616"/>
      <c r="P125" s="617"/>
      <c r="Q125" s="621"/>
      <c r="R125" s="622"/>
    </row>
    <row r="126" spans="2:18" s="333" customFormat="1" ht="16.5" customHeight="1">
      <c r="B126" s="611"/>
      <c r="C126" s="502"/>
      <c r="J126" s="505"/>
      <c r="K126" s="614"/>
      <c r="L126" s="615"/>
      <c r="M126" s="616"/>
      <c r="N126" s="616"/>
      <c r="O126" s="616"/>
      <c r="P126" s="617"/>
      <c r="Q126" s="621"/>
      <c r="R126" s="622"/>
    </row>
    <row r="127" spans="2:18" s="333" customFormat="1" ht="16.5" customHeight="1">
      <c r="B127" s="611"/>
      <c r="C127" s="502"/>
      <c r="J127" s="505"/>
      <c r="K127" s="614"/>
      <c r="L127" s="615"/>
      <c r="M127" s="616"/>
      <c r="N127" s="616"/>
      <c r="O127" s="616"/>
      <c r="P127" s="617"/>
      <c r="Q127" s="621"/>
      <c r="R127" s="622"/>
    </row>
    <row r="128" spans="2:18" s="333" customFormat="1" ht="16.5" customHeight="1">
      <c r="B128" s="611"/>
      <c r="C128" s="502"/>
      <c r="J128" s="505"/>
      <c r="K128" s="614"/>
      <c r="L128" s="615"/>
      <c r="M128" s="616"/>
      <c r="N128" s="616"/>
      <c r="O128" s="616"/>
      <c r="P128" s="617"/>
      <c r="Q128" s="621"/>
      <c r="R128" s="622"/>
    </row>
    <row r="129" spans="2:18" s="333" customFormat="1" ht="16.5" customHeight="1">
      <c r="B129" s="611"/>
      <c r="C129" s="502"/>
      <c r="J129" s="505"/>
      <c r="K129" s="614"/>
      <c r="L129" s="615"/>
      <c r="M129" s="616"/>
      <c r="N129" s="616"/>
      <c r="O129" s="616"/>
      <c r="P129" s="617"/>
      <c r="Q129" s="621"/>
      <c r="R129" s="622"/>
    </row>
    <row r="130" spans="2:18" s="333" customFormat="1" ht="16.5" customHeight="1">
      <c r="B130" s="611"/>
      <c r="C130" s="502"/>
      <c r="J130" s="505"/>
      <c r="K130" s="614"/>
      <c r="L130" s="615"/>
      <c r="M130" s="616"/>
      <c r="N130" s="616"/>
      <c r="O130" s="616"/>
      <c r="P130" s="617"/>
      <c r="Q130" s="621"/>
      <c r="R130" s="622"/>
    </row>
    <row r="131" spans="2:18" s="333" customFormat="1" ht="16.5" customHeight="1">
      <c r="B131" s="611"/>
      <c r="C131" s="502"/>
      <c r="J131" s="505"/>
      <c r="K131" s="614"/>
      <c r="L131" s="615"/>
      <c r="M131" s="616"/>
      <c r="N131" s="616"/>
      <c r="O131" s="616"/>
      <c r="P131" s="617"/>
      <c r="Q131" s="621"/>
      <c r="R131" s="622"/>
    </row>
    <row r="132" spans="2:18" s="333" customFormat="1" ht="16.5" customHeight="1">
      <c r="B132" s="611"/>
      <c r="C132" s="502"/>
      <c r="J132" s="505"/>
      <c r="K132" s="614"/>
      <c r="L132" s="615"/>
      <c r="M132" s="616"/>
      <c r="N132" s="616"/>
      <c r="O132" s="616"/>
      <c r="P132" s="617"/>
      <c r="Q132" s="621"/>
      <c r="R132" s="622"/>
    </row>
    <row r="133" spans="2:18" s="333" customFormat="1" ht="16.5" customHeight="1">
      <c r="B133" s="611"/>
      <c r="C133" s="502"/>
      <c r="J133" s="505"/>
      <c r="K133" s="614"/>
      <c r="L133" s="615"/>
      <c r="M133" s="616"/>
      <c r="N133" s="616"/>
      <c r="O133" s="616"/>
      <c r="P133" s="617"/>
      <c r="Q133" s="621"/>
      <c r="R133" s="622"/>
    </row>
    <row r="134" spans="2:18" s="333" customFormat="1" ht="16.5" customHeight="1">
      <c r="B134" s="611"/>
      <c r="C134" s="502"/>
      <c r="J134" s="505"/>
      <c r="K134" s="614"/>
      <c r="L134" s="615"/>
      <c r="M134" s="616"/>
      <c r="N134" s="616"/>
      <c r="O134" s="616"/>
      <c r="P134" s="617"/>
      <c r="Q134" s="621"/>
      <c r="R134" s="622"/>
    </row>
    <row r="135" spans="2:18" s="333" customFormat="1" ht="16.5" customHeight="1">
      <c r="B135" s="611"/>
      <c r="C135" s="502"/>
      <c r="J135" s="505"/>
      <c r="K135" s="614"/>
      <c r="L135" s="615"/>
      <c r="M135" s="616"/>
      <c r="N135" s="616"/>
      <c r="O135" s="616"/>
      <c r="P135" s="617"/>
      <c r="Q135" s="621"/>
      <c r="R135" s="622"/>
    </row>
    <row r="136" spans="2:18" s="333" customFormat="1" ht="16.5" customHeight="1">
      <c r="B136" s="611"/>
      <c r="C136" s="502"/>
      <c r="J136" s="505"/>
      <c r="K136" s="614"/>
      <c r="L136" s="615"/>
      <c r="M136" s="616"/>
      <c r="N136" s="616"/>
      <c r="O136" s="616"/>
      <c r="P136" s="617"/>
      <c r="Q136" s="621"/>
      <c r="R136" s="622"/>
    </row>
    <row r="137" spans="2:18" s="333" customFormat="1" ht="16.5" customHeight="1">
      <c r="B137" s="611"/>
      <c r="C137" s="502"/>
      <c r="J137" s="505"/>
      <c r="K137" s="614"/>
      <c r="L137" s="615"/>
      <c r="M137" s="616"/>
      <c r="N137" s="616"/>
      <c r="O137" s="616"/>
      <c r="P137" s="617"/>
      <c r="Q137" s="621"/>
      <c r="R137" s="622"/>
    </row>
    <row r="138" spans="2:18" s="333" customFormat="1" ht="16.5" customHeight="1">
      <c r="B138" s="611"/>
      <c r="C138" s="502"/>
      <c r="J138" s="505"/>
      <c r="K138" s="614"/>
      <c r="L138" s="615"/>
      <c r="M138" s="616"/>
      <c r="N138" s="616"/>
      <c r="O138" s="616"/>
      <c r="P138" s="617"/>
      <c r="Q138" s="621"/>
      <c r="R138" s="622"/>
    </row>
    <row r="139" spans="2:18" s="333" customFormat="1" ht="16.5" customHeight="1">
      <c r="B139" s="611"/>
      <c r="C139" s="502"/>
      <c r="J139" s="505"/>
      <c r="K139" s="614"/>
      <c r="L139" s="615"/>
      <c r="M139" s="616"/>
      <c r="N139" s="616"/>
      <c r="O139" s="616"/>
      <c r="P139" s="617"/>
      <c r="Q139" s="621"/>
      <c r="R139" s="622"/>
    </row>
    <row r="140" spans="2:18" s="333" customFormat="1" ht="16.5" customHeight="1">
      <c r="B140" s="611"/>
      <c r="C140" s="502"/>
      <c r="J140" s="505"/>
      <c r="K140" s="614"/>
      <c r="L140" s="615"/>
      <c r="M140" s="616"/>
      <c r="N140" s="616"/>
      <c r="O140" s="616"/>
      <c r="P140" s="617"/>
      <c r="Q140" s="621"/>
      <c r="R140" s="622"/>
    </row>
    <row r="141" spans="2:18" s="333" customFormat="1" ht="16.5" customHeight="1">
      <c r="B141" s="611"/>
      <c r="C141" s="502"/>
      <c r="J141" s="505"/>
      <c r="K141" s="614"/>
      <c r="L141" s="615"/>
      <c r="M141" s="616"/>
      <c r="N141" s="616"/>
      <c r="O141" s="616"/>
      <c r="P141" s="617"/>
      <c r="Q141" s="621"/>
      <c r="R141" s="622"/>
    </row>
    <row r="142" spans="2:18" s="333" customFormat="1" ht="16.5" customHeight="1">
      <c r="B142" s="611"/>
      <c r="C142" s="502"/>
      <c r="J142" s="505"/>
      <c r="K142" s="614"/>
      <c r="L142" s="615"/>
      <c r="M142" s="616"/>
      <c r="N142" s="616"/>
      <c r="O142" s="616"/>
      <c r="P142" s="617"/>
      <c r="Q142" s="621"/>
      <c r="R142" s="622"/>
    </row>
    <row r="143" spans="2:18" s="333" customFormat="1" ht="16.5" customHeight="1">
      <c r="B143" s="611"/>
      <c r="C143" s="502"/>
      <c r="J143" s="505"/>
      <c r="K143" s="614"/>
      <c r="L143" s="615"/>
      <c r="M143" s="616"/>
      <c r="N143" s="616"/>
      <c r="O143" s="616"/>
      <c r="P143" s="617"/>
      <c r="Q143" s="621"/>
      <c r="R143" s="622"/>
    </row>
    <row r="144" spans="2:18" s="333" customFormat="1" ht="16.5" customHeight="1">
      <c r="B144" s="611"/>
      <c r="C144" s="502"/>
      <c r="J144" s="505"/>
      <c r="K144" s="614"/>
      <c r="L144" s="615"/>
      <c r="M144" s="616"/>
      <c r="N144" s="616"/>
      <c r="O144" s="616"/>
      <c r="P144" s="617"/>
      <c r="Q144" s="621"/>
      <c r="R144" s="622"/>
    </row>
    <row r="145" spans="2:18" s="333" customFormat="1" ht="16.5" customHeight="1">
      <c r="B145" s="611"/>
      <c r="C145" s="502"/>
      <c r="J145" s="505"/>
      <c r="K145" s="614"/>
      <c r="L145" s="615"/>
      <c r="M145" s="616"/>
      <c r="N145" s="616"/>
      <c r="O145" s="616"/>
      <c r="P145" s="617"/>
      <c r="Q145" s="621"/>
      <c r="R145" s="622"/>
    </row>
    <row r="146" spans="2:18" s="333" customFormat="1" ht="16.5" customHeight="1">
      <c r="B146" s="611"/>
      <c r="C146" s="502"/>
      <c r="J146" s="505"/>
      <c r="K146" s="614"/>
      <c r="L146" s="615"/>
      <c r="M146" s="616"/>
      <c r="N146" s="616"/>
      <c r="O146" s="616"/>
      <c r="P146" s="617"/>
      <c r="Q146" s="621"/>
      <c r="R146" s="622"/>
    </row>
    <row r="147" spans="2:18" s="333" customFormat="1" ht="16.5" customHeight="1">
      <c r="B147" s="611"/>
      <c r="C147" s="502"/>
      <c r="J147" s="505"/>
      <c r="K147" s="614"/>
      <c r="L147" s="615"/>
      <c r="M147" s="616"/>
      <c r="N147" s="616"/>
      <c r="O147" s="616"/>
      <c r="P147" s="617"/>
      <c r="Q147" s="621"/>
      <c r="R147" s="622"/>
    </row>
    <row r="148" spans="2:18" s="333" customFormat="1" ht="16.5" customHeight="1">
      <c r="B148" s="611"/>
      <c r="C148" s="502"/>
      <c r="J148" s="505"/>
      <c r="K148" s="614"/>
      <c r="L148" s="615"/>
      <c r="M148" s="616"/>
      <c r="N148" s="616"/>
      <c r="O148" s="616"/>
      <c r="P148" s="617"/>
      <c r="Q148" s="621"/>
      <c r="R148" s="622"/>
    </row>
    <row r="149" spans="2:18" s="333" customFormat="1" ht="16.5" customHeight="1">
      <c r="B149" s="611"/>
      <c r="C149" s="502"/>
      <c r="J149" s="505"/>
      <c r="K149" s="614"/>
      <c r="L149" s="615"/>
      <c r="M149" s="616"/>
      <c r="N149" s="616"/>
      <c r="O149" s="616"/>
      <c r="P149" s="617"/>
      <c r="Q149" s="621"/>
      <c r="R149" s="622"/>
    </row>
    <row r="150" spans="2:18" s="333" customFormat="1" ht="16.5" customHeight="1">
      <c r="B150" s="611"/>
      <c r="C150" s="502"/>
      <c r="J150" s="505"/>
      <c r="K150" s="614"/>
      <c r="L150" s="615"/>
      <c r="M150" s="616"/>
      <c r="N150" s="616"/>
      <c r="O150" s="616"/>
      <c r="P150" s="617"/>
      <c r="Q150" s="621"/>
      <c r="R150" s="622"/>
    </row>
    <row r="151" spans="2:18" s="333" customFormat="1" ht="16.5" customHeight="1">
      <c r="B151" s="611"/>
      <c r="C151" s="502"/>
      <c r="J151" s="505"/>
      <c r="K151" s="614"/>
      <c r="L151" s="615"/>
      <c r="M151" s="616"/>
      <c r="N151" s="616"/>
      <c r="O151" s="616"/>
      <c r="P151" s="617"/>
      <c r="Q151" s="621"/>
      <c r="R151" s="622"/>
    </row>
    <row r="152" spans="2:18" s="333" customFormat="1" ht="16.5" customHeight="1">
      <c r="B152" s="611"/>
      <c r="C152" s="502"/>
      <c r="J152" s="505"/>
      <c r="K152" s="614"/>
      <c r="L152" s="615"/>
      <c r="M152" s="616"/>
      <c r="N152" s="616"/>
      <c r="O152" s="616"/>
      <c r="P152" s="617"/>
      <c r="Q152" s="621"/>
      <c r="R152" s="622"/>
    </row>
    <row r="153" spans="2:18" s="333" customFormat="1" ht="16.5" customHeight="1">
      <c r="B153" s="611"/>
      <c r="C153" s="502"/>
      <c r="J153" s="505"/>
      <c r="K153" s="614"/>
      <c r="L153" s="615"/>
      <c r="M153" s="616"/>
      <c r="N153" s="616"/>
      <c r="O153" s="616"/>
      <c r="P153" s="617"/>
      <c r="Q153" s="621"/>
      <c r="R153" s="622"/>
    </row>
    <row r="154" spans="2:18" s="333" customFormat="1" ht="16.5" customHeight="1">
      <c r="B154" s="611"/>
      <c r="C154" s="502"/>
      <c r="J154" s="505"/>
      <c r="K154" s="614"/>
      <c r="L154" s="615"/>
      <c r="M154" s="616"/>
      <c r="N154" s="616"/>
      <c r="O154" s="616"/>
      <c r="P154" s="617"/>
      <c r="Q154" s="621"/>
      <c r="R154" s="622"/>
    </row>
    <row r="155" spans="2:18" s="333" customFormat="1" ht="16.5" customHeight="1">
      <c r="B155" s="611"/>
      <c r="C155" s="502"/>
      <c r="J155" s="505"/>
      <c r="K155" s="614"/>
      <c r="L155" s="615"/>
      <c r="M155" s="616"/>
      <c r="N155" s="616"/>
      <c r="O155" s="616"/>
      <c r="P155" s="617"/>
      <c r="Q155" s="621"/>
      <c r="R155" s="622"/>
    </row>
    <row r="156" spans="2:18" s="333" customFormat="1" ht="16.5" customHeight="1">
      <c r="B156" s="611"/>
      <c r="C156" s="502"/>
      <c r="J156" s="505"/>
      <c r="K156" s="614"/>
      <c r="L156" s="615"/>
      <c r="M156" s="616"/>
      <c r="N156" s="616"/>
      <c r="O156" s="616"/>
      <c r="P156" s="617"/>
      <c r="Q156" s="621"/>
      <c r="R156" s="622"/>
    </row>
    <row r="157" spans="2:18" s="333" customFormat="1" ht="16.5" customHeight="1">
      <c r="B157" s="611"/>
      <c r="C157" s="502"/>
      <c r="J157" s="505"/>
      <c r="K157" s="614"/>
      <c r="L157" s="615"/>
      <c r="M157" s="616"/>
      <c r="N157" s="616"/>
      <c r="O157" s="616"/>
      <c r="P157" s="617"/>
      <c r="Q157" s="621"/>
      <c r="R157" s="622"/>
    </row>
    <row r="158" spans="2:18" s="333" customFormat="1" ht="16.5" customHeight="1">
      <c r="B158" s="611"/>
      <c r="C158" s="502"/>
      <c r="J158" s="505"/>
      <c r="K158" s="614"/>
      <c r="L158" s="615"/>
      <c r="M158" s="616"/>
      <c r="N158" s="616"/>
      <c r="O158" s="616"/>
      <c r="P158" s="617"/>
      <c r="Q158" s="621"/>
      <c r="R158" s="622"/>
    </row>
    <row r="159" spans="2:18" s="333" customFormat="1" ht="16.5" customHeight="1">
      <c r="B159" s="611"/>
      <c r="C159" s="502"/>
      <c r="J159" s="505"/>
      <c r="K159" s="614"/>
      <c r="L159" s="615"/>
      <c r="M159" s="616"/>
      <c r="N159" s="616"/>
      <c r="O159" s="616"/>
      <c r="P159" s="617"/>
      <c r="Q159" s="621"/>
      <c r="R159" s="622"/>
    </row>
    <row r="160" spans="2:18" s="333" customFormat="1" ht="16.5" customHeight="1">
      <c r="B160" s="611"/>
      <c r="C160" s="502"/>
      <c r="J160" s="505"/>
      <c r="K160" s="614"/>
      <c r="L160" s="615"/>
      <c r="M160" s="616"/>
      <c r="N160" s="616"/>
      <c r="O160" s="616"/>
      <c r="P160" s="617"/>
      <c r="Q160" s="621"/>
      <c r="R160" s="622"/>
    </row>
    <row r="161" spans="2:18" s="333" customFormat="1" ht="16.5" customHeight="1">
      <c r="B161" s="611"/>
      <c r="C161" s="502"/>
      <c r="J161" s="505"/>
      <c r="K161" s="614"/>
      <c r="L161" s="615"/>
      <c r="M161" s="616"/>
      <c r="N161" s="616"/>
      <c r="O161" s="616"/>
      <c r="P161" s="617"/>
      <c r="Q161" s="621"/>
      <c r="R161" s="622"/>
    </row>
    <row r="162" spans="2:18" s="333" customFormat="1" ht="16.5" customHeight="1">
      <c r="B162" s="611"/>
      <c r="C162" s="502"/>
      <c r="J162" s="505"/>
      <c r="K162" s="614"/>
      <c r="L162" s="615"/>
      <c r="M162" s="616"/>
      <c r="N162" s="616"/>
      <c r="O162" s="616"/>
      <c r="P162" s="617"/>
      <c r="Q162" s="621"/>
      <c r="R162" s="622"/>
    </row>
    <row r="163" spans="2:18" s="333" customFormat="1" ht="16.5" customHeight="1">
      <c r="B163" s="611"/>
      <c r="C163" s="502"/>
      <c r="J163" s="505"/>
      <c r="K163" s="614"/>
      <c r="L163" s="615"/>
      <c r="M163" s="616"/>
      <c r="N163" s="616"/>
      <c r="O163" s="616"/>
      <c r="P163" s="617"/>
      <c r="Q163" s="621"/>
      <c r="R163" s="622"/>
    </row>
    <row r="164" spans="2:18" s="333" customFormat="1" ht="16.5" customHeight="1">
      <c r="B164" s="611"/>
      <c r="C164" s="502"/>
      <c r="J164" s="505"/>
      <c r="K164" s="614"/>
      <c r="L164" s="615"/>
      <c r="M164" s="616"/>
      <c r="N164" s="616"/>
      <c r="O164" s="616"/>
      <c r="P164" s="617"/>
      <c r="Q164" s="621"/>
      <c r="R164" s="622"/>
    </row>
    <row r="165" spans="2:18" s="333" customFormat="1" ht="16.5" customHeight="1">
      <c r="B165" s="611"/>
      <c r="C165" s="502"/>
      <c r="J165" s="505"/>
      <c r="K165" s="614"/>
      <c r="L165" s="615"/>
      <c r="M165" s="616"/>
      <c r="N165" s="616"/>
      <c r="O165" s="616"/>
      <c r="P165" s="617"/>
      <c r="Q165" s="621"/>
      <c r="R165" s="622"/>
    </row>
    <row r="166" spans="2:18" s="333" customFormat="1" ht="16.5" customHeight="1">
      <c r="B166" s="611"/>
      <c r="C166" s="502"/>
      <c r="J166" s="505"/>
      <c r="K166" s="614"/>
      <c r="L166" s="615"/>
      <c r="M166" s="616"/>
      <c r="N166" s="616"/>
      <c r="O166" s="616"/>
      <c r="P166" s="617"/>
      <c r="Q166" s="621"/>
      <c r="R166" s="622"/>
    </row>
    <row r="167" spans="2:18" s="333" customFormat="1" ht="16.5" customHeight="1">
      <c r="B167" s="611"/>
      <c r="C167" s="502"/>
      <c r="J167" s="505"/>
      <c r="K167" s="614"/>
      <c r="L167" s="615"/>
      <c r="M167" s="616"/>
      <c r="N167" s="616"/>
      <c r="O167" s="616"/>
      <c r="P167" s="617"/>
      <c r="Q167" s="621"/>
      <c r="R167" s="622"/>
    </row>
    <row r="168" spans="2:18" s="333" customFormat="1" ht="16.5" customHeight="1">
      <c r="B168" s="611"/>
      <c r="C168" s="502"/>
      <c r="J168" s="505"/>
      <c r="K168" s="614"/>
      <c r="L168" s="615"/>
      <c r="M168" s="616"/>
      <c r="N168" s="616"/>
      <c r="O168" s="616"/>
      <c r="P168" s="617"/>
      <c r="Q168" s="621"/>
      <c r="R168" s="622"/>
    </row>
    <row r="169" spans="2:18" s="333" customFormat="1" ht="16.5" customHeight="1">
      <c r="B169" s="611"/>
      <c r="C169" s="502"/>
      <c r="J169" s="505"/>
      <c r="K169" s="614"/>
      <c r="L169" s="615"/>
      <c r="M169" s="616"/>
      <c r="N169" s="616"/>
      <c r="O169" s="616"/>
      <c r="P169" s="617"/>
      <c r="Q169" s="621"/>
      <c r="R169" s="622"/>
    </row>
    <row r="170" spans="2:18" s="333" customFormat="1" ht="16.5" customHeight="1">
      <c r="B170" s="611"/>
      <c r="C170" s="502"/>
      <c r="J170" s="505"/>
      <c r="K170" s="614"/>
      <c r="L170" s="615"/>
      <c r="M170" s="616"/>
      <c r="N170" s="616"/>
      <c r="O170" s="616"/>
      <c r="P170" s="617"/>
      <c r="Q170" s="621"/>
      <c r="R170" s="622"/>
    </row>
    <row r="171" spans="2:18" s="333" customFormat="1" ht="16.5" customHeight="1">
      <c r="B171" s="611"/>
      <c r="C171" s="502"/>
      <c r="J171" s="505"/>
      <c r="K171" s="614"/>
      <c r="L171" s="615"/>
      <c r="M171" s="616"/>
      <c r="N171" s="616"/>
      <c r="O171" s="616"/>
      <c r="P171" s="617"/>
      <c r="Q171" s="621"/>
      <c r="R171" s="622"/>
    </row>
    <row r="172" spans="2:18" s="333" customFormat="1" ht="16.5" customHeight="1">
      <c r="B172" s="611"/>
      <c r="C172" s="502"/>
      <c r="J172" s="505"/>
      <c r="K172" s="614"/>
      <c r="L172" s="615"/>
      <c r="M172" s="616"/>
      <c r="N172" s="616"/>
      <c r="O172" s="616"/>
      <c r="P172" s="617"/>
      <c r="Q172" s="621"/>
      <c r="R172" s="622"/>
    </row>
    <row r="173" spans="2:18" s="333" customFormat="1" ht="16.5" customHeight="1">
      <c r="B173" s="611"/>
      <c r="C173" s="502"/>
      <c r="J173" s="505"/>
      <c r="K173" s="614"/>
      <c r="L173" s="615"/>
      <c r="M173" s="616"/>
      <c r="N173" s="616"/>
      <c r="O173" s="616"/>
      <c r="P173" s="617"/>
      <c r="Q173" s="621"/>
      <c r="R173" s="622"/>
    </row>
    <row r="174" spans="2:18" s="333" customFormat="1" ht="16.5" customHeight="1">
      <c r="B174" s="611"/>
      <c r="C174" s="502"/>
      <c r="J174" s="505"/>
      <c r="K174" s="614"/>
      <c r="L174" s="615"/>
      <c r="M174" s="616"/>
      <c r="N174" s="616"/>
      <c r="O174" s="616"/>
      <c r="P174" s="617"/>
      <c r="Q174" s="621"/>
      <c r="R174" s="622"/>
    </row>
    <row r="175" spans="2:18" s="333" customFormat="1" ht="16.5" customHeight="1">
      <c r="B175" s="611"/>
      <c r="C175" s="502"/>
      <c r="J175" s="505"/>
      <c r="K175" s="614"/>
      <c r="L175" s="615"/>
      <c r="M175" s="616"/>
      <c r="N175" s="616"/>
      <c r="O175" s="616"/>
      <c r="P175" s="617"/>
      <c r="Q175" s="621"/>
      <c r="R175" s="622"/>
    </row>
    <row r="176" spans="2:18" s="333" customFormat="1" ht="16.5" customHeight="1">
      <c r="B176" s="611"/>
      <c r="C176" s="502"/>
      <c r="J176" s="505"/>
      <c r="K176" s="614"/>
      <c r="L176" s="615"/>
      <c r="M176" s="616"/>
      <c r="N176" s="616"/>
      <c r="O176" s="616"/>
      <c r="P176" s="617"/>
      <c r="Q176" s="621"/>
      <c r="R176" s="622"/>
    </row>
    <row r="177" spans="2:18" s="333" customFormat="1" ht="16.5" customHeight="1">
      <c r="B177" s="611"/>
      <c r="C177" s="502"/>
      <c r="J177" s="505"/>
      <c r="K177" s="614"/>
      <c r="L177" s="615"/>
      <c r="M177" s="616"/>
      <c r="N177" s="616"/>
      <c r="O177" s="616"/>
      <c r="P177" s="617"/>
      <c r="Q177" s="621"/>
      <c r="R177" s="622"/>
    </row>
    <row r="178" spans="2:18" s="333" customFormat="1" ht="16.5" customHeight="1">
      <c r="B178" s="611"/>
      <c r="C178" s="502"/>
      <c r="J178" s="505"/>
      <c r="K178" s="614"/>
      <c r="L178" s="615"/>
      <c r="M178" s="616"/>
      <c r="N178" s="616"/>
      <c r="O178" s="616"/>
      <c r="P178" s="617"/>
      <c r="Q178" s="621"/>
      <c r="R178" s="622"/>
    </row>
    <row r="179" spans="2:18" s="333" customFormat="1" ht="16.5" customHeight="1">
      <c r="B179" s="611"/>
      <c r="C179" s="502"/>
      <c r="J179" s="505"/>
      <c r="K179" s="614"/>
      <c r="L179" s="615"/>
      <c r="M179" s="616"/>
      <c r="N179" s="616"/>
      <c r="O179" s="616"/>
      <c r="P179" s="617"/>
      <c r="Q179" s="621"/>
      <c r="R179" s="622"/>
    </row>
    <row r="180" spans="2:18" s="333" customFormat="1" ht="16.5" customHeight="1">
      <c r="B180" s="611"/>
      <c r="C180" s="502"/>
      <c r="J180" s="505"/>
      <c r="K180" s="614"/>
      <c r="L180" s="615"/>
      <c r="M180" s="616"/>
      <c r="N180" s="616"/>
      <c r="O180" s="616"/>
      <c r="P180" s="617"/>
      <c r="Q180" s="621"/>
      <c r="R180" s="622"/>
    </row>
    <row r="181" spans="2:18" s="333" customFormat="1" ht="16.5" customHeight="1">
      <c r="B181" s="611"/>
      <c r="C181" s="502"/>
      <c r="J181" s="505"/>
      <c r="K181" s="614"/>
      <c r="L181" s="615"/>
      <c r="M181" s="616"/>
      <c r="N181" s="616"/>
      <c r="O181" s="616"/>
      <c r="P181" s="617"/>
      <c r="Q181" s="621"/>
      <c r="R181" s="622"/>
    </row>
    <row r="182" spans="2:18" s="333" customFormat="1" ht="16.5" customHeight="1">
      <c r="B182" s="611"/>
      <c r="C182" s="502"/>
      <c r="J182" s="505"/>
      <c r="K182" s="614"/>
      <c r="L182" s="615"/>
      <c r="M182" s="616"/>
      <c r="N182" s="616"/>
      <c r="O182" s="616"/>
      <c r="P182" s="617"/>
      <c r="Q182" s="621"/>
      <c r="R182" s="622"/>
    </row>
    <row r="183" spans="2:18" s="333" customFormat="1" ht="16.5" customHeight="1">
      <c r="B183" s="611"/>
      <c r="C183" s="502"/>
      <c r="J183" s="505"/>
      <c r="K183" s="614"/>
      <c r="L183" s="615"/>
      <c r="M183" s="616"/>
      <c r="N183" s="616"/>
      <c r="O183" s="616"/>
      <c r="P183" s="617"/>
      <c r="Q183" s="621"/>
      <c r="R183" s="622"/>
    </row>
    <row r="184" spans="2:18" s="333" customFormat="1" ht="16.5" customHeight="1">
      <c r="B184" s="611"/>
      <c r="C184" s="502"/>
      <c r="J184" s="505"/>
      <c r="K184" s="614"/>
      <c r="L184" s="615"/>
      <c r="M184" s="616"/>
      <c r="N184" s="616"/>
      <c r="O184" s="616"/>
      <c r="P184" s="617"/>
      <c r="Q184" s="621"/>
      <c r="R184" s="622"/>
    </row>
    <row r="185" spans="2:18" s="333" customFormat="1" ht="16.5" customHeight="1">
      <c r="B185" s="611"/>
      <c r="C185" s="502"/>
      <c r="J185" s="505"/>
      <c r="K185" s="614"/>
      <c r="L185" s="615"/>
      <c r="M185" s="616"/>
      <c r="N185" s="616"/>
      <c r="O185" s="616"/>
      <c r="P185" s="617"/>
      <c r="Q185" s="621"/>
      <c r="R185" s="622"/>
    </row>
    <row r="186" spans="2:18" s="333" customFormat="1" ht="16.5" customHeight="1">
      <c r="B186" s="611"/>
      <c r="C186" s="502"/>
      <c r="J186" s="505"/>
      <c r="K186" s="614"/>
      <c r="L186" s="615"/>
      <c r="M186" s="616"/>
      <c r="N186" s="616"/>
      <c r="O186" s="616"/>
      <c r="P186" s="617"/>
      <c r="Q186" s="621"/>
      <c r="R186" s="622"/>
    </row>
    <row r="187" spans="2:18" s="333" customFormat="1" ht="16.5" customHeight="1">
      <c r="B187" s="611"/>
      <c r="C187" s="502"/>
      <c r="J187" s="505"/>
      <c r="K187" s="614"/>
      <c r="L187" s="615"/>
      <c r="M187" s="616"/>
      <c r="N187" s="616"/>
      <c r="O187" s="616"/>
      <c r="P187" s="617"/>
      <c r="Q187" s="621"/>
      <c r="R187" s="622"/>
    </row>
    <row r="188" spans="2:18" s="333" customFormat="1" ht="16.5" customHeight="1">
      <c r="B188" s="611"/>
      <c r="C188" s="502"/>
      <c r="J188" s="505"/>
      <c r="K188" s="614"/>
      <c r="L188" s="615"/>
      <c r="M188" s="616"/>
      <c r="N188" s="616"/>
      <c r="O188" s="616"/>
      <c r="P188" s="617"/>
      <c r="Q188" s="621"/>
      <c r="R188" s="622"/>
    </row>
    <row r="189" spans="2:18" s="333" customFormat="1" ht="16.5" customHeight="1">
      <c r="B189" s="611"/>
      <c r="C189" s="502"/>
      <c r="J189" s="505"/>
      <c r="K189" s="614"/>
      <c r="L189" s="615"/>
      <c r="M189" s="616"/>
      <c r="N189" s="616"/>
      <c r="O189" s="616"/>
      <c r="P189" s="617"/>
      <c r="Q189" s="621"/>
      <c r="R189" s="622"/>
    </row>
    <row r="190" spans="2:18" s="333" customFormat="1" ht="16.5" customHeight="1">
      <c r="B190" s="611"/>
      <c r="C190" s="502"/>
      <c r="J190" s="505"/>
      <c r="K190" s="614"/>
      <c r="L190" s="615"/>
      <c r="M190" s="616"/>
      <c r="N190" s="616"/>
      <c r="O190" s="616"/>
      <c r="P190" s="617"/>
      <c r="Q190" s="621"/>
      <c r="R190" s="622"/>
    </row>
    <row r="191" spans="2:18" s="333" customFormat="1" ht="16.5" customHeight="1">
      <c r="B191" s="611"/>
      <c r="C191" s="502"/>
      <c r="J191" s="505"/>
      <c r="K191" s="614"/>
      <c r="L191" s="615"/>
      <c r="M191" s="616"/>
      <c r="N191" s="616"/>
      <c r="O191" s="616"/>
      <c r="P191" s="617"/>
      <c r="Q191" s="621"/>
      <c r="R191" s="622"/>
    </row>
    <row r="192" spans="2:18" s="333" customFormat="1" ht="16.5" customHeight="1">
      <c r="B192" s="611"/>
      <c r="C192" s="502"/>
      <c r="J192" s="505"/>
      <c r="K192" s="614"/>
      <c r="L192" s="615"/>
      <c r="M192" s="616"/>
      <c r="N192" s="616"/>
      <c r="O192" s="616"/>
      <c r="P192" s="617"/>
      <c r="Q192" s="621"/>
      <c r="R192" s="622"/>
    </row>
    <row r="193" spans="2:18" s="333" customFormat="1" ht="16.5" customHeight="1">
      <c r="B193" s="611"/>
      <c r="C193" s="502"/>
      <c r="J193" s="505"/>
      <c r="K193" s="614"/>
      <c r="L193" s="615"/>
      <c r="M193" s="616"/>
      <c r="N193" s="616"/>
      <c r="O193" s="616"/>
      <c r="P193" s="617"/>
      <c r="Q193" s="621"/>
      <c r="R193" s="622"/>
    </row>
    <row r="194" spans="2:18" s="333" customFormat="1" ht="16.5" customHeight="1">
      <c r="B194" s="611"/>
      <c r="C194" s="502"/>
      <c r="J194" s="505"/>
      <c r="K194" s="614"/>
      <c r="L194" s="615"/>
      <c r="M194" s="616"/>
      <c r="N194" s="616"/>
      <c r="O194" s="616"/>
      <c r="P194" s="617"/>
      <c r="Q194" s="621"/>
      <c r="R194" s="622"/>
    </row>
    <row r="195" spans="2:18" s="333" customFormat="1" ht="16.5" customHeight="1">
      <c r="B195" s="611"/>
      <c r="C195" s="502"/>
      <c r="J195" s="505"/>
      <c r="K195" s="614"/>
      <c r="L195" s="615"/>
      <c r="M195" s="616"/>
      <c r="N195" s="616"/>
      <c r="O195" s="616"/>
      <c r="P195" s="617"/>
      <c r="Q195" s="621"/>
      <c r="R195" s="622"/>
    </row>
    <row r="196" spans="2:18" s="333" customFormat="1" ht="16.5" customHeight="1">
      <c r="B196" s="611"/>
      <c r="C196" s="502"/>
      <c r="J196" s="505"/>
      <c r="K196" s="614"/>
      <c r="L196" s="615"/>
      <c r="M196" s="616"/>
      <c r="N196" s="616"/>
      <c r="O196" s="616"/>
      <c r="P196" s="617"/>
      <c r="Q196" s="621"/>
      <c r="R196" s="622"/>
    </row>
    <row r="197" spans="2:18" s="333" customFormat="1" ht="16.5" customHeight="1">
      <c r="B197" s="611"/>
      <c r="C197" s="502"/>
      <c r="J197" s="505"/>
      <c r="K197" s="614"/>
      <c r="L197" s="615"/>
      <c r="M197" s="616"/>
      <c r="N197" s="616"/>
      <c r="O197" s="616"/>
      <c r="P197" s="617"/>
      <c r="Q197" s="621"/>
      <c r="R197" s="622"/>
    </row>
    <row r="198" spans="2:18" s="333" customFormat="1" ht="16.5" customHeight="1">
      <c r="B198" s="611"/>
      <c r="C198" s="502"/>
      <c r="J198" s="505"/>
      <c r="K198" s="614"/>
      <c r="L198" s="615"/>
      <c r="M198" s="616"/>
      <c r="N198" s="616"/>
      <c r="O198" s="616"/>
      <c r="P198" s="617"/>
      <c r="Q198" s="621"/>
      <c r="R198" s="622"/>
    </row>
    <row r="199" spans="2:18" s="333" customFormat="1" ht="16.5" customHeight="1">
      <c r="B199" s="611"/>
      <c r="C199" s="502"/>
      <c r="J199" s="505"/>
      <c r="K199" s="614"/>
      <c r="L199" s="615"/>
      <c r="M199" s="616"/>
      <c r="N199" s="616"/>
      <c r="O199" s="616"/>
      <c r="P199" s="617"/>
      <c r="Q199" s="621"/>
      <c r="R199" s="622"/>
    </row>
    <row r="200" spans="2:18" s="333" customFormat="1" ht="16.5" customHeight="1">
      <c r="B200" s="611"/>
      <c r="C200" s="502"/>
      <c r="J200" s="505"/>
      <c r="K200" s="614"/>
      <c r="L200" s="615"/>
      <c r="M200" s="616"/>
      <c r="N200" s="616"/>
      <c r="O200" s="616"/>
      <c r="P200" s="617"/>
      <c r="Q200" s="621"/>
      <c r="R200" s="622"/>
    </row>
    <row r="201" spans="2:18" s="333" customFormat="1" ht="16.5" customHeight="1">
      <c r="B201" s="611"/>
      <c r="C201" s="502"/>
      <c r="J201" s="505"/>
      <c r="K201" s="614"/>
      <c r="L201" s="615"/>
      <c r="M201" s="616"/>
      <c r="N201" s="616"/>
      <c r="O201" s="616"/>
      <c r="P201" s="617"/>
      <c r="Q201" s="621"/>
      <c r="R201" s="622"/>
    </row>
    <row r="202" spans="2:18" s="333" customFormat="1" ht="16.5" customHeight="1">
      <c r="B202" s="611"/>
      <c r="C202" s="502"/>
      <c r="J202" s="505"/>
      <c r="K202" s="614"/>
      <c r="L202" s="615"/>
      <c r="M202" s="616"/>
      <c r="N202" s="616"/>
      <c r="O202" s="616"/>
      <c r="P202" s="617"/>
      <c r="Q202" s="621"/>
      <c r="R202" s="622"/>
    </row>
    <row r="203" spans="2:18" s="333" customFormat="1" ht="16.5" customHeight="1">
      <c r="B203" s="611"/>
      <c r="C203" s="502"/>
      <c r="J203" s="505"/>
      <c r="K203" s="614"/>
      <c r="L203" s="615"/>
      <c r="M203" s="616"/>
      <c r="N203" s="616"/>
      <c r="O203" s="616"/>
      <c r="P203" s="617"/>
      <c r="Q203" s="621"/>
      <c r="R203" s="622"/>
    </row>
    <row r="204" spans="2:18" s="333" customFormat="1" ht="16.5" customHeight="1">
      <c r="B204" s="611"/>
      <c r="C204" s="502"/>
      <c r="J204" s="505"/>
      <c r="K204" s="614"/>
      <c r="L204" s="615"/>
      <c r="M204" s="616"/>
      <c r="N204" s="616"/>
      <c r="O204" s="616"/>
      <c r="P204" s="617"/>
      <c r="Q204" s="621"/>
      <c r="R204" s="622"/>
    </row>
    <row r="205" spans="2:18" s="333" customFormat="1" ht="16.5" customHeight="1">
      <c r="B205" s="611"/>
      <c r="C205" s="502"/>
      <c r="J205" s="505"/>
      <c r="K205" s="614"/>
      <c r="L205" s="615"/>
      <c r="M205" s="616"/>
      <c r="N205" s="616"/>
      <c r="O205" s="616"/>
      <c r="P205" s="617"/>
      <c r="Q205" s="621"/>
      <c r="R205" s="622"/>
    </row>
    <row r="206" spans="2:18" s="333" customFormat="1" ht="16.5" customHeight="1">
      <c r="B206" s="611"/>
      <c r="C206" s="502"/>
      <c r="J206" s="505"/>
      <c r="K206" s="614"/>
      <c r="L206" s="615"/>
      <c r="M206" s="616"/>
      <c r="N206" s="616"/>
      <c r="O206" s="616"/>
      <c r="P206" s="617"/>
      <c r="Q206" s="621"/>
      <c r="R206" s="622"/>
    </row>
    <row r="207" spans="2:18" s="333" customFormat="1" ht="16.5" customHeight="1">
      <c r="B207" s="611"/>
      <c r="C207" s="502"/>
      <c r="J207" s="505"/>
      <c r="K207" s="614"/>
      <c r="L207" s="615"/>
      <c r="M207" s="616"/>
      <c r="N207" s="616"/>
      <c r="O207" s="616"/>
      <c r="P207" s="617"/>
      <c r="Q207" s="621"/>
      <c r="R207" s="622"/>
    </row>
    <row r="208" spans="2:18" s="333" customFormat="1" ht="16.5" customHeight="1">
      <c r="B208" s="611"/>
      <c r="C208" s="502"/>
      <c r="J208" s="505"/>
      <c r="K208" s="614"/>
      <c r="L208" s="615"/>
      <c r="M208" s="616"/>
      <c r="N208" s="616"/>
      <c r="O208" s="616"/>
      <c r="P208" s="617"/>
      <c r="Q208" s="621"/>
      <c r="R208" s="622"/>
    </row>
    <row r="209" spans="2:18" s="333" customFormat="1" ht="16.5" customHeight="1">
      <c r="B209" s="611"/>
      <c r="C209" s="502"/>
      <c r="J209" s="505"/>
      <c r="K209" s="614"/>
      <c r="L209" s="615"/>
      <c r="M209" s="616"/>
      <c r="N209" s="616"/>
      <c r="O209" s="616"/>
      <c r="P209" s="617"/>
      <c r="Q209" s="621"/>
      <c r="R209" s="622"/>
    </row>
    <row r="210" spans="2:18" s="333" customFormat="1" ht="16.5" customHeight="1">
      <c r="B210" s="611"/>
      <c r="C210" s="502"/>
      <c r="J210" s="505"/>
      <c r="K210" s="614"/>
      <c r="L210" s="615"/>
      <c r="M210" s="616"/>
      <c r="N210" s="616"/>
      <c r="O210" s="616"/>
      <c r="P210" s="617"/>
      <c r="Q210" s="621"/>
      <c r="R210" s="622"/>
    </row>
    <row r="211" spans="2:18" s="333" customFormat="1" ht="16.5" customHeight="1">
      <c r="B211" s="611"/>
      <c r="C211" s="502"/>
      <c r="J211" s="505"/>
      <c r="K211" s="614"/>
      <c r="L211" s="615"/>
      <c r="M211" s="616"/>
      <c r="N211" s="616"/>
      <c r="O211" s="616"/>
      <c r="P211" s="617"/>
      <c r="Q211" s="621"/>
      <c r="R211" s="622"/>
    </row>
    <row r="212" spans="2:18" s="333" customFormat="1" ht="16.5" customHeight="1">
      <c r="B212" s="611"/>
      <c r="C212" s="502"/>
      <c r="J212" s="505"/>
      <c r="K212" s="614"/>
      <c r="L212" s="615"/>
      <c r="M212" s="616"/>
      <c r="N212" s="616"/>
      <c r="O212" s="616"/>
      <c r="P212" s="617"/>
      <c r="Q212" s="621"/>
      <c r="R212" s="622"/>
    </row>
    <row r="213" spans="2:18" s="333" customFormat="1" ht="16.5" customHeight="1">
      <c r="B213" s="611"/>
      <c r="C213" s="502"/>
      <c r="J213" s="505"/>
      <c r="K213" s="614"/>
      <c r="L213" s="615"/>
      <c r="M213" s="616"/>
      <c r="N213" s="616"/>
      <c r="O213" s="616"/>
      <c r="P213" s="617"/>
      <c r="Q213" s="621"/>
      <c r="R213" s="622"/>
    </row>
    <row r="214" spans="2:18" s="333" customFormat="1" ht="16.5" customHeight="1">
      <c r="B214" s="611"/>
      <c r="C214" s="502"/>
      <c r="J214" s="505"/>
      <c r="K214" s="614"/>
      <c r="L214" s="615"/>
      <c r="M214" s="616"/>
      <c r="N214" s="616"/>
      <c r="O214" s="616"/>
      <c r="P214" s="617"/>
      <c r="Q214" s="621"/>
      <c r="R214" s="622"/>
    </row>
    <row r="215" spans="2:18" s="333" customFormat="1" ht="16.5" customHeight="1">
      <c r="B215" s="611"/>
      <c r="C215" s="502"/>
      <c r="J215" s="505"/>
      <c r="K215" s="614"/>
      <c r="L215" s="615"/>
      <c r="M215" s="616"/>
      <c r="N215" s="616"/>
      <c r="O215" s="616"/>
      <c r="P215" s="617"/>
      <c r="Q215" s="621"/>
      <c r="R215" s="622"/>
    </row>
    <row r="216" spans="2:18" s="333" customFormat="1" ht="16.5" customHeight="1">
      <c r="B216" s="611"/>
      <c r="C216" s="502"/>
      <c r="J216" s="505"/>
      <c r="K216" s="614"/>
      <c r="L216" s="615"/>
      <c r="M216" s="616"/>
      <c r="N216" s="616"/>
      <c r="O216" s="616"/>
      <c r="P216" s="617"/>
      <c r="Q216" s="621"/>
      <c r="R216" s="622"/>
    </row>
    <row r="217" spans="2:18" s="333" customFormat="1" ht="16.5" customHeight="1">
      <c r="B217" s="611"/>
      <c r="C217" s="502"/>
      <c r="J217" s="505"/>
      <c r="K217" s="614"/>
      <c r="L217" s="615"/>
      <c r="M217" s="616"/>
      <c r="N217" s="616"/>
      <c r="O217" s="616"/>
      <c r="P217" s="617"/>
      <c r="Q217" s="621"/>
      <c r="R217" s="622"/>
    </row>
    <row r="218" spans="2:18" s="333" customFormat="1" ht="16.5" customHeight="1">
      <c r="B218" s="611"/>
      <c r="C218" s="502"/>
      <c r="J218" s="505"/>
      <c r="K218" s="614"/>
      <c r="L218" s="615"/>
      <c r="M218" s="616"/>
      <c r="N218" s="616"/>
      <c r="O218" s="616"/>
      <c r="P218" s="617"/>
      <c r="Q218" s="621"/>
      <c r="R218" s="622"/>
    </row>
    <row r="219" spans="2:18" s="333" customFormat="1" ht="16.5" customHeight="1">
      <c r="B219" s="611"/>
      <c r="C219" s="502"/>
      <c r="J219" s="505"/>
      <c r="K219" s="614"/>
      <c r="L219" s="615"/>
      <c r="M219" s="616"/>
      <c r="N219" s="616"/>
      <c r="O219" s="616"/>
      <c r="P219" s="617"/>
      <c r="Q219" s="621"/>
      <c r="R219" s="622"/>
    </row>
    <row r="220" spans="2:18" s="333" customFormat="1" ht="16.5" customHeight="1">
      <c r="B220" s="611"/>
      <c r="C220" s="502"/>
      <c r="J220" s="505"/>
      <c r="K220" s="614"/>
      <c r="L220" s="615"/>
      <c r="M220" s="616"/>
      <c r="N220" s="616"/>
      <c r="O220" s="616"/>
      <c r="P220" s="617"/>
      <c r="Q220" s="621"/>
      <c r="R220" s="622"/>
    </row>
  </sheetData>
  <sheetProtection/>
  <mergeCells count="38">
    <mergeCell ref="B1:R1"/>
    <mergeCell ref="M2:O2"/>
    <mergeCell ref="S2:T2"/>
    <mergeCell ref="U2:V2"/>
    <mergeCell ref="W2:X2"/>
    <mergeCell ref="Y2:AA2"/>
    <mergeCell ref="AB2:AC2"/>
    <mergeCell ref="AD2:AE2"/>
    <mergeCell ref="AF2:AG2"/>
    <mergeCell ref="AH2:AI2"/>
    <mergeCell ref="AJ2:AK2"/>
    <mergeCell ref="AL2:AM2"/>
    <mergeCell ref="BG2:BH2"/>
    <mergeCell ref="A4:A37"/>
    <mergeCell ref="A38:A71"/>
    <mergeCell ref="A72:A105"/>
    <mergeCell ref="B2:B3"/>
    <mergeCell ref="B4:B13"/>
    <mergeCell ref="B14:B25"/>
    <mergeCell ref="B26:B37"/>
    <mergeCell ref="B38:B47"/>
    <mergeCell ref="B48:B59"/>
    <mergeCell ref="B60:B71"/>
    <mergeCell ref="B72:B81"/>
    <mergeCell ref="B82:B93"/>
    <mergeCell ref="B94:B10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804"/>
  <sheetViews>
    <sheetView zoomScaleSheetLayoutView="100" workbookViewId="0" topLeftCell="A79">
      <selection activeCell="U131" sqref="U131"/>
    </sheetView>
  </sheetViews>
  <sheetFormatPr defaultColWidth="9.00390625" defaultRowHeight="14.25"/>
  <cols>
    <col min="2" max="2" width="5.75390625" style="331" customWidth="1"/>
    <col min="3" max="3" width="10.125" style="331" customWidth="1"/>
    <col min="4" max="4" width="15.125" style="331" customWidth="1"/>
    <col min="5" max="10" width="5.75390625" style="331" customWidth="1"/>
    <col min="11" max="11" width="5.75390625" style="336" customWidth="1"/>
    <col min="12" max="12" width="5.75390625" style="331" customWidth="1"/>
    <col min="13" max="16" width="5.75390625" style="337" customWidth="1"/>
    <col min="17" max="17" width="6.50390625" style="337" customWidth="1"/>
    <col min="18" max="18" width="5.75390625" style="337" customWidth="1"/>
    <col min="19" max="19" width="5.75390625" style="338" customWidth="1"/>
    <col min="20" max="252" width="5.75390625" style="331" customWidth="1"/>
  </cols>
  <sheetData>
    <row r="1" spans="2:31" s="331" customFormat="1" ht="29.25" customHeight="1">
      <c r="B1" s="339" t="s">
        <v>301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</row>
    <row r="2" spans="1:46" s="332" customFormat="1" ht="24.75" customHeight="1">
      <c r="A2" s="340" t="s">
        <v>178</v>
      </c>
      <c r="B2" s="340" t="s">
        <v>302</v>
      </c>
      <c r="C2" s="340" t="s">
        <v>61</v>
      </c>
      <c r="D2" s="341" t="s">
        <v>303</v>
      </c>
      <c r="E2" s="341" t="s">
        <v>304</v>
      </c>
      <c r="F2" s="341" t="s">
        <v>305</v>
      </c>
      <c r="G2" s="341" t="s">
        <v>306</v>
      </c>
      <c r="H2" s="341" t="s">
        <v>307</v>
      </c>
      <c r="I2" s="341" t="s">
        <v>308</v>
      </c>
      <c r="J2" s="341" t="s">
        <v>309</v>
      </c>
      <c r="K2" s="365" t="s">
        <v>104</v>
      </c>
      <c r="L2" s="341" t="s">
        <v>310</v>
      </c>
      <c r="M2" s="366" t="s">
        <v>311</v>
      </c>
      <c r="N2" s="366"/>
      <c r="O2" s="366"/>
      <c r="P2" s="366" t="s">
        <v>312</v>
      </c>
      <c r="Q2" s="366" t="s">
        <v>313</v>
      </c>
      <c r="R2" s="366" t="s">
        <v>314</v>
      </c>
      <c r="S2" s="112" t="s">
        <v>315</v>
      </c>
      <c r="T2" s="354" t="s">
        <v>316</v>
      </c>
      <c r="U2" s="354"/>
      <c r="V2" s="354" t="s">
        <v>317</v>
      </c>
      <c r="W2" s="354"/>
      <c r="X2" s="354" t="s">
        <v>318</v>
      </c>
      <c r="Y2" s="354"/>
      <c r="Z2" s="354" t="s">
        <v>319</v>
      </c>
      <c r="AA2" s="354"/>
      <c r="AB2" s="354" t="s">
        <v>320</v>
      </c>
      <c r="AC2" s="354"/>
      <c r="AD2" s="354" t="s">
        <v>321</v>
      </c>
      <c r="AE2" s="354"/>
      <c r="AF2" s="430" t="s">
        <v>87</v>
      </c>
      <c r="AG2" s="449" t="s">
        <v>322</v>
      </c>
      <c r="AH2" s="449" t="s">
        <v>92</v>
      </c>
      <c r="AI2" s="449" t="s">
        <v>93</v>
      </c>
      <c r="AJ2" s="449" t="s">
        <v>94</v>
      </c>
      <c r="AK2" s="449" t="s">
        <v>95</v>
      </c>
      <c r="AL2" s="449" t="s">
        <v>323</v>
      </c>
      <c r="AM2" s="449" t="s">
        <v>97</v>
      </c>
      <c r="AN2" s="449" t="s">
        <v>324</v>
      </c>
      <c r="AO2" s="449" t="s">
        <v>325</v>
      </c>
      <c r="AP2" s="449" t="s">
        <v>326</v>
      </c>
      <c r="AQ2" s="449" t="s">
        <v>327</v>
      </c>
      <c r="AR2" s="449" t="s">
        <v>328</v>
      </c>
      <c r="AS2" s="449" t="s">
        <v>329</v>
      </c>
      <c r="AT2" s="449" t="s">
        <v>103</v>
      </c>
    </row>
    <row r="3" spans="1:46" s="332" customFormat="1" ht="18.7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65"/>
      <c r="L3" s="341"/>
      <c r="M3" s="367" t="s">
        <v>330</v>
      </c>
      <c r="N3" s="367" t="s">
        <v>331</v>
      </c>
      <c r="O3" s="367" t="s">
        <v>332</v>
      </c>
      <c r="P3" s="366"/>
      <c r="Q3" s="366"/>
      <c r="R3" s="366"/>
      <c r="S3" s="112"/>
      <c r="T3" s="354" t="s">
        <v>105</v>
      </c>
      <c r="U3" s="354" t="s">
        <v>106</v>
      </c>
      <c r="V3" s="354" t="s">
        <v>105</v>
      </c>
      <c r="W3" s="354" t="s">
        <v>106</v>
      </c>
      <c r="X3" s="354" t="s">
        <v>105</v>
      </c>
      <c r="Y3" s="354" t="s">
        <v>106</v>
      </c>
      <c r="Z3" s="354" t="s">
        <v>333</v>
      </c>
      <c r="AA3" s="354" t="s">
        <v>108</v>
      </c>
      <c r="AB3" s="431" t="s">
        <v>334</v>
      </c>
      <c r="AC3" s="354" t="s">
        <v>108</v>
      </c>
      <c r="AD3" s="431" t="s">
        <v>334</v>
      </c>
      <c r="AE3" s="427" t="s">
        <v>108</v>
      </c>
      <c r="AF3" s="430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</row>
    <row r="4" spans="1:46" s="333" customFormat="1" ht="18" customHeight="1">
      <c r="A4" s="342" t="s">
        <v>49</v>
      </c>
      <c r="B4" s="341" t="s">
        <v>335</v>
      </c>
      <c r="C4" s="343" t="s">
        <v>113</v>
      </c>
      <c r="D4" s="344" t="s">
        <v>336</v>
      </c>
      <c r="E4" s="345">
        <v>5</v>
      </c>
      <c r="F4" s="345">
        <v>1</v>
      </c>
      <c r="G4" s="345">
        <v>1</v>
      </c>
      <c r="H4" s="345">
        <v>3</v>
      </c>
      <c r="I4" s="368"/>
      <c r="J4" s="345">
        <v>1</v>
      </c>
      <c r="K4" s="369">
        <v>40</v>
      </c>
      <c r="L4" s="368"/>
      <c r="M4" s="370">
        <v>10.42</v>
      </c>
      <c r="N4" s="370">
        <v>10.9</v>
      </c>
      <c r="O4" s="370">
        <v>11.17</v>
      </c>
      <c r="P4" s="370">
        <v>534.92</v>
      </c>
      <c r="Q4" s="413">
        <v>14.43</v>
      </c>
      <c r="R4" s="413">
        <v>6.45</v>
      </c>
      <c r="S4" s="348">
        <v>4</v>
      </c>
      <c r="T4" s="414"/>
      <c r="U4" s="415">
        <v>3</v>
      </c>
      <c r="V4" s="415"/>
      <c r="W4" s="415">
        <v>2</v>
      </c>
      <c r="X4" s="415"/>
      <c r="Y4" s="415">
        <v>4</v>
      </c>
      <c r="Z4" s="415"/>
      <c r="AA4" s="415"/>
      <c r="AB4" s="432"/>
      <c r="AC4" s="415"/>
      <c r="AD4" s="432">
        <v>42078</v>
      </c>
      <c r="AE4" s="415">
        <v>2</v>
      </c>
      <c r="AG4" s="450">
        <v>42305</v>
      </c>
      <c r="AH4" s="451">
        <v>42314</v>
      </c>
      <c r="AI4" s="452">
        <v>42121</v>
      </c>
      <c r="AJ4" s="451">
        <v>42123</v>
      </c>
      <c r="AK4" s="453">
        <v>42167</v>
      </c>
      <c r="AL4" s="454">
        <v>227</v>
      </c>
      <c r="AM4" s="455">
        <v>25.56</v>
      </c>
      <c r="AN4" s="456">
        <v>3</v>
      </c>
      <c r="AO4" s="484">
        <v>78.7</v>
      </c>
      <c r="AP4" s="456">
        <v>1</v>
      </c>
      <c r="AQ4" s="455">
        <v>116.12</v>
      </c>
      <c r="AR4" s="455">
        <v>40.7</v>
      </c>
      <c r="AS4" s="485">
        <v>35.0499483293145</v>
      </c>
      <c r="AT4" s="455">
        <v>34</v>
      </c>
    </row>
    <row r="5" spans="1:46" s="333" customFormat="1" ht="18" customHeight="1">
      <c r="A5" s="342"/>
      <c r="B5" s="341"/>
      <c r="C5" s="343" t="s">
        <v>113</v>
      </c>
      <c r="D5" s="344" t="s">
        <v>131</v>
      </c>
      <c r="E5" s="345">
        <v>5</v>
      </c>
      <c r="F5" s="345">
        <v>1</v>
      </c>
      <c r="G5" s="345">
        <v>1</v>
      </c>
      <c r="H5" s="345">
        <v>1</v>
      </c>
      <c r="I5" s="345">
        <v>4</v>
      </c>
      <c r="J5" s="345">
        <v>1</v>
      </c>
      <c r="K5" s="371">
        <v>36.68</v>
      </c>
      <c r="L5" s="345">
        <v>763</v>
      </c>
      <c r="M5" s="370">
        <v>9.77</v>
      </c>
      <c r="N5" s="370">
        <v>9.59</v>
      </c>
      <c r="O5" s="370">
        <v>9.6</v>
      </c>
      <c r="P5" s="370">
        <v>482.7</v>
      </c>
      <c r="Q5" s="413">
        <v>8.1</v>
      </c>
      <c r="R5" s="413">
        <v>0.2</v>
      </c>
      <c r="S5" s="348">
        <v>6</v>
      </c>
      <c r="T5" s="414">
        <v>20.13</v>
      </c>
      <c r="U5" s="416" t="s">
        <v>337</v>
      </c>
      <c r="V5" s="414">
        <v>95</v>
      </c>
      <c r="W5" s="417" t="s">
        <v>337</v>
      </c>
      <c r="X5" s="415">
        <v>60</v>
      </c>
      <c r="Y5" s="417" t="s">
        <v>338</v>
      </c>
      <c r="Z5" s="415">
        <v>0</v>
      </c>
      <c r="AA5" s="415">
        <v>1</v>
      </c>
      <c r="AB5" s="432">
        <v>42366</v>
      </c>
      <c r="AC5" s="417" t="s">
        <v>338</v>
      </c>
      <c r="AD5" s="432">
        <v>42054</v>
      </c>
      <c r="AE5" s="417" t="s">
        <v>338</v>
      </c>
      <c r="AG5" s="431">
        <v>42304</v>
      </c>
      <c r="AH5" s="431">
        <v>42313</v>
      </c>
      <c r="AI5" s="431">
        <v>42114</v>
      </c>
      <c r="AJ5" s="431">
        <v>42117</v>
      </c>
      <c r="AK5" s="431">
        <v>42157</v>
      </c>
      <c r="AL5" s="394">
        <v>214</v>
      </c>
      <c r="AM5" s="455">
        <v>20</v>
      </c>
      <c r="AN5" s="456">
        <v>1</v>
      </c>
      <c r="AO5" s="486">
        <v>86.3</v>
      </c>
      <c r="AP5" s="487">
        <v>1</v>
      </c>
      <c r="AQ5" s="469">
        <v>137.9</v>
      </c>
      <c r="AR5" s="469">
        <v>34.8</v>
      </c>
      <c r="AS5" s="469">
        <v>25.235678027556197</v>
      </c>
      <c r="AT5" s="469">
        <v>38.85</v>
      </c>
    </row>
    <row r="6" spans="1:46" s="333" customFormat="1" ht="18" customHeight="1">
      <c r="A6" s="342"/>
      <c r="B6" s="341"/>
      <c r="C6" s="343" t="s">
        <v>113</v>
      </c>
      <c r="D6" s="346" t="s">
        <v>339</v>
      </c>
      <c r="E6" s="345">
        <v>5</v>
      </c>
      <c r="F6" s="345">
        <v>1</v>
      </c>
      <c r="G6" s="345">
        <v>1</v>
      </c>
      <c r="H6" s="345">
        <v>1</v>
      </c>
      <c r="I6" s="345">
        <v>0</v>
      </c>
      <c r="J6" s="345">
        <v>1</v>
      </c>
      <c r="K6" s="369">
        <v>46.4</v>
      </c>
      <c r="L6" s="368"/>
      <c r="M6" s="370">
        <v>10.3</v>
      </c>
      <c r="N6" s="370">
        <v>9.6</v>
      </c>
      <c r="O6" s="370">
        <v>10.3</v>
      </c>
      <c r="P6" s="370">
        <v>504.62</v>
      </c>
      <c r="Q6" s="413">
        <v>21.29</v>
      </c>
      <c r="R6" s="413">
        <v>7.86</v>
      </c>
      <c r="S6" s="348">
        <v>4</v>
      </c>
      <c r="T6" s="415">
        <v>0.5</v>
      </c>
      <c r="U6" s="415">
        <v>5</v>
      </c>
      <c r="V6" s="416"/>
      <c r="W6" s="416"/>
      <c r="X6" s="416"/>
      <c r="Y6" s="416"/>
      <c r="Z6" s="415"/>
      <c r="AA6" s="415"/>
      <c r="AB6" s="432"/>
      <c r="AC6" s="415"/>
      <c r="AD6" s="432"/>
      <c r="AE6" s="415"/>
      <c r="AG6" s="452">
        <v>42302</v>
      </c>
      <c r="AH6" s="452">
        <v>42310</v>
      </c>
      <c r="AI6" s="452">
        <v>42114</v>
      </c>
      <c r="AJ6" s="452">
        <v>42116</v>
      </c>
      <c r="AK6" s="453">
        <v>42160</v>
      </c>
      <c r="AL6" s="454">
        <v>215</v>
      </c>
      <c r="AM6" s="455">
        <v>22</v>
      </c>
      <c r="AN6" s="456">
        <v>3</v>
      </c>
      <c r="AO6" s="486">
        <v>89</v>
      </c>
      <c r="AP6" s="456">
        <v>1</v>
      </c>
      <c r="AQ6" s="455">
        <v>100.67</v>
      </c>
      <c r="AR6" s="455">
        <v>41.89</v>
      </c>
      <c r="AS6" s="485">
        <v>41.611204926989174</v>
      </c>
      <c r="AT6" s="455">
        <v>27</v>
      </c>
    </row>
    <row r="7" spans="1:46" s="333" customFormat="1" ht="18" customHeight="1">
      <c r="A7" s="342"/>
      <c r="B7" s="341"/>
      <c r="C7" s="343" t="s">
        <v>113</v>
      </c>
      <c r="D7" s="344" t="s">
        <v>340</v>
      </c>
      <c r="E7" s="345">
        <v>5</v>
      </c>
      <c r="F7" s="345">
        <v>1</v>
      </c>
      <c r="G7" s="345">
        <v>1</v>
      </c>
      <c r="H7" s="345">
        <v>1</v>
      </c>
      <c r="I7" s="368"/>
      <c r="J7" s="345">
        <v>1</v>
      </c>
      <c r="K7" s="371">
        <v>44.7</v>
      </c>
      <c r="L7" s="368"/>
      <c r="M7" s="370">
        <v>10.84</v>
      </c>
      <c r="N7" s="370">
        <v>10.49</v>
      </c>
      <c r="O7" s="370">
        <v>10.96</v>
      </c>
      <c r="P7" s="370">
        <v>538.3</v>
      </c>
      <c r="Q7" s="413">
        <v>8.39</v>
      </c>
      <c r="R7" s="413">
        <v>3.76</v>
      </c>
      <c r="S7" s="418">
        <v>7</v>
      </c>
      <c r="T7" s="414">
        <v>9.3</v>
      </c>
      <c r="U7" s="419" t="s">
        <v>337</v>
      </c>
      <c r="V7" s="414">
        <v>76</v>
      </c>
      <c r="W7" s="414">
        <v>2</v>
      </c>
      <c r="X7" s="414">
        <v>73.3</v>
      </c>
      <c r="Y7" s="415" t="s">
        <v>341</v>
      </c>
      <c r="Z7" s="415">
        <v>0</v>
      </c>
      <c r="AA7" s="415">
        <v>0</v>
      </c>
      <c r="AB7" s="432">
        <v>42045</v>
      </c>
      <c r="AC7" s="415">
        <v>1</v>
      </c>
      <c r="AD7" s="432">
        <v>42081</v>
      </c>
      <c r="AE7" s="415">
        <v>1</v>
      </c>
      <c r="AG7" s="452">
        <v>42312</v>
      </c>
      <c r="AH7" s="452">
        <v>42321</v>
      </c>
      <c r="AI7" s="452">
        <v>42117</v>
      </c>
      <c r="AJ7" s="452">
        <v>42119</v>
      </c>
      <c r="AK7" s="452">
        <v>42162</v>
      </c>
      <c r="AL7" s="457">
        <v>207</v>
      </c>
      <c r="AM7" s="458">
        <v>24.7</v>
      </c>
      <c r="AN7" s="456">
        <v>3</v>
      </c>
      <c r="AO7" s="488">
        <v>80.5</v>
      </c>
      <c r="AP7" s="456">
        <v>1</v>
      </c>
      <c r="AQ7" s="458">
        <v>137.3</v>
      </c>
      <c r="AR7" s="458">
        <v>45.2</v>
      </c>
      <c r="AS7" s="485">
        <v>32.92061179898033</v>
      </c>
      <c r="AT7" s="458">
        <v>31.7</v>
      </c>
    </row>
    <row r="8" spans="1:46" s="333" customFormat="1" ht="18" customHeight="1">
      <c r="A8" s="342"/>
      <c r="B8" s="341"/>
      <c r="C8" s="343" t="s">
        <v>113</v>
      </c>
      <c r="D8" s="344" t="s">
        <v>342</v>
      </c>
      <c r="E8" s="347">
        <v>3</v>
      </c>
      <c r="F8" s="347">
        <v>1</v>
      </c>
      <c r="G8" s="347">
        <v>5</v>
      </c>
      <c r="H8" s="347">
        <v>1</v>
      </c>
      <c r="I8" s="368"/>
      <c r="J8" s="372">
        <v>1</v>
      </c>
      <c r="K8" s="373">
        <v>43.88</v>
      </c>
      <c r="L8" s="368"/>
      <c r="M8" s="374">
        <v>12.5</v>
      </c>
      <c r="N8" s="374">
        <v>10.5</v>
      </c>
      <c r="O8" s="374">
        <v>10.5</v>
      </c>
      <c r="P8" s="370">
        <v>558.33</v>
      </c>
      <c r="Q8" s="420">
        <v>8.94</v>
      </c>
      <c r="R8" s="420">
        <v>10.74</v>
      </c>
      <c r="S8" s="347">
        <v>4</v>
      </c>
      <c r="T8" s="355"/>
      <c r="U8" s="421"/>
      <c r="V8" s="355"/>
      <c r="W8" s="421"/>
      <c r="X8" s="355"/>
      <c r="Y8" s="421"/>
      <c r="Z8" s="355"/>
      <c r="AA8" s="421"/>
      <c r="AB8" s="433"/>
      <c r="AC8" s="421"/>
      <c r="AD8" s="433"/>
      <c r="AE8" s="421"/>
      <c r="AG8" s="459">
        <v>42303</v>
      </c>
      <c r="AH8" s="460"/>
      <c r="AI8" s="459">
        <v>42111</v>
      </c>
      <c r="AJ8" s="459">
        <v>42120</v>
      </c>
      <c r="AK8" s="459">
        <v>42162</v>
      </c>
      <c r="AL8" s="461">
        <v>224</v>
      </c>
      <c r="AM8" s="462">
        <v>23.5</v>
      </c>
      <c r="AN8" s="463">
        <v>3</v>
      </c>
      <c r="AO8" s="489">
        <v>81.2</v>
      </c>
      <c r="AP8" s="463">
        <v>1</v>
      </c>
      <c r="AQ8" s="462">
        <v>97.8</v>
      </c>
      <c r="AR8" s="462">
        <v>45.2</v>
      </c>
      <c r="AS8" s="485">
        <v>46.216768916155424</v>
      </c>
      <c r="AT8" s="462">
        <v>36.4</v>
      </c>
    </row>
    <row r="9" spans="1:46" s="333" customFormat="1" ht="18" customHeight="1">
      <c r="A9" s="342"/>
      <c r="B9" s="341"/>
      <c r="C9" s="343" t="s">
        <v>113</v>
      </c>
      <c r="D9" s="344" t="s">
        <v>343</v>
      </c>
      <c r="E9" s="348">
        <v>5</v>
      </c>
      <c r="F9" s="348">
        <v>1</v>
      </c>
      <c r="G9" s="348">
        <v>1</v>
      </c>
      <c r="H9" s="348">
        <v>1</v>
      </c>
      <c r="I9" s="368">
        <v>0</v>
      </c>
      <c r="J9" s="345">
        <v>1</v>
      </c>
      <c r="K9" s="371">
        <v>42.8</v>
      </c>
      <c r="L9" s="368"/>
      <c r="M9" s="370">
        <v>10.83</v>
      </c>
      <c r="N9" s="370">
        <v>10.99</v>
      </c>
      <c r="O9" s="370">
        <v>10.86</v>
      </c>
      <c r="P9" s="370">
        <v>544.54</v>
      </c>
      <c r="Q9" s="413">
        <v>5.44</v>
      </c>
      <c r="R9" s="413">
        <v>15.39</v>
      </c>
      <c r="S9" s="348">
        <v>4</v>
      </c>
      <c r="T9" s="414">
        <v>35</v>
      </c>
      <c r="U9" s="414">
        <v>4</v>
      </c>
      <c r="V9" s="414">
        <v>30</v>
      </c>
      <c r="W9" s="414">
        <v>3</v>
      </c>
      <c r="X9" s="414"/>
      <c r="Y9" s="414"/>
      <c r="Z9" s="414">
        <v>0</v>
      </c>
      <c r="AA9" s="414">
        <v>1</v>
      </c>
      <c r="AB9" s="434">
        <v>42363</v>
      </c>
      <c r="AC9" s="414">
        <v>1</v>
      </c>
      <c r="AD9" s="434">
        <v>42078</v>
      </c>
      <c r="AE9" s="414">
        <v>2</v>
      </c>
      <c r="AG9" s="464">
        <v>42304</v>
      </c>
      <c r="AH9" s="464">
        <v>42309</v>
      </c>
      <c r="AI9" s="464">
        <v>42119</v>
      </c>
      <c r="AJ9" s="451">
        <v>42124</v>
      </c>
      <c r="AK9" s="451">
        <v>42164</v>
      </c>
      <c r="AL9" s="457">
        <v>220</v>
      </c>
      <c r="AM9" s="465">
        <v>20.4</v>
      </c>
      <c r="AN9" s="466">
        <v>1</v>
      </c>
      <c r="AO9" s="488">
        <v>93.8</v>
      </c>
      <c r="AP9" s="466">
        <v>1</v>
      </c>
      <c r="AQ9" s="465">
        <v>143.1</v>
      </c>
      <c r="AR9" s="458">
        <v>38.5</v>
      </c>
      <c r="AS9" s="485">
        <v>26.904262753319358</v>
      </c>
      <c r="AT9" s="458">
        <v>38.2</v>
      </c>
    </row>
    <row r="10" spans="1:46" s="333" customFormat="1" ht="18" customHeight="1">
      <c r="A10" s="342"/>
      <c r="B10" s="341"/>
      <c r="C10" s="343" t="s">
        <v>113</v>
      </c>
      <c r="D10" s="344" t="s">
        <v>344</v>
      </c>
      <c r="E10" s="348">
        <v>5</v>
      </c>
      <c r="F10" s="348">
        <v>1</v>
      </c>
      <c r="G10" s="348">
        <v>1</v>
      </c>
      <c r="H10" s="348">
        <v>1</v>
      </c>
      <c r="I10" s="345"/>
      <c r="J10" s="345">
        <v>1</v>
      </c>
      <c r="K10" s="369">
        <v>42.09</v>
      </c>
      <c r="L10" s="368"/>
      <c r="M10" s="370">
        <v>11.5</v>
      </c>
      <c r="N10" s="370">
        <v>11.215</v>
      </c>
      <c r="O10" s="370">
        <v>11.94</v>
      </c>
      <c r="P10" s="370">
        <v>564.25</v>
      </c>
      <c r="Q10" s="413">
        <v>13.04</v>
      </c>
      <c r="R10" s="413">
        <v>8.54</v>
      </c>
      <c r="S10" s="348">
        <v>6</v>
      </c>
      <c r="T10" s="415">
        <v>1</v>
      </c>
      <c r="U10" s="415">
        <v>2</v>
      </c>
      <c r="V10" s="415">
        <v>90</v>
      </c>
      <c r="W10" s="415">
        <v>5</v>
      </c>
      <c r="X10" s="415"/>
      <c r="Y10" s="415"/>
      <c r="Z10" s="415"/>
      <c r="AA10" s="415"/>
      <c r="AB10" s="434"/>
      <c r="AC10" s="415"/>
      <c r="AD10" s="434">
        <v>42102</v>
      </c>
      <c r="AE10" s="414"/>
      <c r="AG10" s="451">
        <v>42304</v>
      </c>
      <c r="AH10" s="451">
        <v>42321</v>
      </c>
      <c r="AI10" s="452">
        <v>42115</v>
      </c>
      <c r="AJ10" s="452">
        <v>42118</v>
      </c>
      <c r="AK10" s="452">
        <v>42159</v>
      </c>
      <c r="AL10" s="457">
        <v>219</v>
      </c>
      <c r="AM10" s="467">
        <v>23</v>
      </c>
      <c r="AN10" s="466">
        <v>3</v>
      </c>
      <c r="AO10" s="490">
        <v>85</v>
      </c>
      <c r="AP10" s="487">
        <v>2</v>
      </c>
      <c r="AQ10" s="458">
        <v>111.25</v>
      </c>
      <c r="AR10" s="467">
        <v>39.25</v>
      </c>
      <c r="AS10" s="469">
        <v>35.28089887640449</v>
      </c>
      <c r="AT10" s="467">
        <v>31.8</v>
      </c>
    </row>
    <row r="11" spans="1:46" s="333" customFormat="1" ht="18" customHeight="1">
      <c r="A11" s="342"/>
      <c r="B11" s="341"/>
      <c r="C11" s="343" t="s">
        <v>113</v>
      </c>
      <c r="D11" s="344" t="s">
        <v>345</v>
      </c>
      <c r="E11" s="349">
        <v>3</v>
      </c>
      <c r="F11" s="349">
        <v>1</v>
      </c>
      <c r="G11" s="349">
        <v>1</v>
      </c>
      <c r="H11" s="349">
        <v>5</v>
      </c>
      <c r="I11" s="349">
        <v>10</v>
      </c>
      <c r="J11" s="349">
        <v>3</v>
      </c>
      <c r="K11" s="375">
        <v>40</v>
      </c>
      <c r="L11" s="349">
        <v>793</v>
      </c>
      <c r="M11" s="376">
        <v>8.8</v>
      </c>
      <c r="N11" s="376">
        <v>10</v>
      </c>
      <c r="O11" s="376">
        <v>9.3</v>
      </c>
      <c r="P11" s="376">
        <v>462.57</v>
      </c>
      <c r="Q11" s="422">
        <v>15.64</v>
      </c>
      <c r="R11" s="422">
        <v>4.85</v>
      </c>
      <c r="S11" s="349">
        <v>4</v>
      </c>
      <c r="T11" s="349">
        <v>0</v>
      </c>
      <c r="U11" s="349"/>
      <c r="V11" s="349">
        <v>40</v>
      </c>
      <c r="W11" s="349">
        <v>2</v>
      </c>
      <c r="X11" s="349">
        <v>0</v>
      </c>
      <c r="Y11" s="349"/>
      <c r="Z11" s="355">
        <v>0</v>
      </c>
      <c r="AA11" s="355"/>
      <c r="AB11" s="435">
        <v>42010</v>
      </c>
      <c r="AC11" s="349">
        <v>1</v>
      </c>
      <c r="AD11" s="435">
        <v>42088</v>
      </c>
      <c r="AE11" s="349">
        <v>1</v>
      </c>
      <c r="AG11" s="435">
        <v>42306</v>
      </c>
      <c r="AH11" s="435">
        <v>42313</v>
      </c>
      <c r="AI11" s="435">
        <v>42120</v>
      </c>
      <c r="AJ11" s="435">
        <v>42122</v>
      </c>
      <c r="AK11" s="435">
        <v>42166</v>
      </c>
      <c r="AL11" s="386">
        <v>227</v>
      </c>
      <c r="AM11" s="375">
        <v>27.5</v>
      </c>
      <c r="AN11" s="468">
        <v>5</v>
      </c>
      <c r="AO11" s="385">
        <v>76.2</v>
      </c>
      <c r="AP11" s="349">
        <v>2</v>
      </c>
      <c r="AQ11" s="375">
        <v>89.6</v>
      </c>
      <c r="AR11" s="375">
        <v>43.4</v>
      </c>
      <c r="AS11" s="491">
        <f>AR11*100/AQ11</f>
        <v>48.4375</v>
      </c>
      <c r="AT11" s="375">
        <v>32.7</v>
      </c>
    </row>
    <row r="12" spans="1:46" s="333" customFormat="1" ht="18" customHeight="1">
      <c r="A12" s="342"/>
      <c r="B12" s="341"/>
      <c r="C12" s="343" t="s">
        <v>113</v>
      </c>
      <c r="D12" s="346" t="s">
        <v>346</v>
      </c>
      <c r="E12" s="345">
        <v>5</v>
      </c>
      <c r="F12" s="345">
        <v>1</v>
      </c>
      <c r="G12" s="345">
        <v>1</v>
      </c>
      <c r="H12" s="345">
        <v>1</v>
      </c>
      <c r="I12" s="368"/>
      <c r="J12" s="345">
        <v>1</v>
      </c>
      <c r="K12" s="369">
        <v>40.2</v>
      </c>
      <c r="L12" s="368"/>
      <c r="M12" s="370">
        <v>11.51</v>
      </c>
      <c r="N12" s="370">
        <v>11.53</v>
      </c>
      <c r="O12" s="370">
        <v>11.49</v>
      </c>
      <c r="P12" s="370">
        <v>575.73</v>
      </c>
      <c r="Q12" s="413">
        <v>15.45</v>
      </c>
      <c r="R12" s="413">
        <v>8.13</v>
      </c>
      <c r="S12" s="348">
        <v>2</v>
      </c>
      <c r="T12" s="414"/>
      <c r="U12" s="415" t="s">
        <v>347</v>
      </c>
      <c r="V12" s="415"/>
      <c r="W12" s="417" t="s">
        <v>338</v>
      </c>
      <c r="X12" s="415"/>
      <c r="Y12" s="415" t="s">
        <v>142</v>
      </c>
      <c r="Z12" s="415"/>
      <c r="AA12" s="415"/>
      <c r="AB12" s="432"/>
      <c r="AC12" s="415"/>
      <c r="AD12" s="432">
        <v>42062</v>
      </c>
      <c r="AE12" s="417" t="s">
        <v>338</v>
      </c>
      <c r="AG12" s="435">
        <v>42312</v>
      </c>
      <c r="AH12" s="435">
        <v>42324</v>
      </c>
      <c r="AI12" s="435">
        <v>42125</v>
      </c>
      <c r="AJ12" s="435">
        <v>42128</v>
      </c>
      <c r="AK12" s="435">
        <v>42166</v>
      </c>
      <c r="AL12" s="386">
        <v>200</v>
      </c>
      <c r="AM12" s="469">
        <v>24.23</v>
      </c>
      <c r="AN12" s="470">
        <v>3</v>
      </c>
      <c r="AO12" s="492">
        <v>77</v>
      </c>
      <c r="AP12" s="487">
        <v>2</v>
      </c>
      <c r="AQ12" s="455">
        <v>124.36</v>
      </c>
      <c r="AR12" s="455">
        <v>41.52</v>
      </c>
      <c r="AS12" s="485">
        <v>33.38694113862979</v>
      </c>
      <c r="AT12" s="455">
        <v>33.1</v>
      </c>
    </row>
    <row r="13" spans="1:46" s="333" customFormat="1" ht="18" customHeight="1">
      <c r="A13" s="342"/>
      <c r="B13" s="341"/>
      <c r="C13" s="343" t="s">
        <v>113</v>
      </c>
      <c r="D13" s="350" t="s">
        <v>132</v>
      </c>
      <c r="E13" s="351"/>
      <c r="F13" s="351"/>
      <c r="G13" s="351"/>
      <c r="H13" s="351"/>
      <c r="I13" s="377"/>
      <c r="J13" s="378"/>
      <c r="K13" s="379">
        <f>AVERAGE(K4:K12)</f>
        <v>41.861111111111114</v>
      </c>
      <c r="L13" s="380"/>
      <c r="M13" s="381"/>
      <c r="N13" s="381"/>
      <c r="O13" s="381"/>
      <c r="P13" s="116">
        <f>AVERAGE(P4:P12)</f>
        <v>529.551111111111</v>
      </c>
      <c r="Q13" s="423">
        <v>12.05</v>
      </c>
      <c r="R13" s="423">
        <v>7.34</v>
      </c>
      <c r="S13" s="424">
        <v>4</v>
      </c>
      <c r="T13" s="355"/>
      <c r="U13" s="421"/>
      <c r="V13" s="355"/>
      <c r="W13" s="421"/>
      <c r="X13" s="355"/>
      <c r="Y13" s="421"/>
      <c r="Z13" s="355"/>
      <c r="AA13" s="421"/>
      <c r="AB13" s="433"/>
      <c r="AC13" s="421"/>
      <c r="AD13" s="433"/>
      <c r="AE13" s="421"/>
      <c r="AG13" s="471"/>
      <c r="AH13" s="471"/>
      <c r="AI13" s="471"/>
      <c r="AJ13" s="471"/>
      <c r="AK13" s="471"/>
      <c r="AL13" s="472">
        <f aca="true" t="shared" si="0" ref="AL13:AO13">AVERAGE(AL4:AL12)</f>
        <v>217</v>
      </c>
      <c r="AM13" s="379">
        <f t="shared" si="0"/>
        <v>23.432222222222222</v>
      </c>
      <c r="AN13" s="396"/>
      <c r="AO13" s="377">
        <f t="shared" si="0"/>
        <v>83.07777777777778</v>
      </c>
      <c r="AP13" s="396"/>
      <c r="AQ13" s="379">
        <f aca="true" t="shared" si="1" ref="AQ13:AT13">AVERAGE(AQ4:AQ12)</f>
        <v>117.56666666666666</v>
      </c>
      <c r="AR13" s="379">
        <f t="shared" si="1"/>
        <v>41.16222222222222</v>
      </c>
      <c r="AS13" s="379">
        <f t="shared" si="1"/>
        <v>36.115979418594364</v>
      </c>
      <c r="AT13" s="379">
        <f t="shared" si="1"/>
        <v>33.75</v>
      </c>
    </row>
    <row r="14" spans="1:46" s="334" customFormat="1" ht="15" customHeight="1">
      <c r="A14" s="342"/>
      <c r="B14" s="341" t="s">
        <v>348</v>
      </c>
      <c r="C14" s="343" t="s">
        <v>133</v>
      </c>
      <c r="D14" s="344" t="s">
        <v>336</v>
      </c>
      <c r="E14" s="352">
        <v>5</v>
      </c>
      <c r="F14" s="352">
        <v>1</v>
      </c>
      <c r="G14" s="352">
        <v>1</v>
      </c>
      <c r="H14" s="352">
        <v>1</v>
      </c>
      <c r="I14" s="352">
        <v>0</v>
      </c>
      <c r="J14" s="352">
        <v>1</v>
      </c>
      <c r="K14" s="382">
        <v>39.1</v>
      </c>
      <c r="L14" s="383">
        <v>786</v>
      </c>
      <c r="M14" s="384">
        <v>10.45</v>
      </c>
      <c r="N14" s="384">
        <v>10.4</v>
      </c>
      <c r="O14" s="384">
        <v>10.39</v>
      </c>
      <c r="P14" s="384">
        <v>520.69</v>
      </c>
      <c r="Q14" s="352">
        <v>17.08</v>
      </c>
      <c r="R14" s="425">
        <v>8.538136034852945</v>
      </c>
      <c r="S14" s="352">
        <v>2</v>
      </c>
      <c r="T14" s="426">
        <v>1</v>
      </c>
      <c r="U14" s="426">
        <v>3</v>
      </c>
      <c r="V14" s="426"/>
      <c r="W14" s="426">
        <v>3</v>
      </c>
      <c r="X14" s="426"/>
      <c r="Y14" s="426">
        <v>2</v>
      </c>
      <c r="Z14" s="426"/>
      <c r="AA14" s="426"/>
      <c r="AB14" s="436">
        <v>42730</v>
      </c>
      <c r="AC14" s="426">
        <v>2</v>
      </c>
      <c r="AD14" s="436">
        <v>42424</v>
      </c>
      <c r="AE14" s="426">
        <v>2</v>
      </c>
      <c r="AF14" s="437">
        <v>0</v>
      </c>
      <c r="AG14" s="440">
        <v>42664</v>
      </c>
      <c r="AH14" s="440">
        <v>42670</v>
      </c>
      <c r="AI14" s="440">
        <v>42483</v>
      </c>
      <c r="AJ14" s="440">
        <v>42485</v>
      </c>
      <c r="AK14" s="440">
        <v>42530</v>
      </c>
      <c r="AL14" s="473">
        <v>226</v>
      </c>
      <c r="AM14" s="474">
        <v>25</v>
      </c>
      <c r="AN14" s="473">
        <v>3</v>
      </c>
      <c r="AO14" s="493">
        <v>83.8</v>
      </c>
      <c r="AP14" s="473">
        <v>3</v>
      </c>
      <c r="AQ14" s="474">
        <v>110.23</v>
      </c>
      <c r="AR14" s="474">
        <v>43.5</v>
      </c>
      <c r="AS14" s="494">
        <f aca="true" t="shared" si="2" ref="AS14:AS24">AR14*100/AQ14</f>
        <v>39.46294112310623</v>
      </c>
      <c r="AT14" s="493">
        <v>32.6</v>
      </c>
    </row>
    <row r="15" spans="1:46" s="334" customFormat="1" ht="15" customHeight="1">
      <c r="A15" s="342"/>
      <c r="B15" s="341"/>
      <c r="C15" s="343" t="s">
        <v>133</v>
      </c>
      <c r="D15" s="344" t="s">
        <v>131</v>
      </c>
      <c r="E15" s="349">
        <v>5</v>
      </c>
      <c r="F15" s="349">
        <v>1</v>
      </c>
      <c r="G15" s="349">
        <v>1</v>
      </c>
      <c r="H15" s="349">
        <v>3</v>
      </c>
      <c r="I15" s="355"/>
      <c r="J15" s="354">
        <v>1</v>
      </c>
      <c r="K15" s="385">
        <v>39.67</v>
      </c>
      <c r="L15" s="386">
        <v>750</v>
      </c>
      <c r="M15" s="375">
        <v>11.77</v>
      </c>
      <c r="N15" s="375">
        <v>11.77</v>
      </c>
      <c r="O15" s="375">
        <v>11.75</v>
      </c>
      <c r="P15" s="375">
        <v>588.2</v>
      </c>
      <c r="Q15" s="422">
        <v>8.324</v>
      </c>
      <c r="R15" s="407">
        <f>(P15-575.56)*100/575.56</f>
        <v>2.1961220376676804</v>
      </c>
      <c r="S15" s="349">
        <v>6</v>
      </c>
      <c r="T15" s="349">
        <v>2.36</v>
      </c>
      <c r="U15" s="427" t="s">
        <v>176</v>
      </c>
      <c r="V15" s="354">
        <v>100</v>
      </c>
      <c r="W15" s="427" t="s">
        <v>140</v>
      </c>
      <c r="X15" s="354">
        <v>90</v>
      </c>
      <c r="Y15" s="427" t="s">
        <v>137</v>
      </c>
      <c r="Z15" s="354">
        <v>0</v>
      </c>
      <c r="AA15" s="354">
        <v>1</v>
      </c>
      <c r="AB15" s="438">
        <v>42704</v>
      </c>
      <c r="AC15" s="427" t="s">
        <v>137</v>
      </c>
      <c r="AD15" s="438">
        <v>42436</v>
      </c>
      <c r="AE15" s="427" t="s">
        <v>137</v>
      </c>
      <c r="AF15" s="439">
        <v>5.5</v>
      </c>
      <c r="AG15" s="436">
        <v>42668</v>
      </c>
      <c r="AH15" s="436">
        <v>42677</v>
      </c>
      <c r="AI15" s="436">
        <v>42474</v>
      </c>
      <c r="AJ15" s="436">
        <v>42477</v>
      </c>
      <c r="AK15" s="436">
        <v>42522</v>
      </c>
      <c r="AL15" s="355">
        <v>212</v>
      </c>
      <c r="AM15" s="392">
        <v>20</v>
      </c>
      <c r="AN15" s="354">
        <v>3</v>
      </c>
      <c r="AO15" s="385">
        <v>77</v>
      </c>
      <c r="AP15" s="354">
        <v>1</v>
      </c>
      <c r="AQ15" s="392">
        <v>137.5</v>
      </c>
      <c r="AR15" s="375">
        <v>38.1</v>
      </c>
      <c r="AS15" s="494">
        <f t="shared" si="2"/>
        <v>27.70909090909091</v>
      </c>
      <c r="AT15" s="385">
        <v>39.7</v>
      </c>
    </row>
    <row r="16" spans="1:46" s="334" customFormat="1" ht="15" customHeight="1">
      <c r="A16" s="342"/>
      <c r="B16" s="341"/>
      <c r="C16" s="343" t="s">
        <v>133</v>
      </c>
      <c r="D16" s="346" t="s">
        <v>339</v>
      </c>
      <c r="E16" s="353">
        <v>5</v>
      </c>
      <c r="F16" s="353">
        <v>1</v>
      </c>
      <c r="G16" s="353">
        <v>1</v>
      </c>
      <c r="H16" s="353">
        <v>3</v>
      </c>
      <c r="I16" s="387"/>
      <c r="J16" s="353">
        <v>1</v>
      </c>
      <c r="K16" s="388">
        <v>43.2</v>
      </c>
      <c r="L16" s="389"/>
      <c r="M16" s="390">
        <v>10.1</v>
      </c>
      <c r="N16" s="390">
        <v>10.65</v>
      </c>
      <c r="O16" s="390">
        <v>9.95</v>
      </c>
      <c r="P16" s="390">
        <v>511.82</v>
      </c>
      <c r="Q16" s="353">
        <v>5.86</v>
      </c>
      <c r="R16" s="425">
        <v>3.582125799400953</v>
      </c>
      <c r="S16" s="353">
        <v>6</v>
      </c>
      <c r="T16" s="428">
        <v>3</v>
      </c>
      <c r="U16" s="428">
        <v>5</v>
      </c>
      <c r="V16" s="428"/>
      <c r="W16" s="428"/>
      <c r="X16" s="428"/>
      <c r="Y16" s="428"/>
      <c r="Z16" s="428">
        <v>70</v>
      </c>
      <c r="AA16" s="428">
        <v>5</v>
      </c>
      <c r="AB16" s="440"/>
      <c r="AC16" s="441"/>
      <c r="AD16" s="440"/>
      <c r="AE16" s="441"/>
      <c r="AF16" s="442"/>
      <c r="AG16" s="438">
        <v>42666</v>
      </c>
      <c r="AH16" s="438">
        <v>42673</v>
      </c>
      <c r="AI16" s="438">
        <v>42482</v>
      </c>
      <c r="AJ16" s="438">
        <v>42484</v>
      </c>
      <c r="AK16" s="438">
        <v>42526</v>
      </c>
      <c r="AL16" s="475">
        <v>220</v>
      </c>
      <c r="AM16" s="476">
        <v>22</v>
      </c>
      <c r="AN16" s="475">
        <v>3</v>
      </c>
      <c r="AO16" s="495">
        <v>88.7</v>
      </c>
      <c r="AP16" s="475">
        <v>1</v>
      </c>
      <c r="AQ16" s="476">
        <v>101.2</v>
      </c>
      <c r="AR16" s="476">
        <v>43.6</v>
      </c>
      <c r="AS16" s="494">
        <f t="shared" si="2"/>
        <v>43.08300395256917</v>
      </c>
      <c r="AT16" s="495">
        <v>30.7</v>
      </c>
    </row>
    <row r="17" spans="1:46" s="334" customFormat="1" ht="15" customHeight="1">
      <c r="A17" s="342"/>
      <c r="B17" s="341"/>
      <c r="C17" s="343" t="s">
        <v>133</v>
      </c>
      <c r="D17" s="344" t="s">
        <v>340</v>
      </c>
      <c r="E17" s="349">
        <v>5</v>
      </c>
      <c r="F17" s="349">
        <v>1</v>
      </c>
      <c r="G17" s="349">
        <v>1</v>
      </c>
      <c r="H17" s="349">
        <v>1</v>
      </c>
      <c r="I17" s="355"/>
      <c r="J17" s="349">
        <v>1</v>
      </c>
      <c r="K17" s="385">
        <v>42.8</v>
      </c>
      <c r="L17" s="391"/>
      <c r="M17" s="375">
        <v>11.18</v>
      </c>
      <c r="N17" s="375">
        <v>11.21</v>
      </c>
      <c r="O17" s="375">
        <v>11.19</v>
      </c>
      <c r="P17" s="375">
        <v>559.81</v>
      </c>
      <c r="Q17" s="349">
        <v>7.87</v>
      </c>
      <c r="R17" s="407">
        <f>(P17-537.07)*100/537.07</f>
        <v>4.2340849423724825</v>
      </c>
      <c r="S17" s="349">
        <v>3</v>
      </c>
      <c r="T17" s="349">
        <v>0</v>
      </c>
      <c r="U17" s="349"/>
      <c r="V17" s="349">
        <v>60</v>
      </c>
      <c r="W17" s="349">
        <v>2</v>
      </c>
      <c r="X17" s="349">
        <v>40</v>
      </c>
      <c r="Y17" s="443" t="s">
        <v>137</v>
      </c>
      <c r="Z17" s="349">
        <v>0</v>
      </c>
      <c r="AA17" s="349">
        <v>0</v>
      </c>
      <c r="AB17" s="436">
        <v>42714</v>
      </c>
      <c r="AC17" s="349">
        <v>2</v>
      </c>
      <c r="AD17" s="436">
        <v>42445</v>
      </c>
      <c r="AE17" s="349">
        <v>1</v>
      </c>
      <c r="AF17" s="442"/>
      <c r="AG17" s="445">
        <v>42673</v>
      </c>
      <c r="AH17" s="445">
        <v>42681</v>
      </c>
      <c r="AI17" s="445">
        <v>42476</v>
      </c>
      <c r="AJ17" s="445">
        <v>42477</v>
      </c>
      <c r="AK17" s="445">
        <v>42525</v>
      </c>
      <c r="AL17" s="477">
        <v>211</v>
      </c>
      <c r="AM17" s="375">
        <v>24.5</v>
      </c>
      <c r="AN17" s="349">
        <v>1</v>
      </c>
      <c r="AO17" s="385">
        <v>77.2</v>
      </c>
      <c r="AP17" s="349">
        <v>1</v>
      </c>
      <c r="AQ17" s="375">
        <v>113.34</v>
      </c>
      <c r="AR17" s="375">
        <v>41.5</v>
      </c>
      <c r="AS17" s="494">
        <f t="shared" si="2"/>
        <v>36.61549320628198</v>
      </c>
      <c r="AT17" s="385">
        <v>34.1</v>
      </c>
    </row>
    <row r="18" spans="1:46" s="334" customFormat="1" ht="15" customHeight="1">
      <c r="A18" s="342"/>
      <c r="B18" s="341"/>
      <c r="C18" s="343" t="s">
        <v>133</v>
      </c>
      <c r="D18" s="344" t="s">
        <v>342</v>
      </c>
      <c r="E18" s="349">
        <v>3</v>
      </c>
      <c r="F18" s="354">
        <v>1</v>
      </c>
      <c r="G18" s="354">
        <v>1</v>
      </c>
      <c r="H18" s="354">
        <v>1</v>
      </c>
      <c r="I18" s="355"/>
      <c r="J18" s="354">
        <v>1</v>
      </c>
      <c r="K18" s="385">
        <v>43.99</v>
      </c>
      <c r="L18" s="391"/>
      <c r="M18" s="392">
        <v>12</v>
      </c>
      <c r="N18" s="392">
        <v>11.25</v>
      </c>
      <c r="O18" s="392">
        <v>11.75</v>
      </c>
      <c r="P18" s="392">
        <v>583.3</v>
      </c>
      <c r="Q18" s="354">
        <v>4.5</v>
      </c>
      <c r="R18" s="407">
        <f>(P18-569.8)*100/569.8</f>
        <v>2.3692523692523695</v>
      </c>
      <c r="S18" s="354">
        <v>5</v>
      </c>
      <c r="T18" s="354">
        <v>0.3</v>
      </c>
      <c r="U18" s="354">
        <v>2</v>
      </c>
      <c r="V18" s="354">
        <v>0.06</v>
      </c>
      <c r="W18" s="354">
        <v>3.67</v>
      </c>
      <c r="X18" s="354">
        <v>0</v>
      </c>
      <c r="Y18" s="354"/>
      <c r="Z18" s="354">
        <v>5</v>
      </c>
      <c r="AA18" s="354">
        <v>2</v>
      </c>
      <c r="AB18" s="438">
        <v>42701</v>
      </c>
      <c r="AC18" s="354">
        <v>2</v>
      </c>
      <c r="AD18" s="438"/>
      <c r="AE18" s="355"/>
      <c r="AF18" s="444">
        <v>1</v>
      </c>
      <c r="AG18" s="440">
        <v>42667</v>
      </c>
      <c r="AH18" s="440">
        <v>42678</v>
      </c>
      <c r="AI18" s="440">
        <v>42477</v>
      </c>
      <c r="AJ18" s="440">
        <v>42483</v>
      </c>
      <c r="AK18" s="440">
        <v>42520</v>
      </c>
      <c r="AL18" s="355">
        <v>217</v>
      </c>
      <c r="AM18" s="392">
        <v>20.5</v>
      </c>
      <c r="AN18" s="354">
        <v>5</v>
      </c>
      <c r="AO18" s="385">
        <v>77.3</v>
      </c>
      <c r="AP18" s="354">
        <v>1</v>
      </c>
      <c r="AQ18" s="392">
        <v>92</v>
      </c>
      <c r="AR18" s="375">
        <v>41.6</v>
      </c>
      <c r="AS18" s="494">
        <f t="shared" si="2"/>
        <v>45.21739130434783</v>
      </c>
      <c r="AT18" s="385">
        <v>40.1</v>
      </c>
    </row>
    <row r="19" spans="1:46" s="334" customFormat="1" ht="15" customHeight="1">
      <c r="A19" s="342"/>
      <c r="B19" s="341"/>
      <c r="C19" s="343" t="s">
        <v>133</v>
      </c>
      <c r="D19" s="344" t="s">
        <v>343</v>
      </c>
      <c r="E19" s="349">
        <v>5</v>
      </c>
      <c r="F19" s="349">
        <v>1</v>
      </c>
      <c r="G19" s="349">
        <v>1</v>
      </c>
      <c r="H19" s="349">
        <v>5</v>
      </c>
      <c r="I19" s="355"/>
      <c r="J19" s="349">
        <v>1</v>
      </c>
      <c r="K19" s="385">
        <v>37.4</v>
      </c>
      <c r="L19" s="391"/>
      <c r="M19" s="375">
        <v>11.18</v>
      </c>
      <c r="N19" s="375">
        <v>9.77</v>
      </c>
      <c r="O19" s="375">
        <v>10.21</v>
      </c>
      <c r="P19" s="375">
        <v>519.3</v>
      </c>
      <c r="Q19" s="349">
        <v>29.37</v>
      </c>
      <c r="R19" s="407">
        <f>(P19-426.6)*100/426.6</f>
        <v>21.729957805907155</v>
      </c>
      <c r="S19" s="349">
        <v>1</v>
      </c>
      <c r="T19" s="349">
        <v>30</v>
      </c>
      <c r="U19" s="349">
        <v>5</v>
      </c>
      <c r="V19" s="349">
        <v>40</v>
      </c>
      <c r="W19" s="349">
        <v>4</v>
      </c>
      <c r="X19" s="349">
        <v>0</v>
      </c>
      <c r="Y19" s="349">
        <v>1</v>
      </c>
      <c r="Z19" s="349">
        <v>0</v>
      </c>
      <c r="AA19" s="349">
        <v>1</v>
      </c>
      <c r="AB19" s="445">
        <v>42729</v>
      </c>
      <c r="AC19" s="349">
        <v>1</v>
      </c>
      <c r="AD19" s="445">
        <v>42444</v>
      </c>
      <c r="AE19" s="349">
        <v>2</v>
      </c>
      <c r="AF19" s="446">
        <v>1</v>
      </c>
      <c r="AG19" s="436">
        <v>42668</v>
      </c>
      <c r="AH19" s="436">
        <v>42672</v>
      </c>
      <c r="AI19" s="436">
        <v>42481</v>
      </c>
      <c r="AJ19" s="436">
        <v>42484</v>
      </c>
      <c r="AK19" s="436">
        <v>42528</v>
      </c>
      <c r="AL19" s="349">
        <v>222</v>
      </c>
      <c r="AM19" s="478">
        <v>21</v>
      </c>
      <c r="AN19" s="349">
        <v>1</v>
      </c>
      <c r="AO19" s="385">
        <v>79.4</v>
      </c>
      <c r="AP19" s="349">
        <v>1</v>
      </c>
      <c r="AQ19" s="478">
        <v>135.3</v>
      </c>
      <c r="AR19" s="375">
        <v>40.9</v>
      </c>
      <c r="AS19" s="494">
        <f t="shared" si="2"/>
        <v>30.22912047302291</v>
      </c>
      <c r="AT19" s="385">
        <v>34.8</v>
      </c>
    </row>
    <row r="20" spans="1:46" s="334" customFormat="1" ht="15" customHeight="1">
      <c r="A20" s="342"/>
      <c r="B20" s="341"/>
      <c r="C20" s="343" t="s">
        <v>133</v>
      </c>
      <c r="D20" s="344" t="s">
        <v>344</v>
      </c>
      <c r="E20" s="354">
        <v>5</v>
      </c>
      <c r="F20" s="354">
        <v>1</v>
      </c>
      <c r="G20" s="354">
        <v>1</v>
      </c>
      <c r="H20" s="354">
        <v>1</v>
      </c>
      <c r="I20" s="355"/>
      <c r="J20" s="354">
        <v>1</v>
      </c>
      <c r="K20" s="393">
        <v>37.8</v>
      </c>
      <c r="L20" s="394">
        <v>752</v>
      </c>
      <c r="M20" s="392">
        <v>10.3</v>
      </c>
      <c r="N20" s="392">
        <v>10.65</v>
      </c>
      <c r="O20" s="392">
        <v>10.7</v>
      </c>
      <c r="P20" s="392">
        <v>527.5</v>
      </c>
      <c r="Q20" s="354">
        <v>28.66</v>
      </c>
      <c r="R20" s="395">
        <f>(P20-520.32)*100/520.32</f>
        <v>1.3799200492004822</v>
      </c>
      <c r="S20" s="354">
        <v>5</v>
      </c>
      <c r="T20" s="354">
        <v>0.5</v>
      </c>
      <c r="U20" s="354">
        <v>2</v>
      </c>
      <c r="V20" s="354">
        <v>60</v>
      </c>
      <c r="W20" s="354">
        <v>2</v>
      </c>
      <c r="X20" s="354">
        <v>0</v>
      </c>
      <c r="Y20" s="354">
        <v>1</v>
      </c>
      <c r="Z20" s="354">
        <v>0</v>
      </c>
      <c r="AA20" s="354">
        <v>1</v>
      </c>
      <c r="AB20" s="440"/>
      <c r="AC20" s="355"/>
      <c r="AD20" s="440"/>
      <c r="AE20" s="355"/>
      <c r="AF20" s="354">
        <v>6</v>
      </c>
      <c r="AG20" s="438">
        <v>42675</v>
      </c>
      <c r="AH20" s="438">
        <v>42682</v>
      </c>
      <c r="AI20" s="438">
        <v>42477</v>
      </c>
      <c r="AJ20" s="438">
        <v>42480</v>
      </c>
      <c r="AK20" s="438">
        <v>42523</v>
      </c>
      <c r="AL20" s="354">
        <v>206</v>
      </c>
      <c r="AM20" s="392">
        <v>23</v>
      </c>
      <c r="AN20" s="354">
        <v>3</v>
      </c>
      <c r="AO20" s="393">
        <v>87</v>
      </c>
      <c r="AP20" s="354">
        <v>3</v>
      </c>
      <c r="AQ20" s="392">
        <v>131.6</v>
      </c>
      <c r="AR20" s="392">
        <v>53.2</v>
      </c>
      <c r="AS20" s="494">
        <f t="shared" si="2"/>
        <v>40.42553191489362</v>
      </c>
      <c r="AT20" s="393">
        <v>36.1</v>
      </c>
    </row>
    <row r="21" spans="1:46" s="334" customFormat="1" ht="15" customHeight="1">
      <c r="A21" s="342"/>
      <c r="B21" s="341"/>
      <c r="C21" s="343" t="s">
        <v>133</v>
      </c>
      <c r="D21" s="344" t="s">
        <v>345</v>
      </c>
      <c r="E21" s="349">
        <v>3</v>
      </c>
      <c r="F21" s="349">
        <v>1</v>
      </c>
      <c r="G21" s="349">
        <v>1</v>
      </c>
      <c r="H21" s="349">
        <v>1</v>
      </c>
      <c r="I21" s="355"/>
      <c r="J21" s="349">
        <v>4</v>
      </c>
      <c r="K21" s="385">
        <v>40.8</v>
      </c>
      <c r="L21" s="386">
        <v>807</v>
      </c>
      <c r="M21" s="375">
        <v>9.11</v>
      </c>
      <c r="N21" s="375">
        <v>9.55</v>
      </c>
      <c r="O21" s="375">
        <v>9.85</v>
      </c>
      <c r="P21" s="375">
        <v>475.39</v>
      </c>
      <c r="Q21" s="349">
        <v>6.1</v>
      </c>
      <c r="R21" s="407">
        <f>(P21-454.05)*100/454.05</f>
        <v>4.69992291597841</v>
      </c>
      <c r="S21" s="349">
        <v>5</v>
      </c>
      <c r="T21" s="354">
        <v>0.3</v>
      </c>
      <c r="U21" s="349">
        <v>5</v>
      </c>
      <c r="V21" s="349">
        <v>60</v>
      </c>
      <c r="W21" s="349">
        <v>2</v>
      </c>
      <c r="X21" s="349"/>
      <c r="Y21" s="349"/>
      <c r="Z21" s="349"/>
      <c r="AA21" s="349"/>
      <c r="AB21" s="436">
        <v>42728</v>
      </c>
      <c r="AC21" s="349">
        <v>2</v>
      </c>
      <c r="AD21" s="436">
        <v>42450</v>
      </c>
      <c r="AE21" s="349">
        <v>1</v>
      </c>
      <c r="AF21" s="439">
        <v>1</v>
      </c>
      <c r="AG21" s="445">
        <v>42678</v>
      </c>
      <c r="AH21" s="445">
        <v>42684</v>
      </c>
      <c r="AI21" s="445">
        <v>42480</v>
      </c>
      <c r="AJ21" s="445">
        <v>42484</v>
      </c>
      <c r="AK21" s="445">
        <v>42526</v>
      </c>
      <c r="AL21" s="349">
        <v>214</v>
      </c>
      <c r="AM21" s="375">
        <v>23.85</v>
      </c>
      <c r="AN21" s="349">
        <v>5</v>
      </c>
      <c r="AO21" s="393">
        <v>67.4</v>
      </c>
      <c r="AP21" s="349">
        <v>1</v>
      </c>
      <c r="AQ21" s="375">
        <v>99.11</v>
      </c>
      <c r="AR21" s="375">
        <v>34.22</v>
      </c>
      <c r="AS21" s="494">
        <f t="shared" si="2"/>
        <v>34.52729290687115</v>
      </c>
      <c r="AT21" s="385">
        <v>36.8</v>
      </c>
    </row>
    <row r="22" spans="1:46" s="334" customFormat="1" ht="15" customHeight="1">
      <c r="A22" s="342"/>
      <c r="B22" s="341"/>
      <c r="C22" s="343" t="s">
        <v>133</v>
      </c>
      <c r="D22" s="346" t="s">
        <v>346</v>
      </c>
      <c r="E22" s="349">
        <v>5</v>
      </c>
      <c r="F22" s="349">
        <v>1</v>
      </c>
      <c r="G22" s="349">
        <v>1</v>
      </c>
      <c r="H22" s="349">
        <v>1</v>
      </c>
      <c r="I22" s="355"/>
      <c r="J22" s="349">
        <v>1</v>
      </c>
      <c r="K22" s="385">
        <v>42.1</v>
      </c>
      <c r="L22" s="391"/>
      <c r="M22" s="375">
        <v>10.52</v>
      </c>
      <c r="N22" s="375">
        <v>10.56</v>
      </c>
      <c r="O22" s="375">
        <v>10.54</v>
      </c>
      <c r="P22" s="375">
        <v>526.97</v>
      </c>
      <c r="Q22" s="349">
        <v>17.42</v>
      </c>
      <c r="R22" s="422">
        <f>(P22-505.07)*100/505.07</f>
        <v>4.336032629140522</v>
      </c>
      <c r="S22" s="349">
        <v>6</v>
      </c>
      <c r="T22" s="349"/>
      <c r="U22" s="349">
        <v>2</v>
      </c>
      <c r="V22" s="349"/>
      <c r="W22" s="349">
        <v>2</v>
      </c>
      <c r="X22" s="349"/>
      <c r="Y22" s="349">
        <v>2</v>
      </c>
      <c r="Z22" s="349">
        <v>0</v>
      </c>
      <c r="AA22" s="349">
        <v>0</v>
      </c>
      <c r="AB22" s="438">
        <v>42391</v>
      </c>
      <c r="AC22" s="349" t="s">
        <v>142</v>
      </c>
      <c r="AD22" s="438"/>
      <c r="AE22" s="349"/>
      <c r="AF22" s="447">
        <v>0</v>
      </c>
      <c r="AG22" s="440">
        <v>42668</v>
      </c>
      <c r="AH22" s="440">
        <v>42679</v>
      </c>
      <c r="AI22" s="440">
        <v>42483</v>
      </c>
      <c r="AJ22" s="440">
        <v>42486</v>
      </c>
      <c r="AK22" s="440">
        <v>42526</v>
      </c>
      <c r="AL22" s="349">
        <v>223</v>
      </c>
      <c r="AM22" s="375">
        <v>23.67</v>
      </c>
      <c r="AN22" s="349">
        <v>1</v>
      </c>
      <c r="AO22" s="385">
        <v>82</v>
      </c>
      <c r="AP22" s="349">
        <v>2</v>
      </c>
      <c r="AQ22" s="375">
        <v>133.43</v>
      </c>
      <c r="AR22" s="375">
        <v>43.24</v>
      </c>
      <c r="AS22" s="494">
        <f t="shared" si="2"/>
        <v>32.40650528366934</v>
      </c>
      <c r="AT22" s="385">
        <v>27.9</v>
      </c>
    </row>
    <row r="23" spans="1:46" s="334" customFormat="1" ht="15" customHeight="1">
      <c r="A23" s="342"/>
      <c r="B23" s="341"/>
      <c r="C23" s="343" t="s">
        <v>133</v>
      </c>
      <c r="D23" s="346" t="s">
        <v>349</v>
      </c>
      <c r="E23" s="341">
        <v>5</v>
      </c>
      <c r="F23" s="354">
        <v>1</v>
      </c>
      <c r="G23" s="354">
        <v>1</v>
      </c>
      <c r="H23" s="355"/>
      <c r="I23" s="354">
        <v>2</v>
      </c>
      <c r="J23" s="341">
        <v>4</v>
      </c>
      <c r="K23" s="385">
        <v>45.1</v>
      </c>
      <c r="L23" s="386">
        <v>765</v>
      </c>
      <c r="M23" s="375">
        <v>11.07</v>
      </c>
      <c r="N23" s="375">
        <v>11.01</v>
      </c>
      <c r="O23" s="375">
        <v>11.28</v>
      </c>
      <c r="P23" s="375">
        <v>556</v>
      </c>
      <c r="Q23" s="349">
        <v>3.33</v>
      </c>
      <c r="R23" s="395">
        <f>(P23-569.06)*100/569.06</f>
        <v>-2.2950128281727666</v>
      </c>
      <c r="S23" s="349">
        <v>10</v>
      </c>
      <c r="T23" s="354">
        <v>15</v>
      </c>
      <c r="U23" s="354">
        <v>3</v>
      </c>
      <c r="V23" s="354"/>
      <c r="W23" s="354">
        <v>1</v>
      </c>
      <c r="X23" s="354"/>
      <c r="Y23" s="354">
        <v>1</v>
      </c>
      <c r="Z23" s="354"/>
      <c r="AA23" s="354"/>
      <c r="AB23" s="440">
        <v>42727</v>
      </c>
      <c r="AC23" s="349">
        <v>2</v>
      </c>
      <c r="AD23" s="440">
        <v>42418</v>
      </c>
      <c r="AE23" s="349">
        <v>1</v>
      </c>
      <c r="AF23" s="448">
        <v>1</v>
      </c>
      <c r="AG23" s="436">
        <v>42677</v>
      </c>
      <c r="AH23" s="436">
        <v>42687</v>
      </c>
      <c r="AI23" s="436">
        <v>42475</v>
      </c>
      <c r="AJ23" s="436">
        <v>42477</v>
      </c>
      <c r="AK23" s="436">
        <v>42519</v>
      </c>
      <c r="AL23" s="349">
        <v>207</v>
      </c>
      <c r="AM23" s="375">
        <v>20.8</v>
      </c>
      <c r="AN23" s="349">
        <v>5</v>
      </c>
      <c r="AO23" s="385">
        <v>82.4</v>
      </c>
      <c r="AP23" s="354">
        <v>2</v>
      </c>
      <c r="AQ23" s="392">
        <v>101.9</v>
      </c>
      <c r="AR23" s="375">
        <v>41.2</v>
      </c>
      <c r="AS23" s="494">
        <f t="shared" si="2"/>
        <v>40.431795878312066</v>
      </c>
      <c r="AT23" s="385">
        <v>31.1</v>
      </c>
    </row>
    <row r="24" spans="1:46" s="334" customFormat="1" ht="15" customHeight="1">
      <c r="A24" s="342"/>
      <c r="B24" s="341"/>
      <c r="C24" s="343" t="s">
        <v>133</v>
      </c>
      <c r="D24" s="346" t="s">
        <v>350</v>
      </c>
      <c r="E24" s="355"/>
      <c r="F24" s="355"/>
      <c r="G24" s="355"/>
      <c r="H24" s="355"/>
      <c r="I24" s="355"/>
      <c r="J24" s="355"/>
      <c r="K24" s="354">
        <v>42.7</v>
      </c>
      <c r="L24" s="391"/>
      <c r="M24" s="354">
        <v>13.22</v>
      </c>
      <c r="N24" s="354">
        <v>13.06</v>
      </c>
      <c r="O24" s="354">
        <v>13.71</v>
      </c>
      <c r="P24" s="395">
        <v>666.6</v>
      </c>
      <c r="Q24" s="407">
        <f>(P24-497.6)*100/497.6</f>
        <v>33.963022508038584</v>
      </c>
      <c r="R24" s="407">
        <f>(P24-566.08)*100/566.08</f>
        <v>17.757207461842846</v>
      </c>
      <c r="S24" s="354">
        <v>1</v>
      </c>
      <c r="T24" s="354"/>
      <c r="U24" s="354"/>
      <c r="V24" s="354"/>
      <c r="W24" s="354"/>
      <c r="X24" s="354"/>
      <c r="Y24" s="354"/>
      <c r="Z24" s="354"/>
      <c r="AA24" s="354"/>
      <c r="AB24" s="436"/>
      <c r="AC24" s="349"/>
      <c r="AD24" s="436"/>
      <c r="AE24" s="349"/>
      <c r="AF24" s="442"/>
      <c r="AG24" s="438">
        <v>42672</v>
      </c>
      <c r="AH24" s="438">
        <v>42684</v>
      </c>
      <c r="AI24" s="438">
        <v>42480</v>
      </c>
      <c r="AJ24" s="438">
        <v>42484</v>
      </c>
      <c r="AK24" s="438"/>
      <c r="AL24" s="479"/>
      <c r="AM24" s="395">
        <v>30.5</v>
      </c>
      <c r="AN24" s="479"/>
      <c r="AO24" s="354">
        <v>83</v>
      </c>
      <c r="AP24" s="479"/>
      <c r="AQ24" s="395">
        <v>127.5</v>
      </c>
      <c r="AR24" s="395">
        <v>47.33</v>
      </c>
      <c r="AS24" s="407">
        <f t="shared" si="2"/>
        <v>37.12156862745098</v>
      </c>
      <c r="AT24" s="354">
        <v>38.3</v>
      </c>
    </row>
    <row r="25" spans="1:46" s="334" customFormat="1" ht="15" customHeight="1">
      <c r="A25" s="342"/>
      <c r="B25" s="341"/>
      <c r="C25" s="343" t="s">
        <v>133</v>
      </c>
      <c r="D25" s="350" t="s">
        <v>132</v>
      </c>
      <c r="E25" s="351"/>
      <c r="F25" s="351"/>
      <c r="G25" s="351"/>
      <c r="H25" s="351"/>
      <c r="I25" s="377"/>
      <c r="J25" s="378"/>
      <c r="K25" s="377">
        <f aca="true" t="shared" si="3" ref="K25:O25">AVERAGE(K14:K24)</f>
        <v>41.33272727272728</v>
      </c>
      <c r="L25" s="396"/>
      <c r="M25" s="397">
        <f t="shared" si="3"/>
        <v>10.990909090909092</v>
      </c>
      <c r="N25" s="397">
        <f t="shared" si="3"/>
        <v>10.898181818181818</v>
      </c>
      <c r="O25" s="397">
        <f t="shared" si="3"/>
        <v>11.029090909090911</v>
      </c>
      <c r="P25" s="398">
        <v>548.8</v>
      </c>
      <c r="Q25" s="423">
        <v>14.04</v>
      </c>
      <c r="R25" s="423">
        <v>6.11</v>
      </c>
      <c r="S25" s="424">
        <v>2</v>
      </c>
      <c r="T25" s="355"/>
      <c r="U25" s="421"/>
      <c r="V25" s="355"/>
      <c r="W25" s="421"/>
      <c r="X25" s="355"/>
      <c r="Y25" s="421"/>
      <c r="Z25" s="355"/>
      <c r="AA25" s="421"/>
      <c r="AB25" s="438"/>
      <c r="AC25" s="421"/>
      <c r="AD25" s="438"/>
      <c r="AE25" s="421"/>
      <c r="AF25" s="354"/>
      <c r="AG25" s="445"/>
      <c r="AH25" s="445"/>
      <c r="AI25" s="445"/>
      <c r="AJ25" s="445"/>
      <c r="AK25" s="445"/>
      <c r="AL25" s="480">
        <f aca="true" t="shared" si="4" ref="AL25:AO25">AVERAGE(AL14:AL23)</f>
        <v>215.8</v>
      </c>
      <c r="AM25" s="379">
        <f t="shared" si="4"/>
        <v>22.432</v>
      </c>
      <c r="AN25" s="481"/>
      <c r="AO25" s="377">
        <f t="shared" si="4"/>
        <v>80.22</v>
      </c>
      <c r="AP25" s="481"/>
      <c r="AQ25" s="379">
        <f aca="true" t="shared" si="5" ref="AQ25:AT25">AVERAGE(AQ14:AQ23)</f>
        <v>115.561</v>
      </c>
      <c r="AR25" s="379">
        <f t="shared" si="5"/>
        <v>42.106</v>
      </c>
      <c r="AS25" s="496">
        <f t="shared" si="5"/>
        <v>37.01081669521652</v>
      </c>
      <c r="AT25" s="377">
        <f t="shared" si="5"/>
        <v>34.39</v>
      </c>
    </row>
    <row r="26" spans="1:19" s="335" customFormat="1" ht="12.75">
      <c r="A26" s="342"/>
      <c r="B26" s="354" t="s">
        <v>49</v>
      </c>
      <c r="C26" s="356" t="s">
        <v>351</v>
      </c>
      <c r="D26" s="357" t="s">
        <v>339</v>
      </c>
      <c r="E26" s="358">
        <v>5</v>
      </c>
      <c r="F26" s="358">
        <v>1</v>
      </c>
      <c r="G26" s="358">
        <v>1</v>
      </c>
      <c r="H26" s="358">
        <v>1</v>
      </c>
      <c r="I26" s="358"/>
      <c r="J26" s="358">
        <v>1</v>
      </c>
      <c r="K26" s="399">
        <v>39.51</v>
      </c>
      <c r="L26" s="355"/>
      <c r="M26" s="400">
        <v>92.4</v>
      </c>
      <c r="N26" s="400">
        <v>99.31499999999998</v>
      </c>
      <c r="O26" s="400"/>
      <c r="P26" s="358">
        <v>432.24</v>
      </c>
      <c r="Q26" s="358">
        <v>4.16</v>
      </c>
      <c r="R26" s="358">
        <v>4</v>
      </c>
      <c r="S26" s="338"/>
    </row>
    <row r="27" spans="1:19" s="335" customFormat="1" ht="12.75">
      <c r="A27" s="342"/>
      <c r="B27" s="354"/>
      <c r="C27" s="356" t="s">
        <v>351</v>
      </c>
      <c r="D27" s="359" t="s">
        <v>352</v>
      </c>
      <c r="E27" s="358">
        <v>5</v>
      </c>
      <c r="F27" s="358">
        <v>1</v>
      </c>
      <c r="G27" s="358">
        <v>1</v>
      </c>
      <c r="H27" s="358">
        <v>3</v>
      </c>
      <c r="I27" s="355"/>
      <c r="J27" s="358">
        <v>1</v>
      </c>
      <c r="K27" s="401">
        <v>43.2</v>
      </c>
      <c r="L27" s="358">
        <v>763</v>
      </c>
      <c r="M27" s="402">
        <v>123.38</v>
      </c>
      <c r="N27" s="402">
        <v>128.46</v>
      </c>
      <c r="O27" s="400"/>
      <c r="P27" s="399">
        <v>559.67</v>
      </c>
      <c r="Q27" s="358">
        <v>5.26</v>
      </c>
      <c r="R27" s="358">
        <v>4</v>
      </c>
      <c r="S27" s="338"/>
    </row>
    <row r="28" spans="1:19" s="335" customFormat="1" ht="12.75">
      <c r="A28" s="342"/>
      <c r="B28" s="354"/>
      <c r="C28" s="356" t="s">
        <v>351</v>
      </c>
      <c r="D28" s="357" t="s">
        <v>353</v>
      </c>
      <c r="E28" s="358">
        <v>5</v>
      </c>
      <c r="F28" s="358">
        <v>1</v>
      </c>
      <c r="G28" s="358">
        <v>1</v>
      </c>
      <c r="H28" s="358">
        <v>1</v>
      </c>
      <c r="I28" s="403"/>
      <c r="J28" s="358">
        <v>1</v>
      </c>
      <c r="K28" s="358">
        <v>41.6</v>
      </c>
      <c r="L28" s="403"/>
      <c r="M28" s="404">
        <v>124.02000000000002</v>
      </c>
      <c r="N28" s="404">
        <v>123</v>
      </c>
      <c r="O28" s="400"/>
      <c r="P28" s="358">
        <v>548.96</v>
      </c>
      <c r="Q28" s="358">
        <v>4.23</v>
      </c>
      <c r="R28" s="358">
        <v>4</v>
      </c>
      <c r="S28" s="338"/>
    </row>
    <row r="29" spans="1:19" s="335" customFormat="1" ht="12.75">
      <c r="A29" s="342"/>
      <c r="B29" s="354"/>
      <c r="C29" s="356" t="s">
        <v>351</v>
      </c>
      <c r="D29" s="357" t="s">
        <v>354</v>
      </c>
      <c r="E29" s="358">
        <v>5</v>
      </c>
      <c r="F29" s="358">
        <v>1</v>
      </c>
      <c r="G29" s="358">
        <v>1</v>
      </c>
      <c r="H29" s="358">
        <v>5</v>
      </c>
      <c r="I29" s="358">
        <v>0</v>
      </c>
      <c r="J29" s="358">
        <v>3</v>
      </c>
      <c r="K29" s="358">
        <v>42.8</v>
      </c>
      <c r="L29" s="403"/>
      <c r="M29" s="404">
        <v>115.47</v>
      </c>
      <c r="N29" s="404">
        <v>113.79999999999998</v>
      </c>
      <c r="O29" s="400"/>
      <c r="P29" s="399">
        <v>509.5143633333334</v>
      </c>
      <c r="Q29" s="358">
        <v>2.06</v>
      </c>
      <c r="R29" s="358">
        <v>4</v>
      </c>
      <c r="S29" s="338"/>
    </row>
    <row r="30" spans="1:19" s="335" customFormat="1" ht="12.75">
      <c r="A30" s="342"/>
      <c r="B30" s="354"/>
      <c r="C30" s="356" t="s">
        <v>351</v>
      </c>
      <c r="D30" s="357" t="s">
        <v>355</v>
      </c>
      <c r="E30" s="360">
        <v>5</v>
      </c>
      <c r="F30" s="360">
        <v>1</v>
      </c>
      <c r="G30" s="360">
        <v>1</v>
      </c>
      <c r="H30" s="360">
        <v>1</v>
      </c>
      <c r="I30" s="358"/>
      <c r="J30" s="360">
        <v>1</v>
      </c>
      <c r="K30" s="360">
        <v>42.1</v>
      </c>
      <c r="L30" s="403"/>
      <c r="M30" s="405">
        <v>134.61</v>
      </c>
      <c r="N30" s="405">
        <v>133.98</v>
      </c>
      <c r="O30" s="400"/>
      <c r="P30" s="360">
        <v>596.88</v>
      </c>
      <c r="Q30" s="360">
        <v>5.12</v>
      </c>
      <c r="R30" s="360">
        <v>4</v>
      </c>
      <c r="S30" s="338"/>
    </row>
    <row r="31" spans="1:19" s="335" customFormat="1" ht="12.75">
      <c r="A31" s="342"/>
      <c r="B31" s="354"/>
      <c r="C31" s="356" t="s">
        <v>351</v>
      </c>
      <c r="D31" s="357" t="s">
        <v>343</v>
      </c>
      <c r="E31" s="360">
        <v>5</v>
      </c>
      <c r="F31" s="360">
        <v>1</v>
      </c>
      <c r="G31" s="360">
        <v>1</v>
      </c>
      <c r="H31" s="360">
        <v>5</v>
      </c>
      <c r="I31" s="355"/>
      <c r="J31" s="406">
        <v>1</v>
      </c>
      <c r="K31" s="360">
        <v>45.7</v>
      </c>
      <c r="L31" s="355"/>
      <c r="M31" s="360">
        <v>127.95</v>
      </c>
      <c r="N31" s="360">
        <v>125.7</v>
      </c>
      <c r="O31" s="407"/>
      <c r="P31" s="360">
        <v>563.71</v>
      </c>
      <c r="Q31" s="360">
        <v>0.03</v>
      </c>
      <c r="R31" s="360">
        <v>4</v>
      </c>
      <c r="S31" s="338"/>
    </row>
    <row r="32" spans="1:19" s="335" customFormat="1" ht="12.75">
      <c r="A32" s="342"/>
      <c r="B32" s="354"/>
      <c r="C32" s="356" t="s">
        <v>351</v>
      </c>
      <c r="D32" s="359" t="s">
        <v>356</v>
      </c>
      <c r="E32" s="358">
        <v>5</v>
      </c>
      <c r="F32" s="358">
        <v>1</v>
      </c>
      <c r="G32" s="358">
        <v>1</v>
      </c>
      <c r="H32" s="358">
        <v>1</v>
      </c>
      <c r="I32" s="358">
        <v>1</v>
      </c>
      <c r="J32" s="358">
        <v>1</v>
      </c>
      <c r="K32" s="358">
        <v>41.8</v>
      </c>
      <c r="L32" s="355"/>
      <c r="M32" s="407">
        <v>120.35714285714286</v>
      </c>
      <c r="N32" s="407">
        <v>126.07142857142857</v>
      </c>
      <c r="O32" s="407"/>
      <c r="P32" s="407">
        <v>547.6464285714286</v>
      </c>
      <c r="Q32" s="358">
        <v>2.82</v>
      </c>
      <c r="R32" s="358">
        <v>4</v>
      </c>
      <c r="S32" s="338"/>
    </row>
    <row r="33" spans="1:19" s="335" customFormat="1" ht="12.75">
      <c r="A33" s="342"/>
      <c r="B33" s="354"/>
      <c r="C33" s="356" t="s">
        <v>351</v>
      </c>
      <c r="D33" s="357" t="s">
        <v>357</v>
      </c>
      <c r="E33" s="358">
        <v>5</v>
      </c>
      <c r="F33" s="358">
        <v>1</v>
      </c>
      <c r="G33" s="358">
        <v>1</v>
      </c>
      <c r="H33" s="358">
        <v>3</v>
      </c>
      <c r="I33" s="358"/>
      <c r="J33" s="358">
        <v>1</v>
      </c>
      <c r="K33" s="360">
        <v>44.9</v>
      </c>
      <c r="L33" s="355"/>
      <c r="M33" s="408">
        <v>127.5</v>
      </c>
      <c r="N33" s="408">
        <v>124.3</v>
      </c>
      <c r="O33" s="407"/>
      <c r="P33" s="399">
        <v>559</v>
      </c>
      <c r="Q33" s="358">
        <v>6.9</v>
      </c>
      <c r="R33" s="358">
        <v>3</v>
      </c>
      <c r="S33" s="338"/>
    </row>
    <row r="34" spans="1:19" s="335" customFormat="1" ht="12.75">
      <c r="A34" s="342"/>
      <c r="B34" s="354"/>
      <c r="C34" s="356" t="s">
        <v>351</v>
      </c>
      <c r="D34" s="357" t="s">
        <v>358</v>
      </c>
      <c r="E34" s="360">
        <v>5</v>
      </c>
      <c r="F34" s="360">
        <v>1</v>
      </c>
      <c r="G34" s="360">
        <v>1</v>
      </c>
      <c r="H34" s="360"/>
      <c r="I34" s="355"/>
      <c r="J34" s="406">
        <v>1</v>
      </c>
      <c r="K34" s="360">
        <v>42</v>
      </c>
      <c r="L34" s="355"/>
      <c r="M34" s="407">
        <v>125.41691661667667</v>
      </c>
      <c r="N34" s="407">
        <v>123.2753449310138</v>
      </c>
      <c r="O34" s="407"/>
      <c r="P34" s="407">
        <v>552.6771025794842</v>
      </c>
      <c r="Q34" s="360">
        <v>0.55</v>
      </c>
      <c r="R34" s="360">
        <v>4</v>
      </c>
      <c r="S34" s="338"/>
    </row>
    <row r="35" spans="1:19" s="335" customFormat="1" ht="12.75">
      <c r="A35" s="342"/>
      <c r="B35" s="354"/>
      <c r="C35" s="356" t="s">
        <v>351</v>
      </c>
      <c r="D35" s="361" t="s">
        <v>132</v>
      </c>
      <c r="E35" s="362"/>
      <c r="F35" s="362"/>
      <c r="G35" s="362"/>
      <c r="H35" s="362"/>
      <c r="I35" s="409"/>
      <c r="J35" s="410"/>
      <c r="K35" s="379">
        <f aca="true" t="shared" si="6" ref="K35:O35">AVERAGE(K26:K34)</f>
        <v>42.623333333333335</v>
      </c>
      <c r="L35" s="380"/>
      <c r="M35" s="397">
        <f t="shared" si="6"/>
        <v>121.23378438597996</v>
      </c>
      <c r="N35" s="397">
        <f t="shared" si="6"/>
        <v>121.9890859447158</v>
      </c>
      <c r="O35" s="397"/>
      <c r="P35" s="411">
        <v>540.5</v>
      </c>
      <c r="Q35" s="97">
        <v>3.5</v>
      </c>
      <c r="R35" s="424">
        <v>4</v>
      </c>
      <c r="S35" s="338"/>
    </row>
    <row r="36" spans="1:46" s="333" customFormat="1" ht="18" customHeight="1">
      <c r="A36" s="342" t="s">
        <v>40</v>
      </c>
      <c r="B36" s="362" t="s">
        <v>359</v>
      </c>
      <c r="C36" s="341" t="s">
        <v>113</v>
      </c>
      <c r="D36" s="363" t="s">
        <v>336</v>
      </c>
      <c r="E36" s="345">
        <v>5</v>
      </c>
      <c r="F36" s="345">
        <v>1</v>
      </c>
      <c r="G36" s="345">
        <v>1</v>
      </c>
      <c r="H36" s="345">
        <v>1</v>
      </c>
      <c r="I36" s="368"/>
      <c r="J36" s="345">
        <v>3</v>
      </c>
      <c r="K36" s="369">
        <v>37.2</v>
      </c>
      <c r="L36" s="368"/>
      <c r="M36" s="370">
        <v>10.42</v>
      </c>
      <c r="N36" s="370">
        <v>9.58</v>
      </c>
      <c r="O36" s="370">
        <v>9.89</v>
      </c>
      <c r="P36" s="370">
        <v>492.08</v>
      </c>
      <c r="Q36" s="413">
        <v>5.26</v>
      </c>
      <c r="R36" s="413">
        <v>-2.07</v>
      </c>
      <c r="S36" s="348">
        <v>9</v>
      </c>
      <c r="T36" s="414"/>
      <c r="U36" s="415">
        <v>3</v>
      </c>
      <c r="V36" s="415"/>
      <c r="W36" s="415">
        <v>2</v>
      </c>
      <c r="X36" s="415"/>
      <c r="Y36" s="415">
        <v>3</v>
      </c>
      <c r="Z36" s="415"/>
      <c r="AA36" s="415"/>
      <c r="AB36" s="432"/>
      <c r="AC36" s="415"/>
      <c r="AD36" s="432">
        <v>42078</v>
      </c>
      <c r="AE36" s="415">
        <v>2</v>
      </c>
      <c r="AG36" s="450">
        <v>42305</v>
      </c>
      <c r="AH36" s="451">
        <v>42314</v>
      </c>
      <c r="AI36" s="452">
        <v>42119</v>
      </c>
      <c r="AJ36" s="451">
        <v>42121</v>
      </c>
      <c r="AK36" s="453">
        <v>42167</v>
      </c>
      <c r="AL36" s="454">
        <v>227</v>
      </c>
      <c r="AM36" s="455">
        <v>25.11</v>
      </c>
      <c r="AN36" s="456">
        <v>5</v>
      </c>
      <c r="AO36" s="484">
        <v>86.3</v>
      </c>
      <c r="AP36" s="456">
        <v>3</v>
      </c>
      <c r="AQ36" s="455">
        <v>138.23</v>
      </c>
      <c r="AR36" s="455">
        <v>42.4</v>
      </c>
      <c r="AS36" s="485">
        <v>30.67351515589959</v>
      </c>
      <c r="AT36" s="455">
        <v>32.4</v>
      </c>
    </row>
    <row r="37" spans="1:46" s="333" customFormat="1" ht="18" customHeight="1">
      <c r="A37" s="342"/>
      <c r="B37" s="362"/>
      <c r="C37" s="341" t="s">
        <v>113</v>
      </c>
      <c r="D37" s="363" t="s">
        <v>131</v>
      </c>
      <c r="E37" s="345">
        <v>5</v>
      </c>
      <c r="F37" s="345">
        <v>1</v>
      </c>
      <c r="G37" s="345">
        <v>1</v>
      </c>
      <c r="H37" s="345">
        <v>1</v>
      </c>
      <c r="I37" s="345">
        <v>6</v>
      </c>
      <c r="J37" s="345">
        <v>1</v>
      </c>
      <c r="K37" s="371">
        <v>38.2</v>
      </c>
      <c r="L37" s="345">
        <v>765</v>
      </c>
      <c r="M37" s="370">
        <v>9.68</v>
      </c>
      <c r="N37" s="370">
        <v>9.48</v>
      </c>
      <c r="O37" s="370">
        <v>9.56</v>
      </c>
      <c r="P37" s="370">
        <v>478.7</v>
      </c>
      <c r="Q37" s="413">
        <v>7.2</v>
      </c>
      <c r="R37" s="413">
        <v>-0.63</v>
      </c>
      <c r="S37" s="348">
        <v>8</v>
      </c>
      <c r="T37" s="414">
        <v>21.95</v>
      </c>
      <c r="U37" s="416" t="s">
        <v>360</v>
      </c>
      <c r="V37" s="414">
        <v>100</v>
      </c>
      <c r="W37" s="415">
        <v>4</v>
      </c>
      <c r="X37" s="415">
        <v>50</v>
      </c>
      <c r="Y37" s="417" t="s">
        <v>338</v>
      </c>
      <c r="Z37" s="415">
        <v>0</v>
      </c>
      <c r="AA37" s="415">
        <v>1</v>
      </c>
      <c r="AB37" s="432">
        <v>42366</v>
      </c>
      <c r="AC37" s="417" t="s">
        <v>338</v>
      </c>
      <c r="AD37" s="432">
        <v>42054</v>
      </c>
      <c r="AE37" s="417" t="s">
        <v>338</v>
      </c>
      <c r="AG37" s="431">
        <v>42304</v>
      </c>
      <c r="AH37" s="431">
        <v>42313</v>
      </c>
      <c r="AI37" s="431">
        <v>42113</v>
      </c>
      <c r="AJ37" s="431">
        <v>42115</v>
      </c>
      <c r="AK37" s="431">
        <v>42157</v>
      </c>
      <c r="AL37" s="394">
        <v>214</v>
      </c>
      <c r="AM37" s="455">
        <v>20.2</v>
      </c>
      <c r="AN37" s="456">
        <v>1</v>
      </c>
      <c r="AO37" s="486">
        <v>85.6</v>
      </c>
      <c r="AP37" s="487">
        <v>1</v>
      </c>
      <c r="AQ37" s="469">
        <v>120.8</v>
      </c>
      <c r="AR37" s="469">
        <v>32.9</v>
      </c>
      <c r="AS37" s="469">
        <v>27.235099337748345</v>
      </c>
      <c r="AT37" s="469">
        <v>38.2</v>
      </c>
    </row>
    <row r="38" spans="1:46" s="333" customFormat="1" ht="18" customHeight="1">
      <c r="A38" s="342"/>
      <c r="B38" s="362"/>
      <c r="C38" s="341" t="s">
        <v>113</v>
      </c>
      <c r="D38" s="357" t="s">
        <v>339</v>
      </c>
      <c r="E38" s="345">
        <v>5</v>
      </c>
      <c r="F38" s="345">
        <v>1</v>
      </c>
      <c r="G38" s="345">
        <v>1</v>
      </c>
      <c r="H38" s="345">
        <v>1</v>
      </c>
      <c r="I38" s="345">
        <v>0</v>
      </c>
      <c r="J38" s="345">
        <v>1</v>
      </c>
      <c r="K38" s="369">
        <v>50.5</v>
      </c>
      <c r="L38" s="368"/>
      <c r="M38" s="370">
        <v>11</v>
      </c>
      <c r="N38" s="370">
        <v>10.1</v>
      </c>
      <c r="O38" s="370">
        <v>10.5</v>
      </c>
      <c r="P38" s="370">
        <v>528.01</v>
      </c>
      <c r="Q38" s="413">
        <v>26.91</v>
      </c>
      <c r="R38" s="413">
        <v>12.86</v>
      </c>
      <c r="S38" s="348">
        <v>1</v>
      </c>
      <c r="T38" s="415">
        <v>0.5</v>
      </c>
      <c r="U38" s="415">
        <v>5</v>
      </c>
      <c r="V38" s="416"/>
      <c r="W38" s="416"/>
      <c r="X38" s="416"/>
      <c r="Y38" s="416"/>
      <c r="Z38" s="415"/>
      <c r="AA38" s="415"/>
      <c r="AB38" s="432"/>
      <c r="AC38" s="415"/>
      <c r="AD38" s="432"/>
      <c r="AE38" s="415"/>
      <c r="AG38" s="452">
        <v>42302</v>
      </c>
      <c r="AH38" s="452">
        <v>42310</v>
      </c>
      <c r="AI38" s="452">
        <v>42113</v>
      </c>
      <c r="AJ38" s="452">
        <v>42115</v>
      </c>
      <c r="AK38" s="453">
        <v>42160</v>
      </c>
      <c r="AL38" s="454">
        <v>215</v>
      </c>
      <c r="AM38" s="455">
        <v>22</v>
      </c>
      <c r="AN38" s="456">
        <v>3</v>
      </c>
      <c r="AO38" s="486">
        <v>87</v>
      </c>
      <c r="AP38" s="456">
        <v>3</v>
      </c>
      <c r="AQ38" s="455">
        <v>95.11</v>
      </c>
      <c r="AR38" s="455">
        <v>39.56</v>
      </c>
      <c r="AS38" s="485">
        <v>41.59394385448428</v>
      </c>
      <c r="AT38" s="455">
        <v>28.5</v>
      </c>
    </row>
    <row r="39" spans="1:46" s="333" customFormat="1" ht="18" customHeight="1">
      <c r="A39" s="342"/>
      <c r="B39" s="362"/>
      <c r="C39" s="341" t="s">
        <v>113</v>
      </c>
      <c r="D39" s="363" t="s">
        <v>340</v>
      </c>
      <c r="E39" s="345">
        <v>5</v>
      </c>
      <c r="F39" s="345">
        <v>1</v>
      </c>
      <c r="G39" s="345">
        <v>1</v>
      </c>
      <c r="H39" s="345">
        <v>1</v>
      </c>
      <c r="I39" s="368"/>
      <c r="J39" s="345">
        <v>1</v>
      </c>
      <c r="K39" s="371">
        <v>47.9</v>
      </c>
      <c r="L39" s="368"/>
      <c r="M39" s="370">
        <v>11.1</v>
      </c>
      <c r="N39" s="370">
        <v>11.34</v>
      </c>
      <c r="O39" s="370">
        <v>11.25</v>
      </c>
      <c r="P39" s="370">
        <v>561.64</v>
      </c>
      <c r="Q39" s="413">
        <v>13.09</v>
      </c>
      <c r="R39" s="413">
        <v>8.26</v>
      </c>
      <c r="S39" s="418">
        <v>4</v>
      </c>
      <c r="T39" s="414">
        <v>13.1</v>
      </c>
      <c r="U39" s="415" t="s">
        <v>341</v>
      </c>
      <c r="V39" s="414">
        <v>100</v>
      </c>
      <c r="W39" s="429" t="s">
        <v>361</v>
      </c>
      <c r="X39" s="414">
        <v>66.7</v>
      </c>
      <c r="Y39" s="415" t="s">
        <v>341</v>
      </c>
      <c r="Z39" s="415">
        <v>0</v>
      </c>
      <c r="AA39" s="415">
        <v>0</v>
      </c>
      <c r="AB39" s="432">
        <v>42045</v>
      </c>
      <c r="AC39" s="415">
        <v>1</v>
      </c>
      <c r="AD39" s="432">
        <v>42081</v>
      </c>
      <c r="AE39" s="415">
        <v>1</v>
      </c>
      <c r="AG39" s="452">
        <v>42312</v>
      </c>
      <c r="AH39" s="452">
        <v>42321</v>
      </c>
      <c r="AI39" s="452">
        <v>42116</v>
      </c>
      <c r="AJ39" s="452">
        <v>42118</v>
      </c>
      <c r="AK39" s="452">
        <v>42158</v>
      </c>
      <c r="AL39" s="457">
        <v>203</v>
      </c>
      <c r="AM39" s="458">
        <v>24.5</v>
      </c>
      <c r="AN39" s="456">
        <v>1</v>
      </c>
      <c r="AO39" s="488">
        <v>77.6</v>
      </c>
      <c r="AP39" s="456">
        <v>2</v>
      </c>
      <c r="AQ39" s="458">
        <v>141.2</v>
      </c>
      <c r="AR39" s="458">
        <v>41.2</v>
      </c>
      <c r="AS39" s="485">
        <v>29.17847025495751</v>
      </c>
      <c r="AT39" s="458">
        <v>31.3</v>
      </c>
    </row>
    <row r="40" spans="1:46" s="333" customFormat="1" ht="18" customHeight="1">
      <c r="A40" s="342"/>
      <c r="B40" s="362"/>
      <c r="C40" s="341" t="s">
        <v>113</v>
      </c>
      <c r="D40" s="363" t="s">
        <v>342</v>
      </c>
      <c r="E40" s="347">
        <v>3</v>
      </c>
      <c r="F40" s="347">
        <v>1</v>
      </c>
      <c r="G40" s="347">
        <v>5</v>
      </c>
      <c r="H40" s="347">
        <v>1</v>
      </c>
      <c r="I40" s="368"/>
      <c r="J40" s="372">
        <v>1</v>
      </c>
      <c r="K40" s="373">
        <v>42.93</v>
      </c>
      <c r="L40" s="368"/>
      <c r="M40" s="374">
        <v>11.5</v>
      </c>
      <c r="N40" s="374">
        <v>11.25</v>
      </c>
      <c r="O40" s="374">
        <v>10.5</v>
      </c>
      <c r="P40" s="370">
        <v>554.17</v>
      </c>
      <c r="Q40" s="420">
        <v>8.13</v>
      </c>
      <c r="R40" s="420">
        <v>9.92</v>
      </c>
      <c r="S40" s="347">
        <v>5</v>
      </c>
      <c r="T40" s="355"/>
      <c r="U40" s="421"/>
      <c r="V40" s="355"/>
      <c r="W40" s="421"/>
      <c r="X40" s="355"/>
      <c r="Y40" s="421"/>
      <c r="Z40" s="355"/>
      <c r="AA40" s="421"/>
      <c r="AB40" s="433"/>
      <c r="AC40" s="421"/>
      <c r="AD40" s="433"/>
      <c r="AE40" s="421"/>
      <c r="AG40" s="459">
        <v>42303</v>
      </c>
      <c r="AH40" s="460"/>
      <c r="AI40" s="459">
        <v>42113</v>
      </c>
      <c r="AJ40" s="459">
        <v>42119</v>
      </c>
      <c r="AK40" s="459">
        <v>42159</v>
      </c>
      <c r="AL40" s="461">
        <v>221</v>
      </c>
      <c r="AM40" s="462">
        <v>23.6</v>
      </c>
      <c r="AN40" s="463">
        <v>3</v>
      </c>
      <c r="AO40" s="489">
        <v>78</v>
      </c>
      <c r="AP40" s="463">
        <v>1</v>
      </c>
      <c r="AQ40" s="462">
        <v>98.3</v>
      </c>
      <c r="AR40" s="462">
        <v>45</v>
      </c>
      <c r="AS40" s="485">
        <v>45.77822990844354</v>
      </c>
      <c r="AT40" s="462">
        <v>36.8</v>
      </c>
    </row>
    <row r="41" spans="1:46" s="333" customFormat="1" ht="18" customHeight="1">
      <c r="A41" s="342"/>
      <c r="B41" s="362"/>
      <c r="C41" s="341" t="s">
        <v>113</v>
      </c>
      <c r="D41" s="363" t="s">
        <v>343</v>
      </c>
      <c r="E41" s="348">
        <v>5</v>
      </c>
      <c r="F41" s="348">
        <v>1</v>
      </c>
      <c r="G41" s="348">
        <v>1</v>
      </c>
      <c r="H41" s="348">
        <v>3</v>
      </c>
      <c r="I41" s="368">
        <v>0</v>
      </c>
      <c r="J41" s="345">
        <v>1</v>
      </c>
      <c r="K41" s="371">
        <v>41</v>
      </c>
      <c r="L41" s="368"/>
      <c r="M41" s="370">
        <v>10.3</v>
      </c>
      <c r="N41" s="370">
        <v>10.88</v>
      </c>
      <c r="O41" s="370">
        <v>10.04</v>
      </c>
      <c r="P41" s="370">
        <v>520.29</v>
      </c>
      <c r="Q41" s="413">
        <v>0.75</v>
      </c>
      <c r="R41" s="413">
        <v>10.26</v>
      </c>
      <c r="S41" s="348">
        <v>8</v>
      </c>
      <c r="T41" s="414">
        <v>45</v>
      </c>
      <c r="U41" s="414">
        <v>4</v>
      </c>
      <c r="V41" s="414">
        <v>30</v>
      </c>
      <c r="W41" s="414">
        <v>3</v>
      </c>
      <c r="X41" s="414"/>
      <c r="Y41" s="414"/>
      <c r="Z41" s="414">
        <v>0</v>
      </c>
      <c r="AA41" s="414">
        <v>1</v>
      </c>
      <c r="AB41" s="434">
        <v>42363</v>
      </c>
      <c r="AC41" s="414">
        <v>1</v>
      </c>
      <c r="AD41" s="434">
        <v>42078</v>
      </c>
      <c r="AE41" s="414">
        <v>2</v>
      </c>
      <c r="AG41" s="464">
        <v>42304</v>
      </c>
      <c r="AH41" s="464">
        <v>42309</v>
      </c>
      <c r="AI41" s="464">
        <v>42116</v>
      </c>
      <c r="AJ41" s="451">
        <v>42122</v>
      </c>
      <c r="AK41" s="451">
        <v>42162</v>
      </c>
      <c r="AL41" s="457">
        <v>218</v>
      </c>
      <c r="AM41" s="465">
        <v>19.6</v>
      </c>
      <c r="AN41" s="466">
        <v>3</v>
      </c>
      <c r="AO41" s="488">
        <v>94.3</v>
      </c>
      <c r="AP41" s="466">
        <v>3</v>
      </c>
      <c r="AQ41" s="465">
        <v>115.7</v>
      </c>
      <c r="AR41" s="458">
        <v>42.5</v>
      </c>
      <c r="AS41" s="485">
        <v>36.732929991356954</v>
      </c>
      <c r="AT41" s="458">
        <v>34.5</v>
      </c>
    </row>
    <row r="42" spans="1:46" s="333" customFormat="1" ht="18" customHeight="1">
      <c r="A42" s="342"/>
      <c r="B42" s="362"/>
      <c r="C42" s="341" t="s">
        <v>113</v>
      </c>
      <c r="D42" s="363" t="s">
        <v>344</v>
      </c>
      <c r="E42" s="348">
        <v>5</v>
      </c>
      <c r="F42" s="348">
        <v>1</v>
      </c>
      <c r="G42" s="348">
        <v>1</v>
      </c>
      <c r="H42" s="348">
        <v>1</v>
      </c>
      <c r="I42" s="345"/>
      <c r="J42" s="345">
        <v>1</v>
      </c>
      <c r="K42" s="369">
        <v>47.95</v>
      </c>
      <c r="L42" s="368"/>
      <c r="M42" s="370">
        <v>11.76</v>
      </c>
      <c r="N42" s="370">
        <v>11.465</v>
      </c>
      <c r="O42" s="370">
        <v>12.34</v>
      </c>
      <c r="P42" s="370">
        <v>592.75</v>
      </c>
      <c r="Q42" s="413">
        <v>18.75</v>
      </c>
      <c r="R42" s="413">
        <v>14.02</v>
      </c>
      <c r="S42" s="348">
        <v>1</v>
      </c>
      <c r="T42" s="415">
        <v>1</v>
      </c>
      <c r="U42" s="415">
        <v>2</v>
      </c>
      <c r="V42" s="415">
        <v>90</v>
      </c>
      <c r="W42" s="415">
        <v>5</v>
      </c>
      <c r="X42" s="415"/>
      <c r="Y42" s="415"/>
      <c r="Z42" s="415"/>
      <c r="AA42" s="415"/>
      <c r="AB42" s="434"/>
      <c r="AC42" s="415"/>
      <c r="AD42" s="434">
        <v>42102</v>
      </c>
      <c r="AE42" s="414">
        <v>2</v>
      </c>
      <c r="AG42" s="451">
        <v>42304</v>
      </c>
      <c r="AH42" s="451">
        <v>42321</v>
      </c>
      <c r="AI42" s="452">
        <v>42112</v>
      </c>
      <c r="AJ42" s="452">
        <v>42115</v>
      </c>
      <c r="AK42" s="452">
        <v>42154</v>
      </c>
      <c r="AL42" s="457">
        <v>214</v>
      </c>
      <c r="AM42" s="467">
        <v>23</v>
      </c>
      <c r="AN42" s="466">
        <v>3</v>
      </c>
      <c r="AO42" s="490">
        <v>83.3</v>
      </c>
      <c r="AP42" s="487">
        <v>2</v>
      </c>
      <c r="AQ42" s="458">
        <v>114.42</v>
      </c>
      <c r="AR42" s="467">
        <v>40.92</v>
      </c>
      <c r="AS42" s="469">
        <v>35.76297850026219</v>
      </c>
      <c r="AT42" s="467">
        <v>27.1</v>
      </c>
    </row>
    <row r="43" spans="1:46" s="333" customFormat="1" ht="18" customHeight="1">
      <c r="A43" s="342"/>
      <c r="B43" s="362"/>
      <c r="C43" s="341" t="s">
        <v>113</v>
      </c>
      <c r="D43" s="363" t="s">
        <v>345</v>
      </c>
      <c r="E43" s="349">
        <v>3</v>
      </c>
      <c r="F43" s="349">
        <v>1</v>
      </c>
      <c r="G43" s="349">
        <v>1</v>
      </c>
      <c r="H43" s="349">
        <v>3</v>
      </c>
      <c r="I43" s="349">
        <v>0</v>
      </c>
      <c r="J43" s="349">
        <v>3</v>
      </c>
      <c r="K43" s="375">
        <v>40.4</v>
      </c>
      <c r="L43" s="349">
        <v>790</v>
      </c>
      <c r="M43" s="376">
        <v>9.3</v>
      </c>
      <c r="N43" s="376">
        <v>9.2</v>
      </c>
      <c r="O43" s="376">
        <v>9.2</v>
      </c>
      <c r="P43" s="376">
        <v>455.99</v>
      </c>
      <c r="Q43" s="422">
        <v>13.99</v>
      </c>
      <c r="R43" s="422">
        <v>3.36</v>
      </c>
      <c r="S43" s="349">
        <v>6</v>
      </c>
      <c r="T43" s="349">
        <v>1</v>
      </c>
      <c r="U43" s="349">
        <v>2</v>
      </c>
      <c r="V43" s="349">
        <v>30</v>
      </c>
      <c r="W43" s="349">
        <v>2</v>
      </c>
      <c r="X43" s="349">
        <v>1</v>
      </c>
      <c r="Y43" s="349">
        <v>2</v>
      </c>
      <c r="Z43" s="355">
        <v>0</v>
      </c>
      <c r="AA43" s="355"/>
      <c r="AB43" s="435">
        <v>42010</v>
      </c>
      <c r="AC43" s="349">
        <v>1</v>
      </c>
      <c r="AD43" s="435">
        <v>42088</v>
      </c>
      <c r="AE43" s="349">
        <v>1</v>
      </c>
      <c r="AG43" s="435">
        <v>42306</v>
      </c>
      <c r="AH43" s="435">
        <v>42313</v>
      </c>
      <c r="AI43" s="435">
        <v>42120</v>
      </c>
      <c r="AJ43" s="435">
        <v>42122</v>
      </c>
      <c r="AK43" s="435">
        <v>42165</v>
      </c>
      <c r="AL43" s="386">
        <v>226</v>
      </c>
      <c r="AM43" s="375">
        <v>23.1</v>
      </c>
      <c r="AN43" s="468">
        <v>3</v>
      </c>
      <c r="AO43" s="385">
        <v>74.9</v>
      </c>
      <c r="AP43" s="349">
        <v>3</v>
      </c>
      <c r="AQ43" s="375">
        <v>77.3</v>
      </c>
      <c r="AR43" s="375">
        <v>41.5</v>
      </c>
      <c r="AS43" s="491">
        <f>AR43*100/AQ43</f>
        <v>53.6869340232859</v>
      </c>
      <c r="AT43" s="375">
        <v>31.4</v>
      </c>
    </row>
    <row r="44" spans="1:46" s="333" customFormat="1" ht="18" customHeight="1">
      <c r="A44" s="342"/>
      <c r="B44" s="362"/>
      <c r="C44" s="341" t="s">
        <v>113</v>
      </c>
      <c r="D44" s="357" t="s">
        <v>346</v>
      </c>
      <c r="E44" s="345">
        <v>5</v>
      </c>
      <c r="F44" s="345">
        <v>1</v>
      </c>
      <c r="G44" s="345">
        <v>1</v>
      </c>
      <c r="H44" s="345">
        <v>1</v>
      </c>
      <c r="I44" s="368"/>
      <c r="J44" s="345">
        <v>1</v>
      </c>
      <c r="K44" s="369">
        <v>39.7</v>
      </c>
      <c r="L44" s="368"/>
      <c r="M44" s="370">
        <v>11.24</v>
      </c>
      <c r="N44" s="370">
        <v>11.26</v>
      </c>
      <c r="O44" s="370">
        <v>11.31</v>
      </c>
      <c r="P44" s="370">
        <v>563.27</v>
      </c>
      <c r="Q44" s="413">
        <v>12.95</v>
      </c>
      <c r="R44" s="413">
        <v>5.79</v>
      </c>
      <c r="S44" s="348">
        <v>5</v>
      </c>
      <c r="T44" s="414"/>
      <c r="U44" s="415">
        <v>3</v>
      </c>
      <c r="V44" s="415"/>
      <c r="W44" s="415">
        <v>2</v>
      </c>
      <c r="X44" s="415"/>
      <c r="Y44" s="415" t="s">
        <v>142</v>
      </c>
      <c r="Z44" s="415"/>
      <c r="AA44" s="415"/>
      <c r="AB44" s="432"/>
      <c r="AC44" s="415"/>
      <c r="AD44" s="432">
        <v>42062</v>
      </c>
      <c r="AE44" s="415">
        <v>2</v>
      </c>
      <c r="AG44" s="435">
        <v>42312</v>
      </c>
      <c r="AH44" s="435">
        <v>42324</v>
      </c>
      <c r="AI44" s="435">
        <v>42125</v>
      </c>
      <c r="AJ44" s="435">
        <v>42128</v>
      </c>
      <c r="AK44" s="435">
        <v>42160</v>
      </c>
      <c r="AL44" s="386">
        <v>214</v>
      </c>
      <c r="AM44" s="469">
        <v>24.26</v>
      </c>
      <c r="AN44" s="470">
        <v>3</v>
      </c>
      <c r="AO44" s="492">
        <v>77</v>
      </c>
      <c r="AP44" s="487">
        <v>2</v>
      </c>
      <c r="AQ44" s="455">
        <v>125.14</v>
      </c>
      <c r="AR44" s="455">
        <v>39.74</v>
      </c>
      <c r="AS44" s="485">
        <v>31.756432795269298</v>
      </c>
      <c r="AT44" s="455">
        <v>33.1</v>
      </c>
    </row>
    <row r="45" spans="1:46" s="333" customFormat="1" ht="18" customHeight="1">
      <c r="A45" s="342"/>
      <c r="B45" s="362"/>
      <c r="C45" s="341" t="s">
        <v>113</v>
      </c>
      <c r="D45" s="364" t="s">
        <v>132</v>
      </c>
      <c r="E45" s="351"/>
      <c r="F45" s="351"/>
      <c r="G45" s="351"/>
      <c r="H45" s="351"/>
      <c r="I45" s="377"/>
      <c r="J45" s="378"/>
      <c r="K45" s="379">
        <f>AVERAGE(K36:K44)</f>
        <v>42.864444444444445</v>
      </c>
      <c r="L45" s="380"/>
      <c r="M45" s="381"/>
      <c r="N45" s="381"/>
      <c r="O45" s="381"/>
      <c r="P45" s="116">
        <f>AVERAGE(P36:P44)</f>
        <v>527.4333333333333</v>
      </c>
      <c r="Q45" s="423">
        <v>11.6</v>
      </c>
      <c r="R45" s="423">
        <v>6.92</v>
      </c>
      <c r="S45" s="424">
        <v>5</v>
      </c>
      <c r="T45" s="355"/>
      <c r="U45" s="421"/>
      <c r="V45" s="355"/>
      <c r="W45" s="421"/>
      <c r="X45" s="355"/>
      <c r="Y45" s="421"/>
      <c r="Z45" s="355"/>
      <c r="AA45" s="421"/>
      <c r="AB45" s="433"/>
      <c r="AC45" s="421"/>
      <c r="AD45" s="433"/>
      <c r="AE45" s="421"/>
      <c r="AG45" s="433"/>
      <c r="AH45" s="433"/>
      <c r="AI45" s="433"/>
      <c r="AJ45" s="433"/>
      <c r="AK45" s="433"/>
      <c r="AL45" s="472">
        <f aca="true" t="shared" si="7" ref="AL45:AO45">AVERAGE(AL36:AL44)</f>
        <v>216.88888888888889</v>
      </c>
      <c r="AM45" s="379">
        <f t="shared" si="7"/>
        <v>22.818888888888885</v>
      </c>
      <c r="AN45" s="396"/>
      <c r="AO45" s="377">
        <f t="shared" si="7"/>
        <v>82.66666666666667</v>
      </c>
      <c r="AP45" s="396"/>
      <c r="AQ45" s="379">
        <f aca="true" t="shared" si="8" ref="AQ45:AT45">AVERAGE(AQ36:AQ44)</f>
        <v>114.02222222222223</v>
      </c>
      <c r="AR45" s="379">
        <f t="shared" si="8"/>
        <v>40.635555555555555</v>
      </c>
      <c r="AS45" s="379">
        <f t="shared" si="8"/>
        <v>36.93317042463418</v>
      </c>
      <c r="AT45" s="379">
        <f t="shared" si="8"/>
        <v>32.58888888888889</v>
      </c>
    </row>
    <row r="46" spans="1:46" s="334" customFormat="1" ht="16.5" customHeight="1">
      <c r="A46" s="342"/>
      <c r="B46" s="341" t="s">
        <v>362</v>
      </c>
      <c r="C46" s="341" t="s">
        <v>133</v>
      </c>
      <c r="D46" s="363" t="s">
        <v>336</v>
      </c>
      <c r="E46" s="352">
        <v>5</v>
      </c>
      <c r="F46" s="352">
        <v>1</v>
      </c>
      <c r="G46" s="352">
        <v>1</v>
      </c>
      <c r="H46" s="352">
        <v>3</v>
      </c>
      <c r="I46" s="352">
        <v>0</v>
      </c>
      <c r="J46" s="352">
        <v>1</v>
      </c>
      <c r="K46" s="382">
        <v>36.4</v>
      </c>
      <c r="L46" s="383">
        <v>780</v>
      </c>
      <c r="M46" s="384">
        <v>9.85</v>
      </c>
      <c r="N46" s="384">
        <v>9.86</v>
      </c>
      <c r="O46" s="384">
        <v>9.86</v>
      </c>
      <c r="P46" s="384">
        <v>493.17</v>
      </c>
      <c r="Q46" s="352">
        <v>10.89</v>
      </c>
      <c r="R46" s="425">
        <v>2.8015758864361198</v>
      </c>
      <c r="S46" s="352">
        <v>6</v>
      </c>
      <c r="T46" s="426">
        <v>2</v>
      </c>
      <c r="U46" s="426">
        <v>3</v>
      </c>
      <c r="V46" s="426"/>
      <c r="W46" s="426">
        <v>4</v>
      </c>
      <c r="X46" s="426"/>
      <c r="Y46" s="426">
        <v>3</v>
      </c>
      <c r="Z46" s="426">
        <v>60</v>
      </c>
      <c r="AA46" s="426">
        <v>5</v>
      </c>
      <c r="AB46" s="445">
        <v>42730</v>
      </c>
      <c r="AC46" s="426">
        <v>3</v>
      </c>
      <c r="AD46" s="445">
        <v>42424</v>
      </c>
      <c r="AE46" s="426">
        <v>2</v>
      </c>
      <c r="AF46" s="437">
        <v>0</v>
      </c>
      <c r="AG46" s="440">
        <v>42664</v>
      </c>
      <c r="AH46" s="440">
        <v>42670</v>
      </c>
      <c r="AI46" s="440">
        <v>42479</v>
      </c>
      <c r="AJ46" s="440">
        <v>42481</v>
      </c>
      <c r="AK46" s="440">
        <v>42528</v>
      </c>
      <c r="AL46" s="473">
        <v>224</v>
      </c>
      <c r="AM46" s="474">
        <v>25</v>
      </c>
      <c r="AN46" s="473">
        <v>3</v>
      </c>
      <c r="AO46" s="493">
        <v>88.3</v>
      </c>
      <c r="AP46" s="473">
        <v>3</v>
      </c>
      <c r="AQ46" s="474">
        <v>104.23</v>
      </c>
      <c r="AR46" s="474">
        <v>44.7</v>
      </c>
      <c r="AS46" s="494">
        <f aca="true" t="shared" si="9" ref="AS46:AS56">AR46*100/AQ46</f>
        <v>42.88592535738271</v>
      </c>
      <c r="AT46" s="493">
        <v>31.4</v>
      </c>
    </row>
    <row r="47" spans="1:46" s="334" customFormat="1" ht="16.5" customHeight="1">
      <c r="A47" s="342"/>
      <c r="B47" s="341"/>
      <c r="C47" s="341" t="s">
        <v>133</v>
      </c>
      <c r="D47" s="363" t="s">
        <v>131</v>
      </c>
      <c r="E47" s="349">
        <v>5</v>
      </c>
      <c r="F47" s="349">
        <v>1</v>
      </c>
      <c r="G47" s="349">
        <v>1</v>
      </c>
      <c r="H47" s="349">
        <v>3</v>
      </c>
      <c r="I47" s="355"/>
      <c r="J47" s="354">
        <v>1</v>
      </c>
      <c r="K47" s="385">
        <v>42.9</v>
      </c>
      <c r="L47" s="386">
        <v>742</v>
      </c>
      <c r="M47" s="375">
        <v>11.2</v>
      </c>
      <c r="N47" s="375">
        <v>11.3</v>
      </c>
      <c r="O47" s="375">
        <v>11.08</v>
      </c>
      <c r="P47" s="375">
        <v>559.7</v>
      </c>
      <c r="Q47" s="422">
        <v>3.076</v>
      </c>
      <c r="R47" s="407">
        <f>(P47-575.56)*100/575.56</f>
        <v>-2.755577177010199</v>
      </c>
      <c r="S47" s="349">
        <v>9</v>
      </c>
      <c r="T47" s="349">
        <v>2.16</v>
      </c>
      <c r="U47" s="427" t="s">
        <v>176</v>
      </c>
      <c r="V47" s="354">
        <v>100</v>
      </c>
      <c r="W47" s="427" t="s">
        <v>140</v>
      </c>
      <c r="X47" s="354">
        <v>80</v>
      </c>
      <c r="Y47" s="427" t="s">
        <v>137</v>
      </c>
      <c r="Z47" s="354">
        <v>0</v>
      </c>
      <c r="AA47" s="354">
        <v>1</v>
      </c>
      <c r="AB47" s="440">
        <v>42704</v>
      </c>
      <c r="AC47" s="427" t="s">
        <v>137</v>
      </c>
      <c r="AD47" s="440">
        <v>42436</v>
      </c>
      <c r="AE47" s="427" t="s">
        <v>137</v>
      </c>
      <c r="AF47" s="439">
        <v>24.5</v>
      </c>
      <c r="AG47" s="436">
        <v>42668</v>
      </c>
      <c r="AH47" s="436">
        <v>42677</v>
      </c>
      <c r="AI47" s="436">
        <v>42473</v>
      </c>
      <c r="AJ47" s="436">
        <v>42475</v>
      </c>
      <c r="AK47" s="436">
        <v>42520</v>
      </c>
      <c r="AL47" s="355">
        <v>210</v>
      </c>
      <c r="AM47" s="392">
        <v>20</v>
      </c>
      <c r="AN47" s="354">
        <v>3</v>
      </c>
      <c r="AO47" s="385">
        <v>79</v>
      </c>
      <c r="AP47" s="354">
        <v>2</v>
      </c>
      <c r="AQ47" s="392">
        <v>133</v>
      </c>
      <c r="AR47" s="375">
        <v>38.8</v>
      </c>
      <c r="AS47" s="494">
        <f t="shared" si="9"/>
        <v>29.172932330827063</v>
      </c>
      <c r="AT47" s="385">
        <v>35.6</v>
      </c>
    </row>
    <row r="48" spans="1:46" s="334" customFormat="1" ht="16.5" customHeight="1">
      <c r="A48" s="342"/>
      <c r="B48" s="341"/>
      <c r="C48" s="341" t="s">
        <v>133</v>
      </c>
      <c r="D48" s="357" t="s">
        <v>339</v>
      </c>
      <c r="E48" s="353">
        <v>5</v>
      </c>
      <c r="F48" s="353">
        <v>1</v>
      </c>
      <c r="G48" s="353">
        <v>1</v>
      </c>
      <c r="H48" s="353">
        <v>3</v>
      </c>
      <c r="I48" s="387"/>
      <c r="J48" s="353">
        <v>1</v>
      </c>
      <c r="K48" s="388">
        <v>38.9</v>
      </c>
      <c r="L48" s="389"/>
      <c r="M48" s="390">
        <v>9.65</v>
      </c>
      <c r="N48" s="390">
        <v>8.95</v>
      </c>
      <c r="O48" s="390">
        <v>9.2</v>
      </c>
      <c r="P48" s="390">
        <v>463.47</v>
      </c>
      <c r="Q48" s="353">
        <v>-4.14</v>
      </c>
      <c r="R48" s="425">
        <v>-6.202946652634983</v>
      </c>
      <c r="S48" s="353">
        <v>10</v>
      </c>
      <c r="T48" s="428">
        <v>1</v>
      </c>
      <c r="U48" s="428">
        <v>5</v>
      </c>
      <c r="V48" s="428"/>
      <c r="W48" s="428"/>
      <c r="X48" s="428"/>
      <c r="Y48" s="428"/>
      <c r="Z48" s="428">
        <v>20</v>
      </c>
      <c r="AA48" s="428">
        <v>5</v>
      </c>
      <c r="AB48" s="436"/>
      <c r="AC48" s="441"/>
      <c r="AD48" s="436"/>
      <c r="AE48" s="441"/>
      <c r="AF48" s="442"/>
      <c r="AG48" s="438">
        <v>42666</v>
      </c>
      <c r="AH48" s="438">
        <v>42673</v>
      </c>
      <c r="AI48" s="438">
        <v>42479</v>
      </c>
      <c r="AJ48" s="438">
        <v>42481</v>
      </c>
      <c r="AK48" s="438">
        <v>42526</v>
      </c>
      <c r="AL48" s="475">
        <v>220</v>
      </c>
      <c r="AM48" s="476">
        <v>22</v>
      </c>
      <c r="AN48" s="475">
        <v>3</v>
      </c>
      <c r="AO48" s="495">
        <v>88</v>
      </c>
      <c r="AP48" s="475">
        <v>3</v>
      </c>
      <c r="AQ48" s="476">
        <v>110.2</v>
      </c>
      <c r="AR48" s="476">
        <v>42.1</v>
      </c>
      <c r="AS48" s="494">
        <f t="shared" si="9"/>
        <v>38.2032667876588</v>
      </c>
      <c r="AT48" s="495">
        <v>31.7</v>
      </c>
    </row>
    <row r="49" spans="1:46" s="334" customFormat="1" ht="16.5" customHeight="1">
      <c r="A49" s="342"/>
      <c r="B49" s="341"/>
      <c r="C49" s="341" t="s">
        <v>133</v>
      </c>
      <c r="D49" s="363" t="s">
        <v>340</v>
      </c>
      <c r="E49" s="349">
        <v>5</v>
      </c>
      <c r="F49" s="349">
        <v>1</v>
      </c>
      <c r="G49" s="349">
        <v>1</v>
      </c>
      <c r="H49" s="349">
        <v>1</v>
      </c>
      <c r="I49" s="355"/>
      <c r="J49" s="349">
        <v>1</v>
      </c>
      <c r="K49" s="385">
        <v>42.9</v>
      </c>
      <c r="L49" s="391"/>
      <c r="M49" s="375">
        <v>10.87</v>
      </c>
      <c r="N49" s="375">
        <v>10.94</v>
      </c>
      <c r="O49" s="375">
        <v>11.01</v>
      </c>
      <c r="P49" s="375">
        <v>547.14</v>
      </c>
      <c r="Q49" s="349">
        <v>5.43</v>
      </c>
      <c r="R49" s="407">
        <f>(P49-537.07)*100/537.07</f>
        <v>1.8749883627832378</v>
      </c>
      <c r="S49" s="349">
        <v>5</v>
      </c>
      <c r="T49" s="349">
        <v>0</v>
      </c>
      <c r="U49" s="349"/>
      <c r="V49" s="349">
        <v>100</v>
      </c>
      <c r="W49" s="349">
        <v>3</v>
      </c>
      <c r="X49" s="349">
        <v>86.67</v>
      </c>
      <c r="Y49" s="443" t="s">
        <v>172</v>
      </c>
      <c r="Z49" s="349">
        <v>0</v>
      </c>
      <c r="AA49" s="349">
        <v>0</v>
      </c>
      <c r="AB49" s="438">
        <v>42714</v>
      </c>
      <c r="AC49" s="349">
        <v>2</v>
      </c>
      <c r="AD49" s="438">
        <v>42445</v>
      </c>
      <c r="AE49" s="349">
        <v>1</v>
      </c>
      <c r="AF49" s="442"/>
      <c r="AG49" s="445">
        <v>42673</v>
      </c>
      <c r="AH49" s="445">
        <v>42681</v>
      </c>
      <c r="AI49" s="445">
        <v>42474</v>
      </c>
      <c r="AJ49" s="445">
        <v>42476</v>
      </c>
      <c r="AK49" s="445">
        <v>42521</v>
      </c>
      <c r="AL49" s="355">
        <v>207</v>
      </c>
      <c r="AM49" s="375">
        <v>24.33</v>
      </c>
      <c r="AN49" s="349">
        <v>1</v>
      </c>
      <c r="AO49" s="385">
        <v>75.9</v>
      </c>
      <c r="AP49" s="349">
        <v>2</v>
      </c>
      <c r="AQ49" s="375">
        <v>72.67</v>
      </c>
      <c r="AR49" s="375">
        <v>36.84</v>
      </c>
      <c r="AS49" s="494">
        <f t="shared" si="9"/>
        <v>50.694922251272885</v>
      </c>
      <c r="AT49" s="385">
        <v>35.3</v>
      </c>
    </row>
    <row r="50" spans="1:46" s="334" customFormat="1" ht="16.5" customHeight="1">
      <c r="A50" s="342"/>
      <c r="B50" s="341"/>
      <c r="C50" s="341" t="s">
        <v>133</v>
      </c>
      <c r="D50" s="363" t="s">
        <v>342</v>
      </c>
      <c r="E50" s="349">
        <v>3</v>
      </c>
      <c r="F50" s="354">
        <v>1</v>
      </c>
      <c r="G50" s="354">
        <v>1</v>
      </c>
      <c r="H50" s="354">
        <v>1</v>
      </c>
      <c r="I50" s="355"/>
      <c r="J50" s="354">
        <v>1</v>
      </c>
      <c r="K50" s="385">
        <v>42.79</v>
      </c>
      <c r="L50" s="391"/>
      <c r="M50" s="392">
        <v>11.75</v>
      </c>
      <c r="N50" s="392">
        <v>11</v>
      </c>
      <c r="O50" s="392">
        <v>12.5</v>
      </c>
      <c r="P50" s="392">
        <v>587.5</v>
      </c>
      <c r="Q50" s="354">
        <v>5.2</v>
      </c>
      <c r="R50" s="407">
        <f>(P50-569.8)*100/569.8</f>
        <v>3.1063531063531147</v>
      </c>
      <c r="S50" s="354">
        <v>3</v>
      </c>
      <c r="T50" s="354">
        <v>0.2</v>
      </c>
      <c r="U50" s="354">
        <v>2</v>
      </c>
      <c r="V50" s="354">
        <v>0.14</v>
      </c>
      <c r="W50" s="354">
        <v>2.45</v>
      </c>
      <c r="X50" s="354">
        <v>0</v>
      </c>
      <c r="Y50" s="354"/>
      <c r="Z50" s="354"/>
      <c r="AA50" s="354">
        <v>1</v>
      </c>
      <c r="AB50" s="440">
        <v>42701</v>
      </c>
      <c r="AC50" s="354">
        <v>2</v>
      </c>
      <c r="AD50" s="440"/>
      <c r="AE50" s="355"/>
      <c r="AF50" s="444">
        <v>1</v>
      </c>
      <c r="AG50" s="440">
        <v>42667</v>
      </c>
      <c r="AH50" s="440">
        <v>42678</v>
      </c>
      <c r="AI50" s="440">
        <v>42474</v>
      </c>
      <c r="AJ50" s="440">
        <v>42481</v>
      </c>
      <c r="AK50" s="440">
        <v>42520</v>
      </c>
      <c r="AL50" s="355">
        <v>217</v>
      </c>
      <c r="AM50" s="392">
        <v>17</v>
      </c>
      <c r="AN50" s="354">
        <v>5</v>
      </c>
      <c r="AO50" s="385">
        <v>78.9</v>
      </c>
      <c r="AP50" s="354">
        <v>1</v>
      </c>
      <c r="AQ50" s="392">
        <v>84.6</v>
      </c>
      <c r="AR50" s="375">
        <v>43.5</v>
      </c>
      <c r="AS50" s="494">
        <f t="shared" si="9"/>
        <v>51.41843971631206</v>
      </c>
      <c r="AT50" s="385">
        <v>43.7</v>
      </c>
    </row>
    <row r="51" spans="1:46" s="334" customFormat="1" ht="16.5" customHeight="1">
      <c r="A51" s="342"/>
      <c r="B51" s="341"/>
      <c r="C51" s="341" t="s">
        <v>133</v>
      </c>
      <c r="D51" s="363" t="s">
        <v>343</v>
      </c>
      <c r="E51" s="349">
        <v>5</v>
      </c>
      <c r="F51" s="349">
        <v>1</v>
      </c>
      <c r="G51" s="349">
        <v>1</v>
      </c>
      <c r="H51" s="349">
        <v>5</v>
      </c>
      <c r="I51" s="355"/>
      <c r="J51" s="349">
        <v>1</v>
      </c>
      <c r="K51" s="385">
        <v>29.3</v>
      </c>
      <c r="L51" s="391"/>
      <c r="M51" s="375">
        <v>8.64</v>
      </c>
      <c r="N51" s="375">
        <v>8.96</v>
      </c>
      <c r="O51" s="375">
        <v>9.07</v>
      </c>
      <c r="P51" s="375">
        <v>444.6</v>
      </c>
      <c r="Q51" s="349">
        <v>10.76</v>
      </c>
      <c r="R51" s="407">
        <f>(P51-426.6)*100/426.6</f>
        <v>4.219409282700422</v>
      </c>
      <c r="S51" s="349">
        <v>5</v>
      </c>
      <c r="T51" s="349">
        <v>75</v>
      </c>
      <c r="U51" s="349">
        <v>5</v>
      </c>
      <c r="V51" s="349">
        <v>60</v>
      </c>
      <c r="W51" s="349">
        <v>5</v>
      </c>
      <c r="X51" s="349">
        <v>0</v>
      </c>
      <c r="Y51" s="349">
        <v>1</v>
      </c>
      <c r="Z51" s="349">
        <v>0</v>
      </c>
      <c r="AA51" s="349">
        <v>1</v>
      </c>
      <c r="AB51" s="436">
        <v>42729</v>
      </c>
      <c r="AC51" s="349">
        <v>1</v>
      </c>
      <c r="AD51" s="436">
        <v>42444</v>
      </c>
      <c r="AE51" s="349">
        <v>2</v>
      </c>
      <c r="AF51" s="446">
        <v>1</v>
      </c>
      <c r="AG51" s="436">
        <v>42668</v>
      </c>
      <c r="AH51" s="436">
        <v>42672</v>
      </c>
      <c r="AI51" s="436">
        <v>42482</v>
      </c>
      <c r="AJ51" s="436">
        <v>42485</v>
      </c>
      <c r="AK51" s="436">
        <v>42527</v>
      </c>
      <c r="AL51" s="349">
        <v>221</v>
      </c>
      <c r="AM51" s="482">
        <v>20</v>
      </c>
      <c r="AN51" s="349">
        <v>5</v>
      </c>
      <c r="AO51" s="385">
        <v>82.1</v>
      </c>
      <c r="AP51" s="349">
        <v>2</v>
      </c>
      <c r="AQ51" s="478">
        <v>119.3</v>
      </c>
      <c r="AR51" s="375">
        <v>52.3</v>
      </c>
      <c r="AS51" s="494">
        <f t="shared" si="9"/>
        <v>43.83906119027662</v>
      </c>
      <c r="AT51" s="385">
        <v>31.3</v>
      </c>
    </row>
    <row r="52" spans="1:46" s="334" customFormat="1" ht="16.5" customHeight="1">
      <c r="A52" s="342"/>
      <c r="B52" s="341"/>
      <c r="C52" s="341" t="s">
        <v>133</v>
      </c>
      <c r="D52" s="363" t="s">
        <v>344</v>
      </c>
      <c r="E52" s="354">
        <v>5</v>
      </c>
      <c r="F52" s="354">
        <v>1</v>
      </c>
      <c r="G52" s="354">
        <v>1</v>
      </c>
      <c r="H52" s="354">
        <v>1</v>
      </c>
      <c r="I52" s="355"/>
      <c r="J52" s="354">
        <v>1</v>
      </c>
      <c r="K52" s="393">
        <v>40.08</v>
      </c>
      <c r="L52" s="394">
        <v>776</v>
      </c>
      <c r="M52" s="392">
        <v>12.2</v>
      </c>
      <c r="N52" s="392">
        <v>12.35</v>
      </c>
      <c r="O52" s="392">
        <v>11.9</v>
      </c>
      <c r="P52" s="392">
        <v>607.5</v>
      </c>
      <c r="Q52" s="354">
        <v>48.17</v>
      </c>
      <c r="R52" s="395">
        <f>(P52-520.32)*100/520.32</f>
        <v>16.755073800737996</v>
      </c>
      <c r="S52" s="354">
        <v>2</v>
      </c>
      <c r="T52" s="354">
        <v>1</v>
      </c>
      <c r="U52" s="354">
        <v>2</v>
      </c>
      <c r="V52" s="354">
        <v>80</v>
      </c>
      <c r="W52" s="354">
        <v>2</v>
      </c>
      <c r="X52" s="354">
        <v>0</v>
      </c>
      <c r="Y52" s="354">
        <v>1</v>
      </c>
      <c r="Z52" s="354">
        <v>0</v>
      </c>
      <c r="AA52" s="354">
        <v>1</v>
      </c>
      <c r="AB52" s="438"/>
      <c r="AC52" s="355"/>
      <c r="AD52" s="438"/>
      <c r="AE52" s="355"/>
      <c r="AF52" s="354">
        <v>13.6</v>
      </c>
      <c r="AG52" s="438">
        <v>42675</v>
      </c>
      <c r="AH52" s="438">
        <v>42682</v>
      </c>
      <c r="AI52" s="438">
        <v>42474</v>
      </c>
      <c r="AJ52" s="438">
        <v>42476</v>
      </c>
      <c r="AK52" s="438">
        <v>42523</v>
      </c>
      <c r="AL52" s="483">
        <v>206</v>
      </c>
      <c r="AM52" s="392">
        <v>23</v>
      </c>
      <c r="AN52" s="354">
        <v>3</v>
      </c>
      <c r="AO52" s="393">
        <v>89</v>
      </c>
      <c r="AP52" s="354">
        <v>3</v>
      </c>
      <c r="AQ52" s="392">
        <v>98.9</v>
      </c>
      <c r="AR52" s="392">
        <v>57.1</v>
      </c>
      <c r="AS52" s="494">
        <f t="shared" si="9"/>
        <v>57.73508594539939</v>
      </c>
      <c r="AT52" s="393">
        <v>34.5</v>
      </c>
    </row>
    <row r="53" spans="1:46" s="334" customFormat="1" ht="16.5" customHeight="1">
      <c r="A53" s="342"/>
      <c r="B53" s="341"/>
      <c r="C53" s="341" t="s">
        <v>133</v>
      </c>
      <c r="D53" s="363" t="s">
        <v>345</v>
      </c>
      <c r="E53" s="349">
        <v>3</v>
      </c>
      <c r="F53" s="349">
        <v>1</v>
      </c>
      <c r="G53" s="349">
        <v>1</v>
      </c>
      <c r="H53" s="349">
        <v>1</v>
      </c>
      <c r="I53" s="355"/>
      <c r="J53" s="349">
        <v>1</v>
      </c>
      <c r="K53" s="385">
        <v>40.2</v>
      </c>
      <c r="L53" s="386">
        <v>788</v>
      </c>
      <c r="M53" s="375">
        <v>8.28</v>
      </c>
      <c r="N53" s="375">
        <v>10.56</v>
      </c>
      <c r="O53" s="375">
        <v>9.98</v>
      </c>
      <c r="P53" s="375">
        <v>480.49</v>
      </c>
      <c r="Q53" s="349">
        <v>7.24</v>
      </c>
      <c r="R53" s="407">
        <f>(P53-454.05)*100/454.05</f>
        <v>5.823147230481224</v>
      </c>
      <c r="S53" s="349">
        <v>3</v>
      </c>
      <c r="T53" s="354">
        <v>0.5</v>
      </c>
      <c r="U53" s="349">
        <v>5</v>
      </c>
      <c r="V53" s="349">
        <v>20</v>
      </c>
      <c r="W53" s="349">
        <v>2</v>
      </c>
      <c r="X53" s="349"/>
      <c r="Y53" s="349"/>
      <c r="Z53" s="349"/>
      <c r="AA53" s="349"/>
      <c r="AB53" s="445">
        <v>42728</v>
      </c>
      <c r="AC53" s="349">
        <v>2</v>
      </c>
      <c r="AD53" s="445">
        <v>42450</v>
      </c>
      <c r="AE53" s="349">
        <v>1</v>
      </c>
      <c r="AF53" s="439">
        <v>1</v>
      </c>
      <c r="AG53" s="445">
        <v>42678</v>
      </c>
      <c r="AH53" s="445">
        <v>42684</v>
      </c>
      <c r="AI53" s="445">
        <v>42480</v>
      </c>
      <c r="AJ53" s="445">
        <v>42484</v>
      </c>
      <c r="AK53" s="445">
        <v>42523</v>
      </c>
      <c r="AL53" s="349">
        <v>211</v>
      </c>
      <c r="AM53" s="375">
        <v>24.47</v>
      </c>
      <c r="AN53" s="349">
        <v>5</v>
      </c>
      <c r="AO53" s="393">
        <v>69.3</v>
      </c>
      <c r="AP53" s="349">
        <v>1</v>
      </c>
      <c r="AQ53" s="375">
        <v>94.22</v>
      </c>
      <c r="AR53" s="375">
        <v>40.96</v>
      </c>
      <c r="AS53" s="494">
        <f t="shared" si="9"/>
        <v>43.47272341328805</v>
      </c>
      <c r="AT53" s="385">
        <v>33</v>
      </c>
    </row>
    <row r="54" spans="1:46" s="334" customFormat="1" ht="16.5" customHeight="1">
      <c r="A54" s="342"/>
      <c r="B54" s="341"/>
      <c r="C54" s="341" t="s">
        <v>133</v>
      </c>
      <c r="D54" s="357" t="s">
        <v>346</v>
      </c>
      <c r="E54" s="349">
        <v>5</v>
      </c>
      <c r="F54" s="349">
        <v>1</v>
      </c>
      <c r="G54" s="349">
        <v>1</v>
      </c>
      <c r="H54" s="349">
        <v>3</v>
      </c>
      <c r="I54" s="355"/>
      <c r="J54" s="349">
        <v>1</v>
      </c>
      <c r="K54" s="385">
        <v>40.1</v>
      </c>
      <c r="L54" s="391"/>
      <c r="M54" s="375">
        <v>10.73</v>
      </c>
      <c r="N54" s="375">
        <v>10.72</v>
      </c>
      <c r="O54" s="375">
        <v>10.74</v>
      </c>
      <c r="P54" s="375">
        <v>536.26</v>
      </c>
      <c r="Q54" s="349">
        <v>19.5</v>
      </c>
      <c r="R54" s="422">
        <f>(P54-505.07)*100/505.07</f>
        <v>6.175381630269071</v>
      </c>
      <c r="S54" s="349">
        <v>3</v>
      </c>
      <c r="T54" s="349"/>
      <c r="U54" s="349">
        <v>2</v>
      </c>
      <c r="V54" s="349"/>
      <c r="W54" s="349">
        <v>2</v>
      </c>
      <c r="X54" s="349"/>
      <c r="Y54" s="443" t="s">
        <v>137</v>
      </c>
      <c r="Z54" s="349">
        <v>0</v>
      </c>
      <c r="AA54" s="349">
        <v>0</v>
      </c>
      <c r="AB54" s="440">
        <v>42391</v>
      </c>
      <c r="AC54" s="349" t="s">
        <v>142</v>
      </c>
      <c r="AD54" s="440"/>
      <c r="AE54" s="349"/>
      <c r="AF54" s="447">
        <v>0</v>
      </c>
      <c r="AG54" s="440">
        <v>42668</v>
      </c>
      <c r="AH54" s="440">
        <v>42679</v>
      </c>
      <c r="AI54" s="440">
        <v>42482</v>
      </c>
      <c r="AJ54" s="440">
        <v>42485</v>
      </c>
      <c r="AK54" s="440">
        <v>42525</v>
      </c>
      <c r="AL54" s="349">
        <v>222</v>
      </c>
      <c r="AM54" s="375">
        <v>23.49</v>
      </c>
      <c r="AN54" s="349">
        <v>3</v>
      </c>
      <c r="AO54" s="385">
        <v>82</v>
      </c>
      <c r="AP54" s="349">
        <v>2</v>
      </c>
      <c r="AQ54" s="375">
        <v>128.62</v>
      </c>
      <c r="AR54" s="375">
        <v>43.25</v>
      </c>
      <c r="AS54" s="494">
        <f t="shared" si="9"/>
        <v>33.6261856631939</v>
      </c>
      <c r="AT54" s="385">
        <v>28.2</v>
      </c>
    </row>
    <row r="55" spans="1:46" s="334" customFormat="1" ht="16.5" customHeight="1">
      <c r="A55" s="342"/>
      <c r="B55" s="341"/>
      <c r="C55" s="341" t="s">
        <v>133</v>
      </c>
      <c r="D55" s="357" t="s">
        <v>349</v>
      </c>
      <c r="E55" s="341">
        <v>5</v>
      </c>
      <c r="F55" s="354">
        <v>1</v>
      </c>
      <c r="G55" s="354">
        <v>1</v>
      </c>
      <c r="H55" s="355"/>
      <c r="I55" s="354">
        <v>0</v>
      </c>
      <c r="J55" s="341">
        <v>1</v>
      </c>
      <c r="K55" s="385">
        <v>43.1</v>
      </c>
      <c r="L55" s="386">
        <v>784</v>
      </c>
      <c r="M55" s="375">
        <v>11.71</v>
      </c>
      <c r="N55" s="375">
        <v>12.05</v>
      </c>
      <c r="O55" s="375">
        <v>11.51</v>
      </c>
      <c r="P55" s="375">
        <v>587.89</v>
      </c>
      <c r="Q55" s="349">
        <v>9.26</v>
      </c>
      <c r="R55" s="395">
        <f>(P55-569.06)*100/569.06</f>
        <v>3.308965662671782</v>
      </c>
      <c r="S55" s="349">
        <v>2</v>
      </c>
      <c r="T55" s="354">
        <v>15</v>
      </c>
      <c r="U55" s="354">
        <v>2</v>
      </c>
      <c r="V55" s="354"/>
      <c r="W55" s="354">
        <v>1</v>
      </c>
      <c r="X55" s="354"/>
      <c r="Y55" s="354">
        <v>1</v>
      </c>
      <c r="Z55" s="354"/>
      <c r="AA55" s="354"/>
      <c r="AB55" s="436">
        <v>42727</v>
      </c>
      <c r="AC55" s="349">
        <v>2</v>
      </c>
      <c r="AD55" s="436">
        <v>42418</v>
      </c>
      <c r="AE55" s="349">
        <v>1</v>
      </c>
      <c r="AF55" s="448">
        <v>1</v>
      </c>
      <c r="AG55" s="436">
        <v>42677</v>
      </c>
      <c r="AH55" s="436">
        <v>42687</v>
      </c>
      <c r="AI55" s="436">
        <v>42473</v>
      </c>
      <c r="AJ55" s="436">
        <v>42476</v>
      </c>
      <c r="AK55" s="436">
        <v>42520</v>
      </c>
      <c r="AL55" s="349">
        <v>208</v>
      </c>
      <c r="AM55" s="392">
        <v>20.8</v>
      </c>
      <c r="AN55" s="349">
        <v>3</v>
      </c>
      <c r="AO55" s="385">
        <v>81.7</v>
      </c>
      <c r="AP55" s="354">
        <v>2</v>
      </c>
      <c r="AQ55" s="392">
        <v>106</v>
      </c>
      <c r="AR55" s="375">
        <v>45.7</v>
      </c>
      <c r="AS55" s="494">
        <f t="shared" si="9"/>
        <v>43.113207547169814</v>
      </c>
      <c r="AT55" s="385">
        <v>29.7</v>
      </c>
    </row>
    <row r="56" spans="1:46" s="334" customFormat="1" ht="16.5" customHeight="1">
      <c r="A56" s="342"/>
      <c r="B56" s="341"/>
      <c r="C56" s="341" t="s">
        <v>133</v>
      </c>
      <c r="D56" s="357" t="s">
        <v>350</v>
      </c>
      <c r="E56" s="355"/>
      <c r="F56" s="355"/>
      <c r="G56" s="355"/>
      <c r="H56" s="355"/>
      <c r="I56" s="355"/>
      <c r="J56" s="355"/>
      <c r="K56" s="354">
        <v>36.1</v>
      </c>
      <c r="L56" s="391"/>
      <c r="M56" s="354">
        <v>10.64</v>
      </c>
      <c r="N56" s="354">
        <v>9.63</v>
      </c>
      <c r="O56" s="354">
        <v>9.89</v>
      </c>
      <c r="P56" s="395">
        <v>502.7</v>
      </c>
      <c r="Q56" s="407">
        <f>(P56-497.6)*100/497.6</f>
        <v>1.0249196141479031</v>
      </c>
      <c r="R56" s="407">
        <f>(P56-566.08)*100/566.08</f>
        <v>-11.196297343131722</v>
      </c>
      <c r="S56" s="354">
        <v>12</v>
      </c>
      <c r="T56" s="354"/>
      <c r="U56" s="354"/>
      <c r="V56" s="354"/>
      <c r="W56" s="354"/>
      <c r="X56" s="354"/>
      <c r="Y56" s="354"/>
      <c r="Z56" s="354"/>
      <c r="AA56" s="354"/>
      <c r="AB56" s="438"/>
      <c r="AC56" s="349"/>
      <c r="AD56" s="438"/>
      <c r="AE56" s="349"/>
      <c r="AF56" s="442"/>
      <c r="AG56" s="438">
        <v>42672</v>
      </c>
      <c r="AH56" s="438">
        <v>42684</v>
      </c>
      <c r="AI56" s="438">
        <v>42479</v>
      </c>
      <c r="AJ56" s="438">
        <v>42483</v>
      </c>
      <c r="AK56" s="438"/>
      <c r="AL56" s="479"/>
      <c r="AM56" s="395">
        <v>28.5</v>
      </c>
      <c r="AN56" s="479"/>
      <c r="AO56" s="354">
        <v>84</v>
      </c>
      <c r="AP56" s="479"/>
      <c r="AQ56" s="395">
        <v>143.83</v>
      </c>
      <c r="AR56" s="395">
        <v>56.56</v>
      </c>
      <c r="AS56" s="407">
        <f t="shared" si="9"/>
        <v>39.32420218313286</v>
      </c>
      <c r="AT56" s="354">
        <v>32.7</v>
      </c>
    </row>
    <row r="57" spans="1:46" s="334" customFormat="1" ht="16.5" customHeight="1">
      <c r="A57" s="342"/>
      <c r="B57" s="341"/>
      <c r="C57" s="341" t="s">
        <v>133</v>
      </c>
      <c r="D57" s="364" t="s">
        <v>132</v>
      </c>
      <c r="E57" s="351"/>
      <c r="F57" s="351"/>
      <c r="G57" s="351"/>
      <c r="H57" s="351"/>
      <c r="I57" s="377"/>
      <c r="J57" s="378"/>
      <c r="K57" s="377">
        <f aca="true" t="shared" si="10" ref="K57:O57">AVERAGE(K46:K56)</f>
        <v>39.342727272727274</v>
      </c>
      <c r="L57" s="396"/>
      <c r="M57" s="397">
        <f t="shared" si="10"/>
        <v>10.501818181818182</v>
      </c>
      <c r="N57" s="397">
        <f t="shared" si="10"/>
        <v>10.574545454545454</v>
      </c>
      <c r="O57" s="397">
        <f t="shared" si="10"/>
        <v>10.612727272727273</v>
      </c>
      <c r="P57" s="398">
        <v>528.31</v>
      </c>
      <c r="Q57" s="423">
        <v>9.78</v>
      </c>
      <c r="R57" s="423">
        <v>2.15</v>
      </c>
      <c r="S57" s="424">
        <v>6</v>
      </c>
      <c r="T57" s="355"/>
      <c r="U57" s="421"/>
      <c r="V57" s="355"/>
      <c r="W57" s="421"/>
      <c r="X57" s="355"/>
      <c r="Y57" s="421"/>
      <c r="Z57" s="355"/>
      <c r="AA57" s="421"/>
      <c r="AB57" s="440"/>
      <c r="AC57" s="421"/>
      <c r="AD57" s="440"/>
      <c r="AE57" s="421"/>
      <c r="AF57" s="354"/>
      <c r="AG57" s="445"/>
      <c r="AH57" s="445"/>
      <c r="AI57" s="445"/>
      <c r="AJ57" s="445"/>
      <c r="AK57" s="445"/>
      <c r="AL57" s="472">
        <f aca="true" t="shared" si="11" ref="AL57:AO57">AVERAGE(AL46:AL55)</f>
        <v>214.6</v>
      </c>
      <c r="AM57" s="379">
        <f t="shared" si="11"/>
        <v>22.009</v>
      </c>
      <c r="AN57" s="481"/>
      <c r="AO57" s="377">
        <f t="shared" si="11"/>
        <v>81.42</v>
      </c>
      <c r="AP57" s="481"/>
      <c r="AQ57" s="379">
        <f aca="true" t="shared" si="12" ref="AQ57:AT57">AVERAGE(AQ46:AQ55)</f>
        <v>105.174</v>
      </c>
      <c r="AR57" s="379">
        <f t="shared" si="12"/>
        <v>44.525</v>
      </c>
      <c r="AS57" s="496">
        <f t="shared" si="12"/>
        <v>43.41617502027813</v>
      </c>
      <c r="AT57" s="377">
        <f t="shared" si="12"/>
        <v>33.44</v>
      </c>
    </row>
    <row r="58" spans="1:19" s="335" customFormat="1" ht="12.75">
      <c r="A58" s="342"/>
      <c r="B58" s="354" t="s">
        <v>40</v>
      </c>
      <c r="C58" s="356" t="s">
        <v>351</v>
      </c>
      <c r="D58" s="357" t="s">
        <v>339</v>
      </c>
      <c r="E58" s="358">
        <v>5</v>
      </c>
      <c r="F58" s="358">
        <v>1</v>
      </c>
      <c r="G58" s="358">
        <v>1</v>
      </c>
      <c r="H58" s="358">
        <v>1</v>
      </c>
      <c r="I58" s="358"/>
      <c r="J58" s="358">
        <v>1</v>
      </c>
      <c r="K58" s="399">
        <v>42.8</v>
      </c>
      <c r="L58" s="355"/>
      <c r="M58" s="400">
        <v>97.5</v>
      </c>
      <c r="N58" s="400">
        <v>96.93</v>
      </c>
      <c r="O58" s="400"/>
      <c r="P58" s="358">
        <v>432.29</v>
      </c>
      <c r="Q58" s="358">
        <v>5.64</v>
      </c>
      <c r="R58" s="358">
        <v>3</v>
      </c>
      <c r="S58" s="338"/>
    </row>
    <row r="59" spans="1:19" s="335" customFormat="1" ht="12.75">
      <c r="A59" s="342"/>
      <c r="B59" s="354"/>
      <c r="C59" s="356" t="s">
        <v>351</v>
      </c>
      <c r="D59" s="359" t="s">
        <v>352</v>
      </c>
      <c r="E59" s="358">
        <v>5</v>
      </c>
      <c r="F59" s="358">
        <v>1</v>
      </c>
      <c r="G59" s="358">
        <v>1</v>
      </c>
      <c r="H59" s="358">
        <v>1</v>
      </c>
      <c r="I59" s="355"/>
      <c r="J59" s="358">
        <v>1</v>
      </c>
      <c r="K59" s="401">
        <v>43.5</v>
      </c>
      <c r="L59" s="358">
        <v>804</v>
      </c>
      <c r="M59" s="402">
        <v>136.25</v>
      </c>
      <c r="N59" s="402">
        <v>133.72</v>
      </c>
      <c r="O59" s="400"/>
      <c r="P59" s="399">
        <v>599.96</v>
      </c>
      <c r="Q59" s="358">
        <v>12.84</v>
      </c>
      <c r="R59" s="358">
        <v>1</v>
      </c>
      <c r="S59" s="338"/>
    </row>
    <row r="60" spans="1:19" s="335" customFormat="1" ht="12.75">
      <c r="A60" s="342"/>
      <c r="B60" s="354"/>
      <c r="C60" s="356" t="s">
        <v>351</v>
      </c>
      <c r="D60" s="357" t="s">
        <v>353</v>
      </c>
      <c r="E60" s="358">
        <v>5</v>
      </c>
      <c r="F60" s="358">
        <v>1</v>
      </c>
      <c r="G60" s="358">
        <v>1</v>
      </c>
      <c r="H60" s="358">
        <v>1</v>
      </c>
      <c r="I60" s="403"/>
      <c r="J60" s="358">
        <v>1</v>
      </c>
      <c r="K60" s="358">
        <v>41.8</v>
      </c>
      <c r="L60" s="403"/>
      <c r="M60" s="404">
        <v>132.1</v>
      </c>
      <c r="N60" s="404">
        <v>128.62</v>
      </c>
      <c r="O60" s="400"/>
      <c r="P60" s="358">
        <v>577.18</v>
      </c>
      <c r="Q60" s="358">
        <v>9.59</v>
      </c>
      <c r="R60" s="358">
        <v>2</v>
      </c>
      <c r="S60" s="338"/>
    </row>
    <row r="61" spans="1:19" s="335" customFormat="1" ht="12.75">
      <c r="A61" s="342"/>
      <c r="B61" s="354"/>
      <c r="C61" s="356" t="s">
        <v>351</v>
      </c>
      <c r="D61" s="357" t="s">
        <v>354</v>
      </c>
      <c r="E61" s="358">
        <v>5</v>
      </c>
      <c r="F61" s="358">
        <v>1</v>
      </c>
      <c r="G61" s="358">
        <v>1</v>
      </c>
      <c r="H61" s="358">
        <v>1</v>
      </c>
      <c r="I61" s="358">
        <v>0.5</v>
      </c>
      <c r="J61" s="358">
        <v>3</v>
      </c>
      <c r="K61" s="358">
        <v>43.6</v>
      </c>
      <c r="L61" s="403"/>
      <c r="M61" s="404">
        <v>117.5</v>
      </c>
      <c r="N61" s="404">
        <v>117.81000000000002</v>
      </c>
      <c r="O61" s="400"/>
      <c r="P61" s="399">
        <v>522.9372566666667</v>
      </c>
      <c r="Q61" s="358">
        <v>4.75</v>
      </c>
      <c r="R61" s="358">
        <v>2</v>
      </c>
      <c r="S61" s="338"/>
    </row>
    <row r="62" spans="1:19" s="335" customFormat="1" ht="12.75">
      <c r="A62" s="342"/>
      <c r="B62" s="354"/>
      <c r="C62" s="356" t="s">
        <v>351</v>
      </c>
      <c r="D62" s="357" t="s">
        <v>355</v>
      </c>
      <c r="E62" s="360">
        <v>5</v>
      </c>
      <c r="F62" s="360">
        <v>1</v>
      </c>
      <c r="G62" s="360">
        <v>1</v>
      </c>
      <c r="H62" s="360">
        <v>1</v>
      </c>
      <c r="I62" s="358"/>
      <c r="J62" s="360">
        <v>1</v>
      </c>
      <c r="K62" s="360">
        <v>42.3</v>
      </c>
      <c r="L62" s="403"/>
      <c r="M62" s="405">
        <v>135.195</v>
      </c>
      <c r="N62" s="405">
        <v>134.68500000000003</v>
      </c>
      <c r="O62" s="400"/>
      <c r="P62" s="360">
        <v>599.74</v>
      </c>
      <c r="Q62" s="360">
        <v>5.62</v>
      </c>
      <c r="R62" s="360">
        <v>2</v>
      </c>
      <c r="S62" s="338"/>
    </row>
    <row r="63" spans="1:19" s="335" customFormat="1" ht="12.75">
      <c r="A63" s="342"/>
      <c r="B63" s="354"/>
      <c r="C63" s="356" t="s">
        <v>351</v>
      </c>
      <c r="D63" s="357" t="s">
        <v>343</v>
      </c>
      <c r="E63" s="360">
        <v>5</v>
      </c>
      <c r="F63" s="360">
        <v>1</v>
      </c>
      <c r="G63" s="360">
        <v>1</v>
      </c>
      <c r="H63" s="360">
        <v>5</v>
      </c>
      <c r="I63" s="355"/>
      <c r="J63" s="406">
        <v>1</v>
      </c>
      <c r="K63" s="360">
        <v>48.4</v>
      </c>
      <c r="L63" s="355"/>
      <c r="M63" s="360">
        <v>120.75</v>
      </c>
      <c r="N63" s="360">
        <v>133.9</v>
      </c>
      <c r="O63" s="407"/>
      <c r="P63" s="360">
        <v>565.91</v>
      </c>
      <c r="Q63" s="360">
        <v>0.6</v>
      </c>
      <c r="R63" s="360">
        <v>2</v>
      </c>
      <c r="S63" s="338"/>
    </row>
    <row r="64" spans="1:19" s="335" customFormat="1" ht="12.75">
      <c r="A64" s="342"/>
      <c r="B64" s="354"/>
      <c r="C64" s="356" t="s">
        <v>351</v>
      </c>
      <c r="D64" s="359" t="s">
        <v>356</v>
      </c>
      <c r="E64" s="358">
        <v>5</v>
      </c>
      <c r="F64" s="358">
        <v>1</v>
      </c>
      <c r="G64" s="358">
        <v>1</v>
      </c>
      <c r="H64" s="358">
        <v>1</v>
      </c>
      <c r="I64" s="358">
        <v>0</v>
      </c>
      <c r="J64" s="358">
        <v>1</v>
      </c>
      <c r="K64" s="358">
        <v>42.1</v>
      </c>
      <c r="L64" s="355"/>
      <c r="M64" s="407">
        <v>127.67857142857143</v>
      </c>
      <c r="N64" s="407">
        <v>137.5</v>
      </c>
      <c r="O64" s="407"/>
      <c r="P64" s="407">
        <v>589.3151785714286</v>
      </c>
      <c r="Q64" s="358">
        <v>10.64</v>
      </c>
      <c r="R64" s="358">
        <v>2</v>
      </c>
      <c r="S64" s="338"/>
    </row>
    <row r="65" spans="1:19" s="335" customFormat="1" ht="12.75">
      <c r="A65" s="342"/>
      <c r="B65" s="354"/>
      <c r="C65" s="356" t="s">
        <v>351</v>
      </c>
      <c r="D65" s="357" t="s">
        <v>357</v>
      </c>
      <c r="E65" s="358">
        <v>5</v>
      </c>
      <c r="F65" s="358">
        <v>1</v>
      </c>
      <c r="G65" s="358">
        <v>1</v>
      </c>
      <c r="H65" s="358">
        <v>3</v>
      </c>
      <c r="I65" s="358">
        <v>1</v>
      </c>
      <c r="J65" s="358">
        <v>1</v>
      </c>
      <c r="K65" s="360">
        <v>43.5</v>
      </c>
      <c r="L65" s="355"/>
      <c r="M65" s="408">
        <v>128.7</v>
      </c>
      <c r="N65" s="408">
        <v>123.1</v>
      </c>
      <c r="O65" s="407"/>
      <c r="P65" s="399">
        <v>559</v>
      </c>
      <c r="Q65" s="358">
        <v>6.9</v>
      </c>
      <c r="R65" s="358">
        <v>3</v>
      </c>
      <c r="S65" s="338"/>
    </row>
    <row r="66" spans="1:19" s="335" customFormat="1" ht="12.75">
      <c r="A66" s="342"/>
      <c r="B66" s="354"/>
      <c r="C66" s="356" t="s">
        <v>351</v>
      </c>
      <c r="D66" s="357" t="s">
        <v>358</v>
      </c>
      <c r="E66" s="360">
        <v>5</v>
      </c>
      <c r="F66" s="360">
        <v>1</v>
      </c>
      <c r="G66" s="360">
        <v>1</v>
      </c>
      <c r="H66" s="360"/>
      <c r="I66" s="355"/>
      <c r="J66" s="406">
        <v>1</v>
      </c>
      <c r="K66" s="360">
        <v>45.4</v>
      </c>
      <c r="L66" s="355"/>
      <c r="M66" s="407">
        <v>125.41691661667667</v>
      </c>
      <c r="N66" s="407">
        <v>127.66646670665868</v>
      </c>
      <c r="O66" s="407"/>
      <c r="P66" s="407">
        <v>562.4356388722256</v>
      </c>
      <c r="Q66" s="360">
        <v>2.32</v>
      </c>
      <c r="R66" s="360">
        <v>2</v>
      </c>
      <c r="S66" s="338"/>
    </row>
    <row r="67" spans="1:19" s="335" customFormat="1" ht="12.75">
      <c r="A67" s="342"/>
      <c r="B67" s="354"/>
      <c r="C67" s="356" t="s">
        <v>351</v>
      </c>
      <c r="D67" s="361" t="s">
        <v>132</v>
      </c>
      <c r="E67" s="362"/>
      <c r="F67" s="362"/>
      <c r="G67" s="362"/>
      <c r="H67" s="362"/>
      <c r="I67" s="409"/>
      <c r="J67" s="410"/>
      <c r="K67" s="379">
        <f aca="true" t="shared" si="13" ref="K67:O67">AVERAGE(K58:K66)</f>
        <v>43.71111111111111</v>
      </c>
      <c r="L67" s="380"/>
      <c r="M67" s="397">
        <f t="shared" si="13"/>
        <v>124.56560978280534</v>
      </c>
      <c r="N67" s="397">
        <f t="shared" si="13"/>
        <v>125.99238518962875</v>
      </c>
      <c r="O67" s="397"/>
      <c r="P67" s="411">
        <v>556.8</v>
      </c>
      <c r="Q67" s="97">
        <v>6.6</v>
      </c>
      <c r="R67" s="424">
        <v>2</v>
      </c>
      <c r="S67" s="338"/>
    </row>
    <row r="68" spans="1:46" s="333" customFormat="1" ht="18" customHeight="1">
      <c r="A68" s="342" t="s">
        <v>45</v>
      </c>
      <c r="B68" s="362" t="s">
        <v>363</v>
      </c>
      <c r="C68" s="341" t="s">
        <v>113</v>
      </c>
      <c r="D68" s="363" t="s">
        <v>336</v>
      </c>
      <c r="E68" s="345">
        <v>5</v>
      </c>
      <c r="F68" s="345">
        <v>1</v>
      </c>
      <c r="G68" s="345">
        <v>1</v>
      </c>
      <c r="H68" s="345">
        <v>1</v>
      </c>
      <c r="I68" s="368"/>
      <c r="J68" s="345">
        <v>3</v>
      </c>
      <c r="K68" s="369">
        <v>41.2</v>
      </c>
      <c r="L68" s="368"/>
      <c r="M68" s="370">
        <v>10.95</v>
      </c>
      <c r="N68" s="370">
        <v>10.95</v>
      </c>
      <c r="O68" s="370">
        <v>11.27</v>
      </c>
      <c r="P68" s="370">
        <v>546.26</v>
      </c>
      <c r="Q68" s="413">
        <v>16.85</v>
      </c>
      <c r="R68" s="413">
        <v>8.71</v>
      </c>
      <c r="S68" s="348">
        <v>3</v>
      </c>
      <c r="T68" s="414"/>
      <c r="U68" s="415">
        <v>2</v>
      </c>
      <c r="V68" s="415"/>
      <c r="W68" s="415"/>
      <c r="X68" s="415"/>
      <c r="Y68" s="415">
        <v>2</v>
      </c>
      <c r="Z68" s="415"/>
      <c r="AA68" s="415"/>
      <c r="AB68" s="432"/>
      <c r="AC68" s="415"/>
      <c r="AD68" s="432"/>
      <c r="AE68" s="415"/>
      <c r="AG68" s="450">
        <v>42305</v>
      </c>
      <c r="AH68" s="451">
        <v>42314</v>
      </c>
      <c r="AI68" s="452">
        <v>42120</v>
      </c>
      <c r="AJ68" s="451">
        <v>42122</v>
      </c>
      <c r="AK68" s="453">
        <v>42165</v>
      </c>
      <c r="AL68" s="454">
        <v>225</v>
      </c>
      <c r="AM68" s="455">
        <v>24.67</v>
      </c>
      <c r="AN68" s="456">
        <v>3</v>
      </c>
      <c r="AO68" s="484">
        <v>81.7</v>
      </c>
      <c r="AP68" s="456">
        <v>3</v>
      </c>
      <c r="AQ68" s="455">
        <v>125.56</v>
      </c>
      <c r="AR68" s="455">
        <v>42.8</v>
      </c>
      <c r="AS68" s="485">
        <v>34.08728894552405</v>
      </c>
      <c r="AT68" s="455">
        <v>34</v>
      </c>
    </row>
    <row r="69" spans="1:46" s="333" customFormat="1" ht="18" customHeight="1">
      <c r="A69" s="342"/>
      <c r="B69" s="362"/>
      <c r="C69" s="341" t="s">
        <v>113</v>
      </c>
      <c r="D69" s="363" t="s">
        <v>131</v>
      </c>
      <c r="E69" s="345">
        <v>5</v>
      </c>
      <c r="F69" s="345">
        <v>1</v>
      </c>
      <c r="G69" s="345">
        <v>1</v>
      </c>
      <c r="H69" s="345">
        <v>1</v>
      </c>
      <c r="I69" s="345">
        <v>7</v>
      </c>
      <c r="J69" s="345">
        <v>1</v>
      </c>
      <c r="K69" s="371">
        <v>42.8</v>
      </c>
      <c r="L69" s="345">
        <v>762</v>
      </c>
      <c r="M69" s="370">
        <v>10.06</v>
      </c>
      <c r="N69" s="370">
        <v>10.17</v>
      </c>
      <c r="O69" s="370">
        <v>10.09</v>
      </c>
      <c r="P69" s="370">
        <v>505.3</v>
      </c>
      <c r="Q69" s="413">
        <v>13.18</v>
      </c>
      <c r="R69" s="413">
        <v>4.91</v>
      </c>
      <c r="S69" s="348">
        <v>1</v>
      </c>
      <c r="T69" s="414">
        <v>15.47</v>
      </c>
      <c r="U69" s="416" t="s">
        <v>364</v>
      </c>
      <c r="V69" s="414">
        <v>100</v>
      </c>
      <c r="W69" s="415">
        <v>4</v>
      </c>
      <c r="X69" s="415">
        <v>60</v>
      </c>
      <c r="Y69" s="417" t="s">
        <v>338</v>
      </c>
      <c r="Z69" s="415">
        <v>0</v>
      </c>
      <c r="AA69" s="415">
        <v>1</v>
      </c>
      <c r="AB69" s="432">
        <v>42366</v>
      </c>
      <c r="AC69" s="417" t="s">
        <v>338</v>
      </c>
      <c r="AD69" s="432">
        <v>42054</v>
      </c>
      <c r="AE69" s="417" t="s">
        <v>338</v>
      </c>
      <c r="AG69" s="431">
        <v>42304</v>
      </c>
      <c r="AH69" s="431">
        <v>42313</v>
      </c>
      <c r="AI69" s="431">
        <v>42114</v>
      </c>
      <c r="AJ69" s="431">
        <v>42117</v>
      </c>
      <c r="AK69" s="431">
        <v>42160</v>
      </c>
      <c r="AL69" s="394">
        <v>217</v>
      </c>
      <c r="AM69" s="455">
        <v>20</v>
      </c>
      <c r="AN69" s="456">
        <v>3</v>
      </c>
      <c r="AO69" s="486">
        <v>90.3</v>
      </c>
      <c r="AP69" s="487">
        <v>1</v>
      </c>
      <c r="AQ69" s="469">
        <v>121.1</v>
      </c>
      <c r="AR69" s="469">
        <v>33.9</v>
      </c>
      <c r="AS69" s="469">
        <v>27.993393889347647</v>
      </c>
      <c r="AT69" s="469">
        <v>35.55</v>
      </c>
    </row>
    <row r="70" spans="1:46" s="333" customFormat="1" ht="18" customHeight="1">
      <c r="A70" s="342"/>
      <c r="B70" s="362"/>
      <c r="C70" s="341" t="s">
        <v>113</v>
      </c>
      <c r="D70" s="357" t="s">
        <v>339</v>
      </c>
      <c r="E70" s="345">
        <v>5</v>
      </c>
      <c r="F70" s="345">
        <v>1</v>
      </c>
      <c r="G70" s="345">
        <v>1</v>
      </c>
      <c r="H70" s="345">
        <v>1</v>
      </c>
      <c r="I70" s="345">
        <v>0</v>
      </c>
      <c r="J70" s="345">
        <v>1</v>
      </c>
      <c r="K70" s="369">
        <v>45.1</v>
      </c>
      <c r="L70" s="368"/>
      <c r="M70" s="370">
        <v>10.4</v>
      </c>
      <c r="N70" s="370">
        <v>10.5</v>
      </c>
      <c r="O70" s="370">
        <v>10.1</v>
      </c>
      <c r="P70" s="370">
        <v>517.99</v>
      </c>
      <c r="Q70" s="413">
        <v>24.5</v>
      </c>
      <c r="R70" s="413">
        <v>10.71</v>
      </c>
      <c r="S70" s="348">
        <v>2</v>
      </c>
      <c r="T70" s="415">
        <v>0.5</v>
      </c>
      <c r="U70" s="415">
        <v>5</v>
      </c>
      <c r="V70" s="416"/>
      <c r="W70" s="416"/>
      <c r="X70" s="416"/>
      <c r="Y70" s="416"/>
      <c r="Z70" s="415">
        <v>20</v>
      </c>
      <c r="AA70" s="415">
        <v>4</v>
      </c>
      <c r="AB70" s="432"/>
      <c r="AC70" s="415"/>
      <c r="AD70" s="432"/>
      <c r="AE70" s="415"/>
      <c r="AG70" s="452">
        <v>42302</v>
      </c>
      <c r="AH70" s="452">
        <v>42310</v>
      </c>
      <c r="AI70" s="452">
        <v>42116</v>
      </c>
      <c r="AJ70" s="452">
        <v>42118</v>
      </c>
      <c r="AK70" s="453">
        <v>42162</v>
      </c>
      <c r="AL70" s="454">
        <v>217</v>
      </c>
      <c r="AM70" s="455">
        <v>22</v>
      </c>
      <c r="AN70" s="456">
        <v>3</v>
      </c>
      <c r="AO70" s="486">
        <v>91.3</v>
      </c>
      <c r="AP70" s="456">
        <v>3</v>
      </c>
      <c r="AQ70" s="455">
        <v>111.89</v>
      </c>
      <c r="AR70" s="455">
        <v>38.11</v>
      </c>
      <c r="AS70" s="485">
        <v>34.06023773348825</v>
      </c>
      <c r="AT70" s="455">
        <v>31.8</v>
      </c>
    </row>
    <row r="71" spans="1:46" s="333" customFormat="1" ht="18" customHeight="1">
      <c r="A71" s="342"/>
      <c r="B71" s="362"/>
      <c r="C71" s="341" t="s">
        <v>113</v>
      </c>
      <c r="D71" s="363" t="s">
        <v>340</v>
      </c>
      <c r="E71" s="345">
        <v>5</v>
      </c>
      <c r="F71" s="345">
        <v>1</v>
      </c>
      <c r="G71" s="345">
        <v>1</v>
      </c>
      <c r="H71" s="345">
        <v>1</v>
      </c>
      <c r="I71" s="368"/>
      <c r="J71" s="345">
        <v>1</v>
      </c>
      <c r="K71" s="371">
        <v>43.1</v>
      </c>
      <c r="L71" s="368"/>
      <c r="M71" s="370">
        <v>11.29</v>
      </c>
      <c r="N71" s="370">
        <v>11.61</v>
      </c>
      <c r="O71" s="370">
        <v>11.5</v>
      </c>
      <c r="P71" s="370">
        <v>573.48</v>
      </c>
      <c r="Q71" s="413">
        <v>15.47</v>
      </c>
      <c r="R71" s="413">
        <v>10.54</v>
      </c>
      <c r="S71" s="418">
        <v>1</v>
      </c>
      <c r="T71" s="414">
        <v>13</v>
      </c>
      <c r="U71" s="419" t="s">
        <v>337</v>
      </c>
      <c r="V71" s="414">
        <v>100</v>
      </c>
      <c r="W71" s="414">
        <v>4</v>
      </c>
      <c r="X71" s="414">
        <v>40</v>
      </c>
      <c r="Y71" s="415">
        <v>2</v>
      </c>
      <c r="Z71" s="415">
        <v>0</v>
      </c>
      <c r="AA71" s="415">
        <v>0</v>
      </c>
      <c r="AB71" s="432">
        <v>42045</v>
      </c>
      <c r="AC71" s="415">
        <v>1</v>
      </c>
      <c r="AD71" s="432">
        <v>42081</v>
      </c>
      <c r="AE71" s="415">
        <v>1</v>
      </c>
      <c r="AG71" s="452">
        <v>42312</v>
      </c>
      <c r="AH71" s="452">
        <v>42321</v>
      </c>
      <c r="AI71" s="452">
        <v>42117</v>
      </c>
      <c r="AJ71" s="452">
        <v>42119</v>
      </c>
      <c r="AK71" s="452">
        <v>42158</v>
      </c>
      <c r="AL71" s="457">
        <v>203</v>
      </c>
      <c r="AM71" s="458">
        <v>24.3</v>
      </c>
      <c r="AN71" s="456">
        <v>1</v>
      </c>
      <c r="AO71" s="488">
        <v>85.5</v>
      </c>
      <c r="AP71" s="456">
        <v>1</v>
      </c>
      <c r="AQ71" s="458">
        <v>134.5</v>
      </c>
      <c r="AR71" s="458">
        <v>37</v>
      </c>
      <c r="AS71" s="485">
        <v>27.509293680297397</v>
      </c>
      <c r="AT71" s="458">
        <v>38.7</v>
      </c>
    </row>
    <row r="72" spans="1:46" s="333" customFormat="1" ht="18" customHeight="1">
      <c r="A72" s="342"/>
      <c r="B72" s="362"/>
      <c r="C72" s="341" t="s">
        <v>113</v>
      </c>
      <c r="D72" s="363" t="s">
        <v>342</v>
      </c>
      <c r="E72" s="347">
        <v>3</v>
      </c>
      <c r="F72" s="347">
        <v>1</v>
      </c>
      <c r="G72" s="347">
        <v>5</v>
      </c>
      <c r="H72" s="347">
        <v>1</v>
      </c>
      <c r="I72" s="368"/>
      <c r="J72" s="372">
        <v>1</v>
      </c>
      <c r="K72" s="373">
        <v>40.89</v>
      </c>
      <c r="L72" s="368"/>
      <c r="M72" s="374">
        <v>10.75</v>
      </c>
      <c r="N72" s="374">
        <v>10.5</v>
      </c>
      <c r="O72" s="374">
        <v>11</v>
      </c>
      <c r="P72" s="370">
        <v>537.5</v>
      </c>
      <c r="Q72" s="420">
        <v>4.88</v>
      </c>
      <c r="R72" s="420">
        <v>6.61</v>
      </c>
      <c r="S72" s="347">
        <v>7</v>
      </c>
      <c r="T72" s="355"/>
      <c r="U72" s="421"/>
      <c r="V72" s="355"/>
      <c r="W72" s="421"/>
      <c r="X72" s="355"/>
      <c r="Y72" s="421"/>
      <c r="Z72" s="355"/>
      <c r="AA72" s="421"/>
      <c r="AB72" s="433"/>
      <c r="AC72" s="421"/>
      <c r="AD72" s="433"/>
      <c r="AE72" s="421"/>
      <c r="AG72" s="459">
        <v>42303</v>
      </c>
      <c r="AH72" s="460"/>
      <c r="AI72" s="459">
        <v>42113</v>
      </c>
      <c r="AJ72" s="459">
        <v>42123</v>
      </c>
      <c r="AK72" s="459">
        <v>42161</v>
      </c>
      <c r="AL72" s="461">
        <v>223</v>
      </c>
      <c r="AM72" s="462">
        <v>22.4</v>
      </c>
      <c r="AN72" s="463">
        <v>3</v>
      </c>
      <c r="AO72" s="489">
        <v>77.6</v>
      </c>
      <c r="AP72" s="463">
        <v>1</v>
      </c>
      <c r="AQ72" s="462">
        <v>89.7</v>
      </c>
      <c r="AR72" s="462">
        <v>44</v>
      </c>
      <c r="AS72" s="485">
        <v>49.05239687848383</v>
      </c>
      <c r="AT72" s="462">
        <v>36.2</v>
      </c>
    </row>
    <row r="73" spans="1:46" s="333" customFormat="1" ht="18" customHeight="1">
      <c r="A73" s="342"/>
      <c r="B73" s="362"/>
      <c r="C73" s="341" t="s">
        <v>113</v>
      </c>
      <c r="D73" s="363" t="s">
        <v>343</v>
      </c>
      <c r="E73" s="348">
        <v>5</v>
      </c>
      <c r="F73" s="348">
        <v>1</v>
      </c>
      <c r="G73" s="348">
        <v>1</v>
      </c>
      <c r="H73" s="348">
        <v>3</v>
      </c>
      <c r="I73" s="368">
        <v>0</v>
      </c>
      <c r="J73" s="345">
        <v>1</v>
      </c>
      <c r="K73" s="371">
        <v>37</v>
      </c>
      <c r="L73" s="368"/>
      <c r="M73" s="370">
        <v>10.63</v>
      </c>
      <c r="N73" s="370">
        <v>10.66</v>
      </c>
      <c r="O73" s="370">
        <v>10.42</v>
      </c>
      <c r="P73" s="370">
        <v>528.58</v>
      </c>
      <c r="Q73" s="413">
        <v>2.35</v>
      </c>
      <c r="R73" s="413">
        <v>12.01</v>
      </c>
      <c r="S73" s="348">
        <v>6</v>
      </c>
      <c r="T73" s="414">
        <v>40</v>
      </c>
      <c r="U73" s="414">
        <v>4</v>
      </c>
      <c r="V73" s="414">
        <v>30</v>
      </c>
      <c r="W73" s="414">
        <v>3</v>
      </c>
      <c r="X73" s="414"/>
      <c r="Y73" s="414"/>
      <c r="Z73" s="414">
        <v>47</v>
      </c>
      <c r="AA73" s="414">
        <v>4</v>
      </c>
      <c r="AB73" s="434">
        <v>42363</v>
      </c>
      <c r="AC73" s="414">
        <v>1</v>
      </c>
      <c r="AD73" s="434">
        <v>42078</v>
      </c>
      <c r="AE73" s="414">
        <v>2</v>
      </c>
      <c r="AG73" s="464">
        <v>42304</v>
      </c>
      <c r="AH73" s="464">
        <v>42309</v>
      </c>
      <c r="AI73" s="464">
        <v>42119</v>
      </c>
      <c r="AJ73" s="451">
        <v>42124</v>
      </c>
      <c r="AK73" s="451">
        <v>42164</v>
      </c>
      <c r="AL73" s="457">
        <v>220</v>
      </c>
      <c r="AM73" s="465">
        <v>19.5</v>
      </c>
      <c r="AN73" s="466">
        <v>3</v>
      </c>
      <c r="AO73" s="488">
        <v>95.3</v>
      </c>
      <c r="AP73" s="466">
        <v>3</v>
      </c>
      <c r="AQ73" s="465">
        <v>133</v>
      </c>
      <c r="AR73" s="458">
        <v>41.1</v>
      </c>
      <c r="AS73" s="485">
        <v>30.902255639097746</v>
      </c>
      <c r="AT73" s="458">
        <v>38</v>
      </c>
    </row>
    <row r="74" spans="1:46" s="333" customFormat="1" ht="18" customHeight="1">
      <c r="A74" s="342"/>
      <c r="B74" s="362"/>
      <c r="C74" s="341" t="s">
        <v>113</v>
      </c>
      <c r="D74" s="363" t="s">
        <v>344</v>
      </c>
      <c r="E74" s="348">
        <v>5</v>
      </c>
      <c r="F74" s="348">
        <v>1</v>
      </c>
      <c r="G74" s="348">
        <v>1</v>
      </c>
      <c r="H74" s="348">
        <v>1</v>
      </c>
      <c r="I74" s="345"/>
      <c r="J74" s="345">
        <v>1</v>
      </c>
      <c r="K74" s="369">
        <v>46.48</v>
      </c>
      <c r="L74" s="368"/>
      <c r="M74" s="370">
        <v>10.425</v>
      </c>
      <c r="N74" s="370">
        <v>11.58</v>
      </c>
      <c r="O74" s="370">
        <v>10.65</v>
      </c>
      <c r="P74" s="370">
        <v>544.25</v>
      </c>
      <c r="Q74" s="413">
        <v>9.04</v>
      </c>
      <c r="R74" s="413">
        <v>4.69</v>
      </c>
      <c r="S74" s="348">
        <v>7</v>
      </c>
      <c r="T74" s="415">
        <v>1</v>
      </c>
      <c r="U74" s="415">
        <v>2</v>
      </c>
      <c r="V74" s="415">
        <v>70</v>
      </c>
      <c r="W74" s="415">
        <v>3</v>
      </c>
      <c r="X74" s="415"/>
      <c r="Y74" s="415"/>
      <c r="Z74" s="415">
        <v>5</v>
      </c>
      <c r="AA74" s="415">
        <v>3</v>
      </c>
      <c r="AB74" s="434"/>
      <c r="AC74" s="415"/>
      <c r="AD74" s="434">
        <v>42102</v>
      </c>
      <c r="AE74" s="414">
        <v>2</v>
      </c>
      <c r="AG74" s="451">
        <v>42304</v>
      </c>
      <c r="AH74" s="451">
        <v>42321</v>
      </c>
      <c r="AI74" s="452">
        <v>42112</v>
      </c>
      <c r="AJ74" s="452">
        <v>42115</v>
      </c>
      <c r="AK74" s="452">
        <v>42155</v>
      </c>
      <c r="AL74" s="457">
        <v>215</v>
      </c>
      <c r="AM74" s="467">
        <v>23</v>
      </c>
      <c r="AN74" s="466">
        <v>3</v>
      </c>
      <c r="AO74" s="490">
        <v>87.1</v>
      </c>
      <c r="AP74" s="487">
        <v>2</v>
      </c>
      <c r="AQ74" s="458">
        <v>103.58</v>
      </c>
      <c r="AR74" s="467">
        <v>34.08</v>
      </c>
      <c r="AS74" s="469">
        <v>32.902104653407996</v>
      </c>
      <c r="AT74" s="467">
        <v>34.9</v>
      </c>
    </row>
    <row r="75" spans="1:46" s="333" customFormat="1" ht="18" customHeight="1">
      <c r="A75" s="342"/>
      <c r="B75" s="362"/>
      <c r="C75" s="341" t="s">
        <v>113</v>
      </c>
      <c r="D75" s="363" t="s">
        <v>345</v>
      </c>
      <c r="E75" s="349">
        <v>4</v>
      </c>
      <c r="F75" s="349">
        <v>1</v>
      </c>
      <c r="G75" s="349">
        <v>1</v>
      </c>
      <c r="H75" s="349">
        <v>5</v>
      </c>
      <c r="I75" s="349">
        <v>5</v>
      </c>
      <c r="J75" s="349">
        <v>1</v>
      </c>
      <c r="K75" s="375">
        <v>39.7</v>
      </c>
      <c r="L75" s="349">
        <v>804</v>
      </c>
      <c r="M75" s="376">
        <v>10.2</v>
      </c>
      <c r="N75" s="376">
        <v>9.9</v>
      </c>
      <c r="O75" s="376">
        <v>9.6</v>
      </c>
      <c r="P75" s="376">
        <v>488.91</v>
      </c>
      <c r="Q75" s="422">
        <v>22.22</v>
      </c>
      <c r="R75" s="422">
        <v>10.82</v>
      </c>
      <c r="S75" s="349">
        <v>2</v>
      </c>
      <c r="T75" s="349">
        <v>1</v>
      </c>
      <c r="U75" s="349">
        <v>2</v>
      </c>
      <c r="V75" s="349">
        <v>30</v>
      </c>
      <c r="W75" s="349">
        <v>2</v>
      </c>
      <c r="X75" s="349">
        <v>0</v>
      </c>
      <c r="Y75" s="349"/>
      <c r="Z75" s="355">
        <v>0</v>
      </c>
      <c r="AA75" s="355"/>
      <c r="AB75" s="435">
        <v>42010</v>
      </c>
      <c r="AC75" s="349">
        <v>1</v>
      </c>
      <c r="AD75" s="435">
        <v>42088</v>
      </c>
      <c r="AE75" s="349">
        <v>1</v>
      </c>
      <c r="AG75" s="435">
        <v>42306</v>
      </c>
      <c r="AH75" s="435">
        <v>42313</v>
      </c>
      <c r="AI75" s="435">
        <v>42121</v>
      </c>
      <c r="AJ75" s="435">
        <v>42123</v>
      </c>
      <c r="AK75" s="435">
        <v>42165</v>
      </c>
      <c r="AL75" s="386">
        <v>226</v>
      </c>
      <c r="AM75" s="375">
        <v>23.5</v>
      </c>
      <c r="AN75" s="468">
        <v>3</v>
      </c>
      <c r="AO75" s="385">
        <v>80.2</v>
      </c>
      <c r="AP75" s="349">
        <v>3</v>
      </c>
      <c r="AQ75" s="375">
        <v>87.2</v>
      </c>
      <c r="AR75" s="375">
        <v>40.3</v>
      </c>
      <c r="AS75" s="491">
        <f>AR75*100/AQ75</f>
        <v>46.215596330275226</v>
      </c>
      <c r="AT75" s="375">
        <v>32.7</v>
      </c>
    </row>
    <row r="76" spans="1:46" s="333" customFormat="1" ht="18" customHeight="1">
      <c r="A76" s="342"/>
      <c r="B76" s="362"/>
      <c r="C76" s="341" t="s">
        <v>113</v>
      </c>
      <c r="D76" s="357" t="s">
        <v>346</v>
      </c>
      <c r="E76" s="345">
        <v>5</v>
      </c>
      <c r="F76" s="345">
        <v>1</v>
      </c>
      <c r="G76" s="345">
        <v>1</v>
      </c>
      <c r="H76" s="345">
        <v>1</v>
      </c>
      <c r="I76" s="368"/>
      <c r="J76" s="345">
        <v>1</v>
      </c>
      <c r="K76" s="369">
        <v>39.4</v>
      </c>
      <c r="L76" s="368"/>
      <c r="M76" s="370">
        <v>11.94</v>
      </c>
      <c r="N76" s="370">
        <v>12.01</v>
      </c>
      <c r="O76" s="370">
        <v>11.96</v>
      </c>
      <c r="P76" s="370">
        <v>598.67</v>
      </c>
      <c r="Q76" s="413">
        <v>20.05</v>
      </c>
      <c r="R76" s="413">
        <v>12.43</v>
      </c>
      <c r="S76" s="348">
        <v>1</v>
      </c>
      <c r="T76" s="414"/>
      <c r="U76" s="415" t="s">
        <v>347</v>
      </c>
      <c r="V76" s="415"/>
      <c r="W76" s="417" t="s">
        <v>338</v>
      </c>
      <c r="X76" s="415"/>
      <c r="Y76" s="415">
        <v>2</v>
      </c>
      <c r="Z76" s="415"/>
      <c r="AA76" s="415"/>
      <c r="AB76" s="432"/>
      <c r="AC76" s="415"/>
      <c r="AD76" s="432">
        <v>42062</v>
      </c>
      <c r="AE76" s="415">
        <v>2</v>
      </c>
      <c r="AG76" s="435">
        <v>42312</v>
      </c>
      <c r="AH76" s="435">
        <v>42324</v>
      </c>
      <c r="AI76" s="435">
        <v>42125</v>
      </c>
      <c r="AJ76" s="435">
        <v>42128</v>
      </c>
      <c r="AK76" s="435">
        <v>42161</v>
      </c>
      <c r="AL76" s="386">
        <v>215</v>
      </c>
      <c r="AM76" s="469">
        <v>24.37</v>
      </c>
      <c r="AN76" s="470">
        <v>3</v>
      </c>
      <c r="AO76" s="492">
        <v>80</v>
      </c>
      <c r="AP76" s="487">
        <v>3</v>
      </c>
      <c r="AQ76" s="455">
        <v>126.38</v>
      </c>
      <c r="AR76" s="455">
        <v>42.64</v>
      </c>
      <c r="AS76" s="485">
        <v>33.73951574616237</v>
      </c>
      <c r="AT76" s="455">
        <v>33.2</v>
      </c>
    </row>
    <row r="77" spans="1:46" s="333" customFormat="1" ht="18" customHeight="1">
      <c r="A77" s="342"/>
      <c r="B77" s="362"/>
      <c r="C77" s="341" t="s">
        <v>113</v>
      </c>
      <c r="D77" s="364" t="s">
        <v>132</v>
      </c>
      <c r="E77" s="351"/>
      <c r="F77" s="351"/>
      <c r="G77" s="351"/>
      <c r="H77" s="351"/>
      <c r="I77" s="377"/>
      <c r="J77" s="378"/>
      <c r="K77" s="379">
        <f>AVERAGE(K68:K76)</f>
        <v>41.74111111111111</v>
      </c>
      <c r="L77" s="380"/>
      <c r="M77" s="381"/>
      <c r="N77" s="381"/>
      <c r="O77" s="381"/>
      <c r="P77" s="116">
        <f>AVERAGE(P68:P76)</f>
        <v>537.8822222222221</v>
      </c>
      <c r="Q77" s="423">
        <v>13.81</v>
      </c>
      <c r="R77" s="423">
        <v>9.03</v>
      </c>
      <c r="S77" s="424">
        <v>2</v>
      </c>
      <c r="T77" s="355"/>
      <c r="U77" s="421"/>
      <c r="V77" s="355"/>
      <c r="W77" s="421"/>
      <c r="X77" s="355"/>
      <c r="Y77" s="421"/>
      <c r="Z77" s="355"/>
      <c r="AA77" s="421"/>
      <c r="AB77" s="433"/>
      <c r="AC77" s="421"/>
      <c r="AD77" s="433"/>
      <c r="AE77" s="421"/>
      <c r="AG77" s="433"/>
      <c r="AH77" s="433"/>
      <c r="AI77" s="433"/>
      <c r="AJ77" s="433"/>
      <c r="AK77" s="433"/>
      <c r="AL77" s="472">
        <f aca="true" t="shared" si="14" ref="AL77:AO77">AVERAGE(AL68:AL76)</f>
        <v>217.88888888888889</v>
      </c>
      <c r="AM77" s="379">
        <f t="shared" si="14"/>
        <v>22.637777777777778</v>
      </c>
      <c r="AN77" s="396"/>
      <c r="AO77" s="377">
        <f t="shared" si="14"/>
        <v>85.44444444444444</v>
      </c>
      <c r="AP77" s="396"/>
      <c r="AQ77" s="379">
        <f aca="true" t="shared" si="15" ref="AQ77:AT77">AVERAGE(AQ68:AQ76)</f>
        <v>114.76777777777778</v>
      </c>
      <c r="AR77" s="379">
        <f t="shared" si="15"/>
        <v>39.32555555555555</v>
      </c>
      <c r="AS77" s="379">
        <f t="shared" si="15"/>
        <v>35.16245372178716</v>
      </c>
      <c r="AT77" s="379">
        <f t="shared" si="15"/>
        <v>35.00555555555556</v>
      </c>
    </row>
    <row r="78" spans="1:46" s="334" customFormat="1" ht="16.5" customHeight="1">
      <c r="A78" s="342"/>
      <c r="B78" s="341" t="s">
        <v>335</v>
      </c>
      <c r="C78" s="341" t="s">
        <v>133</v>
      </c>
      <c r="D78" s="363" t="s">
        <v>336</v>
      </c>
      <c r="E78" s="352">
        <v>5</v>
      </c>
      <c r="F78" s="352">
        <v>1</v>
      </c>
      <c r="G78" s="352">
        <v>1</v>
      </c>
      <c r="H78" s="352">
        <v>1</v>
      </c>
      <c r="I78" s="352">
        <v>0</v>
      </c>
      <c r="J78" s="352">
        <v>1</v>
      </c>
      <c r="K78" s="382">
        <v>36.9</v>
      </c>
      <c r="L78" s="383">
        <v>796</v>
      </c>
      <c r="M78" s="384">
        <v>10.38</v>
      </c>
      <c r="N78" s="384">
        <v>10.28</v>
      </c>
      <c r="O78" s="384">
        <v>10.3</v>
      </c>
      <c r="P78" s="384">
        <v>516.13</v>
      </c>
      <c r="Q78" s="352">
        <v>16.05</v>
      </c>
      <c r="R78" s="425">
        <v>7.587601359097821</v>
      </c>
      <c r="S78" s="352">
        <v>3</v>
      </c>
      <c r="T78" s="426"/>
      <c r="U78" s="426"/>
      <c r="V78" s="426"/>
      <c r="W78" s="426">
        <v>2</v>
      </c>
      <c r="X78" s="426"/>
      <c r="Y78" s="426">
        <v>3</v>
      </c>
      <c r="Z78" s="426">
        <v>50</v>
      </c>
      <c r="AA78" s="426">
        <v>5</v>
      </c>
      <c r="AB78" s="436">
        <v>42730</v>
      </c>
      <c r="AC78" s="426">
        <v>2</v>
      </c>
      <c r="AD78" s="436">
        <v>42424</v>
      </c>
      <c r="AE78" s="426">
        <v>2</v>
      </c>
      <c r="AF78" s="437">
        <v>0</v>
      </c>
      <c r="AG78" s="440">
        <v>42664</v>
      </c>
      <c r="AH78" s="440">
        <v>42670</v>
      </c>
      <c r="AI78" s="440">
        <v>42482</v>
      </c>
      <c r="AJ78" s="440">
        <v>42484</v>
      </c>
      <c r="AK78" s="440">
        <v>42528</v>
      </c>
      <c r="AL78" s="473">
        <v>224</v>
      </c>
      <c r="AM78" s="474">
        <v>25</v>
      </c>
      <c r="AN78" s="473">
        <v>3</v>
      </c>
      <c r="AO78" s="493">
        <v>86.8</v>
      </c>
      <c r="AP78" s="473">
        <v>3</v>
      </c>
      <c r="AQ78" s="474">
        <v>129.34</v>
      </c>
      <c r="AR78" s="474">
        <v>45.8</v>
      </c>
      <c r="AS78" s="494">
        <f aca="true" t="shared" si="16" ref="AS78:AS88">AR78*100/AQ78</f>
        <v>35.410545848152154</v>
      </c>
      <c r="AT78" s="493">
        <v>32.4</v>
      </c>
    </row>
    <row r="79" spans="1:46" s="334" customFormat="1" ht="16.5" customHeight="1">
      <c r="A79" s="342"/>
      <c r="B79" s="341"/>
      <c r="C79" s="341" t="s">
        <v>133</v>
      </c>
      <c r="D79" s="363" t="s">
        <v>131</v>
      </c>
      <c r="E79" s="349">
        <v>5</v>
      </c>
      <c r="F79" s="349">
        <v>1</v>
      </c>
      <c r="G79" s="349">
        <v>1</v>
      </c>
      <c r="H79" s="349">
        <v>3</v>
      </c>
      <c r="I79" s="355"/>
      <c r="J79" s="354">
        <v>1</v>
      </c>
      <c r="K79" s="385">
        <v>38.76</v>
      </c>
      <c r="L79" s="386">
        <v>770</v>
      </c>
      <c r="M79" s="375">
        <v>11.84</v>
      </c>
      <c r="N79" s="375">
        <v>12.4</v>
      </c>
      <c r="O79" s="375">
        <v>11.53</v>
      </c>
      <c r="P79" s="375">
        <v>596.2</v>
      </c>
      <c r="Q79" s="422">
        <v>9.797</v>
      </c>
      <c r="R79" s="407">
        <f>(P79-575.56)*100/575.56</f>
        <v>3.5860726944193657</v>
      </c>
      <c r="S79" s="349">
        <v>4</v>
      </c>
      <c r="T79" s="349">
        <v>2.11</v>
      </c>
      <c r="U79" s="427" t="s">
        <v>140</v>
      </c>
      <c r="V79" s="354">
        <v>100</v>
      </c>
      <c r="W79" s="427" t="s">
        <v>176</v>
      </c>
      <c r="X79" s="354">
        <v>65</v>
      </c>
      <c r="Y79" s="427" t="s">
        <v>137</v>
      </c>
      <c r="Z79" s="354">
        <v>0</v>
      </c>
      <c r="AA79" s="354">
        <v>1</v>
      </c>
      <c r="AB79" s="438">
        <v>42704</v>
      </c>
      <c r="AC79" s="427" t="s">
        <v>137</v>
      </c>
      <c r="AD79" s="438">
        <v>42436</v>
      </c>
      <c r="AE79" s="427" t="s">
        <v>137</v>
      </c>
      <c r="AF79" s="439">
        <v>7.5</v>
      </c>
      <c r="AG79" s="436">
        <v>42668</v>
      </c>
      <c r="AH79" s="436">
        <v>42677</v>
      </c>
      <c r="AI79" s="436">
        <v>42475</v>
      </c>
      <c r="AJ79" s="436">
        <v>42478</v>
      </c>
      <c r="AK79" s="436">
        <v>42522</v>
      </c>
      <c r="AL79" s="355">
        <v>212</v>
      </c>
      <c r="AM79" s="392">
        <v>20</v>
      </c>
      <c r="AN79" s="354">
        <v>3</v>
      </c>
      <c r="AO79" s="385">
        <v>80</v>
      </c>
      <c r="AP79" s="354">
        <v>2</v>
      </c>
      <c r="AQ79" s="392">
        <v>132.1</v>
      </c>
      <c r="AR79" s="375">
        <v>38.9</v>
      </c>
      <c r="AS79" s="494">
        <f t="shared" si="16"/>
        <v>29.447388342165027</v>
      </c>
      <c r="AT79" s="385">
        <v>38</v>
      </c>
    </row>
    <row r="80" spans="1:46" s="334" customFormat="1" ht="16.5" customHeight="1">
      <c r="A80" s="342"/>
      <c r="B80" s="341"/>
      <c r="C80" s="341" t="s">
        <v>133</v>
      </c>
      <c r="D80" s="357" t="s">
        <v>339</v>
      </c>
      <c r="E80" s="353">
        <v>5</v>
      </c>
      <c r="F80" s="353">
        <v>1</v>
      </c>
      <c r="G80" s="353">
        <v>1</v>
      </c>
      <c r="H80" s="353">
        <v>3</v>
      </c>
      <c r="I80" s="387"/>
      <c r="J80" s="353">
        <v>3</v>
      </c>
      <c r="K80" s="388">
        <v>41.6</v>
      </c>
      <c r="L80" s="389"/>
      <c r="M80" s="390">
        <v>9.9</v>
      </c>
      <c r="N80" s="390">
        <v>10.45</v>
      </c>
      <c r="O80" s="390">
        <v>10.7</v>
      </c>
      <c r="P80" s="390">
        <v>517.66</v>
      </c>
      <c r="Q80" s="353">
        <v>7.07</v>
      </c>
      <c r="R80" s="425">
        <v>4.764024933214596</v>
      </c>
      <c r="S80" s="353">
        <v>5</v>
      </c>
      <c r="T80" s="428">
        <v>1</v>
      </c>
      <c r="U80" s="428">
        <v>5</v>
      </c>
      <c r="V80" s="428"/>
      <c r="W80" s="428"/>
      <c r="X80" s="428"/>
      <c r="Y80" s="428"/>
      <c r="Z80" s="428">
        <v>10</v>
      </c>
      <c r="AA80" s="428">
        <v>4</v>
      </c>
      <c r="AB80" s="445"/>
      <c r="AC80" s="441"/>
      <c r="AD80" s="445"/>
      <c r="AE80" s="441"/>
      <c r="AF80" s="442"/>
      <c r="AG80" s="438">
        <v>42666</v>
      </c>
      <c r="AH80" s="438">
        <v>42673</v>
      </c>
      <c r="AI80" s="438">
        <v>42482</v>
      </c>
      <c r="AJ80" s="438">
        <v>42484</v>
      </c>
      <c r="AK80" s="438">
        <v>42526</v>
      </c>
      <c r="AL80" s="475">
        <v>220</v>
      </c>
      <c r="AM80" s="476">
        <v>22</v>
      </c>
      <c r="AN80" s="475">
        <v>3</v>
      </c>
      <c r="AO80" s="495">
        <v>90.3</v>
      </c>
      <c r="AP80" s="475">
        <v>5</v>
      </c>
      <c r="AQ80" s="476">
        <v>105.6</v>
      </c>
      <c r="AR80" s="476">
        <v>37</v>
      </c>
      <c r="AS80" s="494">
        <f t="shared" si="16"/>
        <v>35.03787878787879</v>
      </c>
      <c r="AT80" s="495">
        <v>35.4</v>
      </c>
    </row>
    <row r="81" spans="1:46" s="334" customFormat="1" ht="16.5" customHeight="1">
      <c r="A81" s="342"/>
      <c r="B81" s="341"/>
      <c r="C81" s="341" t="s">
        <v>133</v>
      </c>
      <c r="D81" s="363" t="s">
        <v>340</v>
      </c>
      <c r="E81" s="349">
        <v>5</v>
      </c>
      <c r="F81" s="349">
        <v>1</v>
      </c>
      <c r="G81" s="349">
        <v>1</v>
      </c>
      <c r="H81" s="349">
        <v>1</v>
      </c>
      <c r="I81" s="355"/>
      <c r="J81" s="349">
        <v>1</v>
      </c>
      <c r="K81" s="385">
        <v>38.6</v>
      </c>
      <c r="L81" s="391"/>
      <c r="M81" s="375">
        <v>11.23</v>
      </c>
      <c r="N81" s="375">
        <v>11.36</v>
      </c>
      <c r="O81" s="375">
        <v>11.26</v>
      </c>
      <c r="P81" s="375">
        <v>564.31</v>
      </c>
      <c r="Q81" s="349">
        <v>8.74</v>
      </c>
      <c r="R81" s="407">
        <f>(P81-537.07)*100/537.07</f>
        <v>5.071964548382873</v>
      </c>
      <c r="S81" s="349">
        <v>2</v>
      </c>
      <c r="T81" s="349">
        <v>0.39</v>
      </c>
      <c r="U81" s="349"/>
      <c r="V81" s="349">
        <v>100</v>
      </c>
      <c r="W81" s="349">
        <v>3</v>
      </c>
      <c r="X81" s="349">
        <v>73.33</v>
      </c>
      <c r="Y81" s="443" t="s">
        <v>140</v>
      </c>
      <c r="Z81" s="349">
        <v>0</v>
      </c>
      <c r="AA81" s="349">
        <v>0</v>
      </c>
      <c r="AB81" s="440">
        <v>42714</v>
      </c>
      <c r="AC81" s="349">
        <v>2</v>
      </c>
      <c r="AD81" s="440">
        <v>42445</v>
      </c>
      <c r="AE81" s="349">
        <v>1</v>
      </c>
      <c r="AF81" s="442"/>
      <c r="AG81" s="445">
        <v>42673</v>
      </c>
      <c r="AH81" s="445">
        <v>42681</v>
      </c>
      <c r="AI81" s="445">
        <v>42477</v>
      </c>
      <c r="AJ81" s="445">
        <v>42479</v>
      </c>
      <c r="AK81" s="445">
        <v>42523</v>
      </c>
      <c r="AL81" s="355">
        <v>209</v>
      </c>
      <c r="AM81" s="375">
        <v>24.42</v>
      </c>
      <c r="AN81" s="349">
        <v>1</v>
      </c>
      <c r="AO81" s="385">
        <v>79.1</v>
      </c>
      <c r="AP81" s="349">
        <v>2</v>
      </c>
      <c r="AQ81" s="375">
        <v>85</v>
      </c>
      <c r="AR81" s="375">
        <v>38.34</v>
      </c>
      <c r="AS81" s="494">
        <f t="shared" si="16"/>
        <v>45.10588235294118</v>
      </c>
      <c r="AT81" s="385">
        <v>39.1</v>
      </c>
    </row>
    <row r="82" spans="1:46" s="334" customFormat="1" ht="16.5" customHeight="1">
      <c r="A82" s="342"/>
      <c r="B82" s="341"/>
      <c r="C82" s="341" t="s">
        <v>133</v>
      </c>
      <c r="D82" s="363" t="s">
        <v>342</v>
      </c>
      <c r="E82" s="349">
        <v>3</v>
      </c>
      <c r="F82" s="354">
        <v>1</v>
      </c>
      <c r="G82" s="354">
        <v>1</v>
      </c>
      <c r="H82" s="354">
        <v>1</v>
      </c>
      <c r="I82" s="355"/>
      <c r="J82" s="354">
        <v>1</v>
      </c>
      <c r="K82" s="385">
        <v>42.92</v>
      </c>
      <c r="L82" s="391"/>
      <c r="M82" s="392">
        <v>11.2</v>
      </c>
      <c r="N82" s="392">
        <v>11.5</v>
      </c>
      <c r="O82" s="392">
        <v>12</v>
      </c>
      <c r="P82" s="392">
        <v>578.3</v>
      </c>
      <c r="Q82" s="354">
        <v>3.4</v>
      </c>
      <c r="R82" s="407">
        <f>(P82-569.8)*100/569.8</f>
        <v>1.4917514917514918</v>
      </c>
      <c r="S82" s="354">
        <v>7</v>
      </c>
      <c r="T82" s="354">
        <v>0.6</v>
      </c>
      <c r="U82" s="354">
        <v>3</v>
      </c>
      <c r="V82" s="354">
        <v>0.1</v>
      </c>
      <c r="W82" s="354">
        <v>2</v>
      </c>
      <c r="X82" s="354">
        <v>0</v>
      </c>
      <c r="Y82" s="354"/>
      <c r="Z82" s="354">
        <v>6</v>
      </c>
      <c r="AA82" s="354">
        <v>2</v>
      </c>
      <c r="AB82" s="436">
        <v>42701</v>
      </c>
      <c r="AC82" s="354">
        <v>2</v>
      </c>
      <c r="AD82" s="436"/>
      <c r="AE82" s="355"/>
      <c r="AF82" s="444">
        <v>1</v>
      </c>
      <c r="AG82" s="440">
        <v>42667</v>
      </c>
      <c r="AH82" s="440">
        <v>42678</v>
      </c>
      <c r="AI82" s="440">
        <v>42476</v>
      </c>
      <c r="AJ82" s="440">
        <v>42483</v>
      </c>
      <c r="AK82" s="440">
        <v>42520</v>
      </c>
      <c r="AL82" s="355">
        <v>217</v>
      </c>
      <c r="AM82" s="392">
        <v>20.8</v>
      </c>
      <c r="AN82" s="354">
        <v>3</v>
      </c>
      <c r="AO82" s="385">
        <v>79</v>
      </c>
      <c r="AP82" s="354">
        <v>1</v>
      </c>
      <c r="AQ82" s="392">
        <v>93.6</v>
      </c>
      <c r="AR82" s="375">
        <v>41.3</v>
      </c>
      <c r="AS82" s="494">
        <f t="shared" si="16"/>
        <v>44.123931623931625</v>
      </c>
      <c r="AT82" s="385">
        <v>40.7</v>
      </c>
    </row>
    <row r="83" spans="1:46" s="334" customFormat="1" ht="16.5" customHeight="1">
      <c r="A83" s="342"/>
      <c r="B83" s="341"/>
      <c r="C83" s="341" t="s">
        <v>133</v>
      </c>
      <c r="D83" s="363" t="s">
        <v>343</v>
      </c>
      <c r="E83" s="349">
        <v>5</v>
      </c>
      <c r="F83" s="349">
        <v>1</v>
      </c>
      <c r="G83" s="349">
        <v>1</v>
      </c>
      <c r="H83" s="349">
        <v>5</v>
      </c>
      <c r="I83" s="355"/>
      <c r="J83" s="349">
        <v>1</v>
      </c>
      <c r="K83" s="385">
        <v>29.8</v>
      </c>
      <c r="L83" s="391"/>
      <c r="M83" s="375">
        <v>8.96</v>
      </c>
      <c r="N83" s="375">
        <v>8.42</v>
      </c>
      <c r="O83" s="375">
        <v>8.42</v>
      </c>
      <c r="P83" s="375">
        <v>430.2</v>
      </c>
      <c r="Q83" s="349">
        <v>7.17</v>
      </c>
      <c r="R83" s="407">
        <f>(P83-426.6)*100/426.6</f>
        <v>0.8438818565400763</v>
      </c>
      <c r="S83" s="349">
        <v>6</v>
      </c>
      <c r="T83" s="349">
        <v>55</v>
      </c>
      <c r="U83" s="349">
        <v>5</v>
      </c>
      <c r="V83" s="349">
        <v>60</v>
      </c>
      <c r="W83" s="349">
        <v>5</v>
      </c>
      <c r="X83" s="349">
        <v>0</v>
      </c>
      <c r="Y83" s="349">
        <v>1</v>
      </c>
      <c r="Z83" s="349">
        <v>0</v>
      </c>
      <c r="AA83" s="349">
        <v>1</v>
      </c>
      <c r="AB83" s="438">
        <v>42729</v>
      </c>
      <c r="AC83" s="349">
        <v>1</v>
      </c>
      <c r="AD83" s="438">
        <v>42444</v>
      </c>
      <c r="AE83" s="349">
        <v>2</v>
      </c>
      <c r="AF83" s="446">
        <v>1</v>
      </c>
      <c r="AG83" s="436">
        <v>42668</v>
      </c>
      <c r="AH83" s="436">
        <v>42672</v>
      </c>
      <c r="AI83" s="436">
        <v>42481</v>
      </c>
      <c r="AJ83" s="436">
        <v>42484</v>
      </c>
      <c r="AK83" s="436">
        <v>42527</v>
      </c>
      <c r="AL83" s="355">
        <v>221</v>
      </c>
      <c r="AM83" s="478">
        <v>19.5</v>
      </c>
      <c r="AN83" s="349">
        <v>1</v>
      </c>
      <c r="AO83" s="385">
        <v>80.3</v>
      </c>
      <c r="AP83" s="349">
        <v>3</v>
      </c>
      <c r="AQ83" s="478">
        <v>92.8</v>
      </c>
      <c r="AR83" s="375">
        <v>45</v>
      </c>
      <c r="AS83" s="494">
        <f t="shared" si="16"/>
        <v>48.491379310344826</v>
      </c>
      <c r="AT83" s="385">
        <v>34.9</v>
      </c>
    </row>
    <row r="84" spans="1:46" s="334" customFormat="1" ht="16.5" customHeight="1">
      <c r="A84" s="342"/>
      <c r="B84" s="341"/>
      <c r="C84" s="341" t="s">
        <v>133</v>
      </c>
      <c r="D84" s="363" t="s">
        <v>344</v>
      </c>
      <c r="E84" s="354">
        <v>5</v>
      </c>
      <c r="F84" s="354">
        <v>1</v>
      </c>
      <c r="G84" s="354">
        <v>1</v>
      </c>
      <c r="H84" s="354">
        <v>1</v>
      </c>
      <c r="I84" s="355"/>
      <c r="J84" s="354">
        <v>1</v>
      </c>
      <c r="K84" s="393">
        <v>39.81</v>
      </c>
      <c r="L84" s="394">
        <v>758</v>
      </c>
      <c r="M84" s="392">
        <v>9.85</v>
      </c>
      <c r="N84" s="392">
        <v>9.15</v>
      </c>
      <c r="O84" s="392">
        <v>10.4</v>
      </c>
      <c r="P84" s="392">
        <v>490</v>
      </c>
      <c r="Q84" s="354">
        <v>19.51</v>
      </c>
      <c r="R84" s="395">
        <f>(P84-520.32)*100/520.32</f>
        <v>-5.827183271832728</v>
      </c>
      <c r="S84" s="354">
        <v>9</v>
      </c>
      <c r="T84" s="354">
        <v>1</v>
      </c>
      <c r="U84" s="354">
        <v>3</v>
      </c>
      <c r="V84" s="354">
        <v>100</v>
      </c>
      <c r="W84" s="354">
        <v>3</v>
      </c>
      <c r="X84" s="354">
        <v>0</v>
      </c>
      <c r="Y84" s="354">
        <v>1</v>
      </c>
      <c r="Z84" s="354">
        <v>0</v>
      </c>
      <c r="AA84" s="354">
        <v>1</v>
      </c>
      <c r="AB84" s="440"/>
      <c r="AC84" s="355"/>
      <c r="AD84" s="440"/>
      <c r="AE84" s="355"/>
      <c r="AF84" s="354">
        <v>3.4</v>
      </c>
      <c r="AG84" s="438">
        <v>42675</v>
      </c>
      <c r="AH84" s="438">
        <v>42682</v>
      </c>
      <c r="AI84" s="438">
        <v>42477</v>
      </c>
      <c r="AJ84" s="438">
        <v>42479</v>
      </c>
      <c r="AK84" s="438">
        <v>42523</v>
      </c>
      <c r="AL84" s="354">
        <v>206</v>
      </c>
      <c r="AM84" s="392">
        <v>23</v>
      </c>
      <c r="AN84" s="354">
        <v>3</v>
      </c>
      <c r="AO84" s="393">
        <v>89</v>
      </c>
      <c r="AP84" s="354">
        <v>3</v>
      </c>
      <c r="AQ84" s="392">
        <v>114.3</v>
      </c>
      <c r="AR84" s="392">
        <v>52.1</v>
      </c>
      <c r="AS84" s="494">
        <f t="shared" si="16"/>
        <v>45.58180227471566</v>
      </c>
      <c r="AT84" s="393">
        <v>38.9</v>
      </c>
    </row>
    <row r="85" spans="1:46" s="334" customFormat="1" ht="16.5" customHeight="1">
      <c r="A85" s="342"/>
      <c r="B85" s="341"/>
      <c r="C85" s="341" t="s">
        <v>133</v>
      </c>
      <c r="D85" s="363" t="s">
        <v>345</v>
      </c>
      <c r="E85" s="349">
        <v>3</v>
      </c>
      <c r="F85" s="349">
        <v>1</v>
      </c>
      <c r="G85" s="349">
        <v>1</v>
      </c>
      <c r="H85" s="349">
        <v>1</v>
      </c>
      <c r="I85" s="355"/>
      <c r="J85" s="349">
        <v>1</v>
      </c>
      <c r="K85" s="385">
        <v>39.3</v>
      </c>
      <c r="L85" s="386">
        <v>804</v>
      </c>
      <c r="M85" s="375">
        <v>7.93</v>
      </c>
      <c r="N85" s="375">
        <v>10.61</v>
      </c>
      <c r="O85" s="375">
        <v>10.5</v>
      </c>
      <c r="P85" s="375">
        <v>484.12</v>
      </c>
      <c r="Q85" s="349">
        <v>8.05</v>
      </c>
      <c r="R85" s="407">
        <f>(P85-454.05)*100/454.05</f>
        <v>6.622618654333221</v>
      </c>
      <c r="S85" s="349">
        <v>2</v>
      </c>
      <c r="T85" s="354">
        <v>0.1</v>
      </c>
      <c r="U85" s="349">
        <v>5</v>
      </c>
      <c r="V85" s="349">
        <v>60</v>
      </c>
      <c r="W85" s="349">
        <v>2</v>
      </c>
      <c r="X85" s="349"/>
      <c r="Y85" s="349"/>
      <c r="Z85" s="349"/>
      <c r="AA85" s="349"/>
      <c r="AB85" s="436">
        <v>42728</v>
      </c>
      <c r="AC85" s="349">
        <v>2</v>
      </c>
      <c r="AD85" s="436">
        <v>42450</v>
      </c>
      <c r="AE85" s="349">
        <v>1</v>
      </c>
      <c r="AF85" s="439">
        <v>1</v>
      </c>
      <c r="AG85" s="445">
        <v>42678</v>
      </c>
      <c r="AH85" s="445">
        <v>42684</v>
      </c>
      <c r="AI85" s="445">
        <v>42480</v>
      </c>
      <c r="AJ85" s="445">
        <v>42484</v>
      </c>
      <c r="AK85" s="445">
        <v>42525</v>
      </c>
      <c r="AL85" s="349">
        <v>213</v>
      </c>
      <c r="AM85" s="375">
        <v>24.02</v>
      </c>
      <c r="AN85" s="349">
        <v>3</v>
      </c>
      <c r="AO85" s="393">
        <v>73.1</v>
      </c>
      <c r="AP85" s="349">
        <v>1</v>
      </c>
      <c r="AQ85" s="375">
        <v>106.96</v>
      </c>
      <c r="AR85" s="375">
        <v>40.15</v>
      </c>
      <c r="AS85" s="494">
        <f t="shared" si="16"/>
        <v>37.53739715781601</v>
      </c>
      <c r="AT85" s="385">
        <v>34.9</v>
      </c>
    </row>
    <row r="86" spans="1:46" s="334" customFormat="1" ht="16.5" customHeight="1">
      <c r="A86" s="342"/>
      <c r="B86" s="341"/>
      <c r="C86" s="341" t="s">
        <v>133</v>
      </c>
      <c r="D86" s="357" t="s">
        <v>346</v>
      </c>
      <c r="E86" s="349">
        <v>5</v>
      </c>
      <c r="F86" s="349">
        <v>1</v>
      </c>
      <c r="G86" s="349">
        <v>1</v>
      </c>
      <c r="H86" s="349">
        <v>1</v>
      </c>
      <c r="I86" s="355"/>
      <c r="J86" s="349">
        <v>1</v>
      </c>
      <c r="K86" s="385">
        <v>41.3</v>
      </c>
      <c r="L86" s="391"/>
      <c r="M86" s="375">
        <v>10.57</v>
      </c>
      <c r="N86" s="375">
        <v>10.64</v>
      </c>
      <c r="O86" s="375">
        <v>10.53</v>
      </c>
      <c r="P86" s="375">
        <v>528.94</v>
      </c>
      <c r="Q86" s="349">
        <v>17.87</v>
      </c>
      <c r="R86" s="422">
        <f>(P86-505.07)*100/505.07</f>
        <v>4.7260775734056795</v>
      </c>
      <c r="S86" s="349">
        <v>5</v>
      </c>
      <c r="T86" s="349"/>
      <c r="U86" s="349">
        <v>2</v>
      </c>
      <c r="V86" s="349"/>
      <c r="W86" s="349">
        <v>2</v>
      </c>
      <c r="X86" s="349"/>
      <c r="Y86" s="349">
        <v>2</v>
      </c>
      <c r="Z86" s="349">
        <v>0</v>
      </c>
      <c r="AA86" s="349">
        <v>0</v>
      </c>
      <c r="AB86" s="438">
        <v>42391</v>
      </c>
      <c r="AC86" s="349">
        <v>2</v>
      </c>
      <c r="AD86" s="438"/>
      <c r="AE86" s="349"/>
      <c r="AF86" s="447">
        <v>0</v>
      </c>
      <c r="AG86" s="440">
        <v>42668</v>
      </c>
      <c r="AH86" s="440">
        <v>42679</v>
      </c>
      <c r="AI86" s="440">
        <v>42483</v>
      </c>
      <c r="AJ86" s="440">
        <v>42486</v>
      </c>
      <c r="AK86" s="440">
        <v>42527</v>
      </c>
      <c r="AL86" s="349">
        <v>224</v>
      </c>
      <c r="AM86" s="375">
        <v>23.38</v>
      </c>
      <c r="AN86" s="349">
        <v>1</v>
      </c>
      <c r="AO86" s="385">
        <v>83</v>
      </c>
      <c r="AP86" s="349">
        <v>2</v>
      </c>
      <c r="AQ86" s="375">
        <v>130.88</v>
      </c>
      <c r="AR86" s="375">
        <v>43.26</v>
      </c>
      <c r="AS86" s="494">
        <f t="shared" si="16"/>
        <v>33.05317848410758</v>
      </c>
      <c r="AT86" s="385">
        <v>36.3</v>
      </c>
    </row>
    <row r="87" spans="1:46" s="334" customFormat="1" ht="16.5" customHeight="1">
      <c r="A87" s="342"/>
      <c r="B87" s="341"/>
      <c r="C87" s="341" t="s">
        <v>133</v>
      </c>
      <c r="D87" s="357" t="s">
        <v>349</v>
      </c>
      <c r="E87" s="341">
        <v>5</v>
      </c>
      <c r="F87" s="354">
        <v>1</v>
      </c>
      <c r="G87" s="354">
        <v>1</v>
      </c>
      <c r="H87" s="355"/>
      <c r="I87" s="354">
        <v>0</v>
      </c>
      <c r="J87" s="341">
        <v>1</v>
      </c>
      <c r="K87" s="385">
        <v>44.2</v>
      </c>
      <c r="L87" s="386">
        <v>765.1</v>
      </c>
      <c r="M87" s="375">
        <v>11.01</v>
      </c>
      <c r="N87" s="375">
        <v>11.41</v>
      </c>
      <c r="O87" s="375">
        <v>12.4</v>
      </c>
      <c r="P87" s="375">
        <v>580.41</v>
      </c>
      <c r="Q87" s="349">
        <v>7.87</v>
      </c>
      <c r="R87" s="395">
        <f>(P87-569.06)*100/569.06</f>
        <v>1.9945172741011534</v>
      </c>
      <c r="S87" s="349">
        <v>6</v>
      </c>
      <c r="T87" s="354">
        <v>10</v>
      </c>
      <c r="U87" s="354">
        <v>3</v>
      </c>
      <c r="V87" s="354"/>
      <c r="W87" s="354">
        <v>1</v>
      </c>
      <c r="X87" s="354"/>
      <c r="Y87" s="354">
        <v>1</v>
      </c>
      <c r="Z87" s="354">
        <v>40</v>
      </c>
      <c r="AA87" s="354">
        <v>1</v>
      </c>
      <c r="AB87" s="445">
        <v>42727</v>
      </c>
      <c r="AC87" s="349">
        <v>2</v>
      </c>
      <c r="AD87" s="445">
        <v>42418</v>
      </c>
      <c r="AE87" s="349">
        <v>1</v>
      </c>
      <c r="AF87" s="448">
        <v>1</v>
      </c>
      <c r="AG87" s="436">
        <v>42677</v>
      </c>
      <c r="AH87" s="436">
        <v>42687</v>
      </c>
      <c r="AI87" s="436">
        <v>42475</v>
      </c>
      <c r="AJ87" s="436">
        <v>42477</v>
      </c>
      <c r="AK87" s="436">
        <v>42520</v>
      </c>
      <c r="AL87" s="349">
        <v>208</v>
      </c>
      <c r="AM87" s="392">
        <v>19.4</v>
      </c>
      <c r="AN87" s="349">
        <v>3</v>
      </c>
      <c r="AO87" s="385">
        <v>81.6</v>
      </c>
      <c r="AP87" s="354">
        <v>3</v>
      </c>
      <c r="AQ87" s="392">
        <v>80.8</v>
      </c>
      <c r="AR87" s="375">
        <v>45.4</v>
      </c>
      <c r="AS87" s="494">
        <f t="shared" si="16"/>
        <v>56.18811881188119</v>
      </c>
      <c r="AT87" s="385">
        <v>28.8</v>
      </c>
    </row>
    <row r="88" spans="1:46" s="334" customFormat="1" ht="16.5" customHeight="1">
      <c r="A88" s="342"/>
      <c r="B88" s="341"/>
      <c r="C88" s="341" t="s">
        <v>133</v>
      </c>
      <c r="D88" s="357" t="s">
        <v>350</v>
      </c>
      <c r="E88" s="355"/>
      <c r="F88" s="355"/>
      <c r="G88" s="355"/>
      <c r="H88" s="355"/>
      <c r="I88" s="355"/>
      <c r="J88" s="355"/>
      <c r="K88" s="354">
        <v>38.3</v>
      </c>
      <c r="L88" s="391"/>
      <c r="M88" s="354">
        <v>10.17</v>
      </c>
      <c r="N88" s="354">
        <v>11.95</v>
      </c>
      <c r="O88" s="354">
        <v>11.16</v>
      </c>
      <c r="P88" s="395">
        <v>554.7</v>
      </c>
      <c r="Q88" s="407">
        <f>(P88-497.6)*100/497.6</f>
        <v>11.475080385852094</v>
      </c>
      <c r="R88" s="407">
        <f>(P88-566.08)*100/566.08</f>
        <v>-2.0103165630299595</v>
      </c>
      <c r="S88" s="354">
        <v>8</v>
      </c>
      <c r="T88" s="354"/>
      <c r="U88" s="354"/>
      <c r="V88" s="354"/>
      <c r="W88" s="354"/>
      <c r="X88" s="354"/>
      <c r="Y88" s="354"/>
      <c r="Z88" s="354"/>
      <c r="AA88" s="354"/>
      <c r="AB88" s="440"/>
      <c r="AC88" s="349"/>
      <c r="AD88" s="440"/>
      <c r="AE88" s="349"/>
      <c r="AF88" s="442"/>
      <c r="AG88" s="438">
        <v>42672</v>
      </c>
      <c r="AH88" s="438">
        <v>42684</v>
      </c>
      <c r="AI88" s="438">
        <v>42480</v>
      </c>
      <c r="AJ88" s="438">
        <v>42485</v>
      </c>
      <c r="AK88" s="438"/>
      <c r="AL88" s="479"/>
      <c r="AM88" s="395">
        <v>28.34</v>
      </c>
      <c r="AN88" s="479"/>
      <c r="AO88" s="354">
        <v>91</v>
      </c>
      <c r="AP88" s="479"/>
      <c r="AQ88" s="395">
        <v>137</v>
      </c>
      <c r="AR88" s="395">
        <v>43.44</v>
      </c>
      <c r="AS88" s="407">
        <f t="shared" si="16"/>
        <v>31.708029197080293</v>
      </c>
      <c r="AT88" s="354">
        <v>41.5</v>
      </c>
    </row>
    <row r="89" spans="1:46" s="334" customFormat="1" ht="16.5" customHeight="1">
      <c r="A89" s="342"/>
      <c r="B89" s="341"/>
      <c r="C89" s="341" t="s">
        <v>133</v>
      </c>
      <c r="D89" s="364" t="s">
        <v>132</v>
      </c>
      <c r="E89" s="351"/>
      <c r="F89" s="351"/>
      <c r="G89" s="351"/>
      <c r="H89" s="351"/>
      <c r="I89" s="377"/>
      <c r="J89" s="378"/>
      <c r="K89" s="377">
        <f aca="true" t="shared" si="17" ref="K89:O89">AVERAGE(K78:K88)</f>
        <v>39.22636363636364</v>
      </c>
      <c r="L89" s="396"/>
      <c r="M89" s="397">
        <f t="shared" si="17"/>
        <v>10.276363636363635</v>
      </c>
      <c r="N89" s="397">
        <f t="shared" si="17"/>
        <v>10.742727272727272</v>
      </c>
      <c r="O89" s="397">
        <f t="shared" si="17"/>
        <v>10.836363636363636</v>
      </c>
      <c r="P89" s="398">
        <v>531.08</v>
      </c>
      <c r="Q89" s="423">
        <v>10.36</v>
      </c>
      <c r="R89" s="423">
        <v>2.68</v>
      </c>
      <c r="S89" s="424">
        <v>5</v>
      </c>
      <c r="T89" s="355"/>
      <c r="U89" s="421"/>
      <c r="V89" s="355"/>
      <c r="W89" s="421"/>
      <c r="X89" s="355"/>
      <c r="Y89" s="421"/>
      <c r="Z89" s="355"/>
      <c r="AA89" s="421"/>
      <c r="AB89" s="436"/>
      <c r="AC89" s="421"/>
      <c r="AD89" s="436"/>
      <c r="AE89" s="421"/>
      <c r="AF89" s="354"/>
      <c r="AG89" s="445"/>
      <c r="AH89" s="445"/>
      <c r="AI89" s="445"/>
      <c r="AJ89" s="445"/>
      <c r="AK89" s="445"/>
      <c r="AL89" s="472">
        <f aca="true" t="shared" si="18" ref="AL89:AO89">AVERAGE(AL78:AL87)</f>
        <v>215.4</v>
      </c>
      <c r="AM89" s="379">
        <f t="shared" si="18"/>
        <v>22.152</v>
      </c>
      <c r="AN89" s="396"/>
      <c r="AO89" s="377">
        <f t="shared" si="18"/>
        <v>82.22</v>
      </c>
      <c r="AP89" s="396"/>
      <c r="AQ89" s="379">
        <f aca="true" t="shared" si="19" ref="AQ89:AT89">AVERAGE(AQ78:AQ87)</f>
        <v>107.13799999999999</v>
      </c>
      <c r="AR89" s="379">
        <f t="shared" si="19"/>
        <v>42.724999999999994</v>
      </c>
      <c r="AS89" s="496">
        <f t="shared" si="19"/>
        <v>40.99775029939341</v>
      </c>
      <c r="AT89" s="377">
        <f t="shared" si="19"/>
        <v>35.940000000000005</v>
      </c>
    </row>
    <row r="90" spans="1:19" s="335" customFormat="1" ht="12.75">
      <c r="A90" s="342"/>
      <c r="B90" s="354" t="s">
        <v>45</v>
      </c>
      <c r="C90" s="356" t="s">
        <v>351</v>
      </c>
      <c r="D90" s="357" t="s">
        <v>339</v>
      </c>
      <c r="E90" s="358">
        <v>5</v>
      </c>
      <c r="F90" s="358">
        <v>1</v>
      </c>
      <c r="G90" s="358">
        <v>1</v>
      </c>
      <c r="H90" s="358">
        <v>1</v>
      </c>
      <c r="I90" s="498">
        <v>0.01</v>
      </c>
      <c r="J90" s="358">
        <v>1</v>
      </c>
      <c r="K90" s="399">
        <v>41.45</v>
      </c>
      <c r="L90" s="355"/>
      <c r="M90" s="400">
        <v>97.05</v>
      </c>
      <c r="N90" s="400">
        <v>101.2275</v>
      </c>
      <c r="O90" s="400"/>
      <c r="P90" s="358">
        <v>440.83</v>
      </c>
      <c r="Q90" s="358">
        <v>7.73</v>
      </c>
      <c r="R90" s="358">
        <v>2</v>
      </c>
      <c r="S90" s="338"/>
    </row>
    <row r="91" spans="1:19" s="335" customFormat="1" ht="12.75">
      <c r="A91" s="342"/>
      <c r="B91" s="354"/>
      <c r="C91" s="356" t="s">
        <v>351</v>
      </c>
      <c r="D91" s="359" t="s">
        <v>352</v>
      </c>
      <c r="E91" s="358">
        <v>5</v>
      </c>
      <c r="F91" s="358">
        <v>1</v>
      </c>
      <c r="G91" s="358">
        <v>1</v>
      </c>
      <c r="H91" s="358">
        <v>1</v>
      </c>
      <c r="I91" s="355"/>
      <c r="J91" s="358">
        <v>1</v>
      </c>
      <c r="K91" s="401">
        <v>42</v>
      </c>
      <c r="L91" s="358">
        <v>762</v>
      </c>
      <c r="M91" s="402">
        <v>137.1</v>
      </c>
      <c r="N91" s="402">
        <v>129.45</v>
      </c>
      <c r="O91" s="400"/>
      <c r="P91" s="399">
        <v>592.36</v>
      </c>
      <c r="Q91" s="358">
        <v>11.41</v>
      </c>
      <c r="R91" s="358">
        <v>3</v>
      </c>
      <c r="S91" s="338"/>
    </row>
    <row r="92" spans="1:19" s="335" customFormat="1" ht="12.75">
      <c r="A92" s="342"/>
      <c r="B92" s="354"/>
      <c r="C92" s="356" t="s">
        <v>351</v>
      </c>
      <c r="D92" s="357" t="s">
        <v>353</v>
      </c>
      <c r="E92" s="358">
        <v>5</v>
      </c>
      <c r="F92" s="358">
        <v>1</v>
      </c>
      <c r="G92" s="358">
        <v>1</v>
      </c>
      <c r="H92" s="358">
        <v>1</v>
      </c>
      <c r="I92" s="403"/>
      <c r="J92" s="358">
        <v>1</v>
      </c>
      <c r="K92" s="358">
        <v>41.2</v>
      </c>
      <c r="L92" s="403"/>
      <c r="M92" s="404">
        <v>128.62</v>
      </c>
      <c r="N92" s="404">
        <v>126.5</v>
      </c>
      <c r="O92" s="400"/>
      <c r="P92" s="358">
        <v>566.96</v>
      </c>
      <c r="Q92" s="358">
        <v>7.65</v>
      </c>
      <c r="R92" s="358">
        <v>3</v>
      </c>
      <c r="S92" s="338"/>
    </row>
    <row r="93" spans="1:19" s="335" customFormat="1" ht="12.75">
      <c r="A93" s="342"/>
      <c r="B93" s="354"/>
      <c r="C93" s="356" t="s">
        <v>351</v>
      </c>
      <c r="D93" s="357" t="s">
        <v>354</v>
      </c>
      <c r="E93" s="358">
        <v>5</v>
      </c>
      <c r="F93" s="358">
        <v>1</v>
      </c>
      <c r="G93" s="358">
        <v>1</v>
      </c>
      <c r="H93" s="358">
        <v>1</v>
      </c>
      <c r="I93" s="358">
        <v>0</v>
      </c>
      <c r="J93" s="358">
        <v>3</v>
      </c>
      <c r="K93" s="358">
        <v>41.8</v>
      </c>
      <c r="L93" s="403"/>
      <c r="M93" s="404">
        <v>116.43</v>
      </c>
      <c r="N93" s="404">
        <v>113.4</v>
      </c>
      <c r="O93" s="400"/>
      <c r="P93" s="399">
        <v>510.75887</v>
      </c>
      <c r="Q93" s="358">
        <v>2.31</v>
      </c>
      <c r="R93" s="358">
        <v>3</v>
      </c>
      <c r="S93" s="338"/>
    </row>
    <row r="94" spans="1:19" s="335" customFormat="1" ht="12.75">
      <c r="A94" s="342"/>
      <c r="B94" s="354"/>
      <c r="C94" s="356" t="s">
        <v>351</v>
      </c>
      <c r="D94" s="357" t="s">
        <v>355</v>
      </c>
      <c r="E94" s="360">
        <v>5</v>
      </c>
      <c r="F94" s="360">
        <v>1</v>
      </c>
      <c r="G94" s="360">
        <v>1</v>
      </c>
      <c r="H94" s="360">
        <v>2</v>
      </c>
      <c r="I94" s="358"/>
      <c r="J94" s="360">
        <v>1</v>
      </c>
      <c r="K94" s="360">
        <v>41.6</v>
      </c>
      <c r="L94" s="403"/>
      <c r="M94" s="405">
        <v>135.2775</v>
      </c>
      <c r="N94" s="405">
        <v>135.9225</v>
      </c>
      <c r="O94" s="400"/>
      <c r="P94" s="360">
        <v>602.65</v>
      </c>
      <c r="Q94" s="360">
        <v>6.13</v>
      </c>
      <c r="R94" s="360">
        <v>1</v>
      </c>
      <c r="S94" s="338"/>
    </row>
    <row r="95" spans="1:19" s="335" customFormat="1" ht="12.75">
      <c r="A95" s="342"/>
      <c r="B95" s="354"/>
      <c r="C95" s="356" t="s">
        <v>351</v>
      </c>
      <c r="D95" s="357" t="s">
        <v>343</v>
      </c>
      <c r="E95" s="360">
        <v>5</v>
      </c>
      <c r="F95" s="360">
        <v>1</v>
      </c>
      <c r="G95" s="360">
        <v>1</v>
      </c>
      <c r="H95" s="360">
        <v>5</v>
      </c>
      <c r="I95" s="355"/>
      <c r="J95" s="406">
        <v>1</v>
      </c>
      <c r="K95" s="360">
        <v>44.9</v>
      </c>
      <c r="L95" s="355"/>
      <c r="M95" s="360">
        <v>128.63</v>
      </c>
      <c r="N95" s="360">
        <v>126.21</v>
      </c>
      <c r="O95" s="407"/>
      <c r="P95" s="360">
        <v>566.34</v>
      </c>
      <c r="Q95" s="360">
        <v>0.86</v>
      </c>
      <c r="R95" s="360">
        <v>1</v>
      </c>
      <c r="S95" s="338"/>
    </row>
    <row r="96" spans="1:19" s="335" customFormat="1" ht="12.75">
      <c r="A96" s="342"/>
      <c r="B96" s="354"/>
      <c r="C96" s="356" t="s">
        <v>351</v>
      </c>
      <c r="D96" s="359" t="s">
        <v>356</v>
      </c>
      <c r="E96" s="358">
        <v>5</v>
      </c>
      <c r="F96" s="358">
        <v>1</v>
      </c>
      <c r="G96" s="358">
        <v>1</v>
      </c>
      <c r="H96" s="358">
        <v>1</v>
      </c>
      <c r="I96" s="358">
        <v>0</v>
      </c>
      <c r="J96" s="358">
        <v>1</v>
      </c>
      <c r="K96" s="358">
        <v>36.5</v>
      </c>
      <c r="L96" s="355"/>
      <c r="M96" s="407">
        <v>122.5</v>
      </c>
      <c r="N96" s="407">
        <v>132.85714285714286</v>
      </c>
      <c r="O96" s="407"/>
      <c r="P96" s="407">
        <v>567.4886904761905</v>
      </c>
      <c r="Q96" s="358">
        <v>6.55</v>
      </c>
      <c r="R96" s="358">
        <v>3</v>
      </c>
      <c r="S96" s="338"/>
    </row>
    <row r="97" spans="1:19" s="335" customFormat="1" ht="12.75">
      <c r="A97" s="342"/>
      <c r="B97" s="354"/>
      <c r="C97" s="356" t="s">
        <v>351</v>
      </c>
      <c r="D97" s="357" t="s">
        <v>357</v>
      </c>
      <c r="E97" s="358">
        <v>5</v>
      </c>
      <c r="F97" s="358">
        <v>1</v>
      </c>
      <c r="G97" s="358">
        <v>1</v>
      </c>
      <c r="H97" s="358">
        <v>3</v>
      </c>
      <c r="I97" s="358"/>
      <c r="J97" s="358">
        <v>1</v>
      </c>
      <c r="K97" s="360">
        <v>45.8</v>
      </c>
      <c r="L97" s="355"/>
      <c r="M97" s="408">
        <v>133.8</v>
      </c>
      <c r="N97" s="408">
        <v>125</v>
      </c>
      <c r="O97" s="407"/>
      <c r="P97" s="399">
        <v>574.54</v>
      </c>
      <c r="Q97" s="358">
        <v>9.8</v>
      </c>
      <c r="R97" s="358">
        <v>1</v>
      </c>
      <c r="S97" s="338"/>
    </row>
    <row r="98" spans="1:19" s="335" customFormat="1" ht="12.75">
      <c r="A98" s="342"/>
      <c r="B98" s="354"/>
      <c r="C98" s="356" t="s">
        <v>351</v>
      </c>
      <c r="D98" s="357" t="s">
        <v>358</v>
      </c>
      <c r="E98" s="360">
        <v>5</v>
      </c>
      <c r="F98" s="360">
        <v>1</v>
      </c>
      <c r="G98" s="360">
        <v>1</v>
      </c>
      <c r="H98" s="360"/>
      <c r="I98" s="355"/>
      <c r="J98" s="406">
        <v>1</v>
      </c>
      <c r="K98" s="360">
        <v>39</v>
      </c>
      <c r="L98" s="355"/>
      <c r="M98" s="407">
        <v>129.0161967606479</v>
      </c>
      <c r="N98" s="407">
        <v>131.26574685062988</v>
      </c>
      <c r="O98" s="407"/>
      <c r="P98" s="407">
        <v>578.4332393521297</v>
      </c>
      <c r="Q98" s="360">
        <v>5.23</v>
      </c>
      <c r="R98" s="360">
        <v>1</v>
      </c>
      <c r="S98" s="338"/>
    </row>
    <row r="99" spans="1:19" s="335" customFormat="1" ht="12.75">
      <c r="A99" s="342"/>
      <c r="B99" s="354"/>
      <c r="C99" s="356" t="s">
        <v>351</v>
      </c>
      <c r="D99" s="361" t="s">
        <v>132</v>
      </c>
      <c r="E99" s="362"/>
      <c r="F99" s="362"/>
      <c r="G99" s="362"/>
      <c r="H99" s="362"/>
      <c r="I99" s="409"/>
      <c r="J99" s="410"/>
      <c r="K99" s="379">
        <f aca="true" t="shared" si="20" ref="K99:O99">AVERAGE(K90:K98)</f>
        <v>41.583333333333336</v>
      </c>
      <c r="L99" s="380"/>
      <c r="M99" s="397">
        <f t="shared" si="20"/>
        <v>125.3804107511831</v>
      </c>
      <c r="N99" s="397">
        <f t="shared" si="20"/>
        <v>124.64809885641921</v>
      </c>
      <c r="O99" s="397"/>
      <c r="P99" s="411">
        <v>555.7</v>
      </c>
      <c r="Q99" s="97">
        <v>6.38</v>
      </c>
      <c r="R99" s="424">
        <v>3</v>
      </c>
      <c r="S99" s="338"/>
    </row>
    <row r="100" spans="1:46" s="333" customFormat="1" ht="18" customHeight="1">
      <c r="A100" s="342" t="s">
        <v>53</v>
      </c>
      <c r="B100" s="362" t="s">
        <v>365</v>
      </c>
      <c r="C100" s="341" t="s">
        <v>113</v>
      </c>
      <c r="D100" s="363" t="s">
        <v>336</v>
      </c>
      <c r="E100" s="345">
        <v>4</v>
      </c>
      <c r="F100" s="345">
        <v>1</v>
      </c>
      <c r="G100" s="345">
        <v>1</v>
      </c>
      <c r="H100" s="345">
        <v>1</v>
      </c>
      <c r="I100" s="368"/>
      <c r="J100" s="345">
        <v>1</v>
      </c>
      <c r="K100" s="369">
        <v>41.5</v>
      </c>
      <c r="L100" s="368"/>
      <c r="M100" s="370">
        <v>11.33</v>
      </c>
      <c r="N100" s="370">
        <v>10.69</v>
      </c>
      <c r="O100" s="370">
        <v>11.75</v>
      </c>
      <c r="P100" s="370">
        <v>555.89</v>
      </c>
      <c r="Q100" s="413">
        <v>18.91</v>
      </c>
      <c r="R100" s="413">
        <v>10.63</v>
      </c>
      <c r="S100" s="348">
        <v>1</v>
      </c>
      <c r="T100" s="414"/>
      <c r="U100" s="415">
        <v>3</v>
      </c>
      <c r="V100" s="415"/>
      <c r="W100" s="415">
        <v>2</v>
      </c>
      <c r="X100" s="415"/>
      <c r="Y100" s="415">
        <v>3</v>
      </c>
      <c r="Z100" s="415"/>
      <c r="AA100" s="415"/>
      <c r="AB100" s="432"/>
      <c r="AC100" s="415"/>
      <c r="AD100" s="432"/>
      <c r="AE100" s="415"/>
      <c r="AG100" s="450">
        <v>42305</v>
      </c>
      <c r="AH100" s="451">
        <v>42314</v>
      </c>
      <c r="AI100" s="452">
        <v>42118</v>
      </c>
      <c r="AJ100" s="451">
        <v>42120</v>
      </c>
      <c r="AK100" s="453">
        <v>42166</v>
      </c>
      <c r="AL100" s="454">
        <v>226</v>
      </c>
      <c r="AM100" s="455">
        <v>25.11</v>
      </c>
      <c r="AN100" s="456">
        <v>3</v>
      </c>
      <c r="AO100" s="484">
        <v>78</v>
      </c>
      <c r="AP100" s="456">
        <v>1</v>
      </c>
      <c r="AQ100" s="455">
        <v>139.23</v>
      </c>
      <c r="AR100" s="455">
        <v>41.3</v>
      </c>
      <c r="AS100" s="485">
        <v>29.663147310206135</v>
      </c>
      <c r="AT100" s="455">
        <v>33.3</v>
      </c>
    </row>
    <row r="101" spans="1:46" s="333" customFormat="1" ht="18" customHeight="1">
      <c r="A101" s="342"/>
      <c r="B101" s="362"/>
      <c r="C101" s="341" t="s">
        <v>113</v>
      </c>
      <c r="D101" s="363" t="s">
        <v>131</v>
      </c>
      <c r="E101" s="345">
        <v>5</v>
      </c>
      <c r="F101" s="345">
        <v>1</v>
      </c>
      <c r="G101" s="345">
        <v>1</v>
      </c>
      <c r="H101" s="345">
        <v>1</v>
      </c>
      <c r="I101" s="345">
        <v>8</v>
      </c>
      <c r="J101" s="345">
        <v>1</v>
      </c>
      <c r="K101" s="371">
        <v>42.92</v>
      </c>
      <c r="L101" s="345">
        <v>770</v>
      </c>
      <c r="M101" s="370">
        <v>9.98</v>
      </c>
      <c r="N101" s="370">
        <v>10.04</v>
      </c>
      <c r="O101" s="370">
        <v>9.98</v>
      </c>
      <c r="P101" s="370">
        <v>500</v>
      </c>
      <c r="Q101" s="413">
        <v>11.98</v>
      </c>
      <c r="R101" s="413">
        <v>3.8</v>
      </c>
      <c r="S101" s="348">
        <v>2</v>
      </c>
      <c r="T101" s="414">
        <v>17.9</v>
      </c>
      <c r="U101" s="416" t="s">
        <v>364</v>
      </c>
      <c r="V101" s="414">
        <v>100</v>
      </c>
      <c r="W101" s="415">
        <v>4</v>
      </c>
      <c r="X101" s="415">
        <v>50</v>
      </c>
      <c r="Y101" s="417" t="s">
        <v>338</v>
      </c>
      <c r="Z101" s="415">
        <v>0</v>
      </c>
      <c r="AA101" s="415">
        <v>1</v>
      </c>
      <c r="AB101" s="432">
        <v>42366</v>
      </c>
      <c r="AC101" s="417" t="s">
        <v>338</v>
      </c>
      <c r="AD101" s="432">
        <v>42054</v>
      </c>
      <c r="AE101" s="417" t="s">
        <v>338</v>
      </c>
      <c r="AG101" s="431">
        <v>42304</v>
      </c>
      <c r="AH101" s="431">
        <v>42313</v>
      </c>
      <c r="AI101" s="431">
        <v>42112</v>
      </c>
      <c r="AJ101" s="431">
        <v>42115</v>
      </c>
      <c r="AK101" s="431">
        <v>42158</v>
      </c>
      <c r="AL101" s="394">
        <v>215</v>
      </c>
      <c r="AM101" s="455">
        <v>20</v>
      </c>
      <c r="AN101" s="456">
        <v>1</v>
      </c>
      <c r="AO101" s="486">
        <v>86.4</v>
      </c>
      <c r="AP101" s="487">
        <v>1</v>
      </c>
      <c r="AQ101" s="469">
        <v>131.2</v>
      </c>
      <c r="AR101" s="469">
        <v>34</v>
      </c>
      <c r="AS101" s="469">
        <v>25.914634146341466</v>
      </c>
      <c r="AT101" s="469">
        <v>35.21</v>
      </c>
    </row>
    <row r="102" spans="1:46" s="333" customFormat="1" ht="18" customHeight="1">
      <c r="A102" s="342"/>
      <c r="B102" s="362"/>
      <c r="C102" s="341" t="s">
        <v>113</v>
      </c>
      <c r="D102" s="357" t="s">
        <v>339</v>
      </c>
      <c r="E102" s="345">
        <v>5</v>
      </c>
      <c r="F102" s="345">
        <v>1</v>
      </c>
      <c r="G102" s="345">
        <v>1</v>
      </c>
      <c r="H102" s="345">
        <v>1</v>
      </c>
      <c r="I102" s="345">
        <v>1</v>
      </c>
      <c r="J102" s="345">
        <v>1</v>
      </c>
      <c r="K102" s="369">
        <v>50.8</v>
      </c>
      <c r="L102" s="368"/>
      <c r="M102" s="370">
        <v>9.8</v>
      </c>
      <c r="N102" s="370">
        <v>10.3</v>
      </c>
      <c r="O102" s="370">
        <v>10.9</v>
      </c>
      <c r="P102" s="370">
        <v>517.99</v>
      </c>
      <c r="Q102" s="413">
        <v>24.5</v>
      </c>
      <c r="R102" s="413">
        <v>10.71</v>
      </c>
      <c r="S102" s="348">
        <v>3</v>
      </c>
      <c r="T102" s="415">
        <v>0</v>
      </c>
      <c r="U102" s="415"/>
      <c r="V102" s="416"/>
      <c r="W102" s="416"/>
      <c r="X102" s="416"/>
      <c r="Y102" s="416"/>
      <c r="Z102" s="415"/>
      <c r="AA102" s="415"/>
      <c r="AB102" s="432"/>
      <c r="AC102" s="415"/>
      <c r="AD102" s="432"/>
      <c r="AE102" s="415"/>
      <c r="AG102" s="452">
        <v>42302</v>
      </c>
      <c r="AH102" s="452">
        <v>42310</v>
      </c>
      <c r="AI102" s="452">
        <v>42114</v>
      </c>
      <c r="AJ102" s="452">
        <v>42116</v>
      </c>
      <c r="AK102" s="453">
        <v>42160</v>
      </c>
      <c r="AL102" s="454">
        <v>215</v>
      </c>
      <c r="AM102" s="455">
        <v>22</v>
      </c>
      <c r="AN102" s="456">
        <v>3</v>
      </c>
      <c r="AO102" s="486">
        <v>86.7</v>
      </c>
      <c r="AP102" s="456">
        <v>3</v>
      </c>
      <c r="AQ102" s="455">
        <v>111.89</v>
      </c>
      <c r="AR102" s="455">
        <v>40.33</v>
      </c>
      <c r="AS102" s="485">
        <v>36.04432925194387</v>
      </c>
      <c r="AT102" s="455">
        <v>28.2</v>
      </c>
    </row>
    <row r="103" spans="1:46" s="333" customFormat="1" ht="18" customHeight="1">
      <c r="A103" s="342"/>
      <c r="B103" s="362"/>
      <c r="C103" s="341" t="s">
        <v>113</v>
      </c>
      <c r="D103" s="363" t="s">
        <v>340</v>
      </c>
      <c r="E103" s="345">
        <v>5</v>
      </c>
      <c r="F103" s="345">
        <v>1</v>
      </c>
      <c r="G103" s="345">
        <v>1</v>
      </c>
      <c r="H103" s="345">
        <v>1</v>
      </c>
      <c r="I103" s="368"/>
      <c r="J103" s="345">
        <v>1</v>
      </c>
      <c r="K103" s="371">
        <v>48.2</v>
      </c>
      <c r="L103" s="368"/>
      <c r="M103" s="370">
        <v>11.32</v>
      </c>
      <c r="N103" s="370">
        <v>11.15</v>
      </c>
      <c r="O103" s="370">
        <v>11.3</v>
      </c>
      <c r="P103" s="370">
        <v>562.98</v>
      </c>
      <c r="Q103" s="413">
        <v>13.36</v>
      </c>
      <c r="R103" s="413">
        <v>8.52</v>
      </c>
      <c r="S103" s="418">
        <v>3</v>
      </c>
      <c r="T103" s="414">
        <v>13.1</v>
      </c>
      <c r="U103" s="419" t="s">
        <v>366</v>
      </c>
      <c r="V103" s="414">
        <v>100</v>
      </c>
      <c r="W103" s="414" t="s">
        <v>367</v>
      </c>
      <c r="X103" s="414">
        <v>66.7</v>
      </c>
      <c r="Y103" s="419" t="s">
        <v>337</v>
      </c>
      <c r="Z103" s="415">
        <v>0</v>
      </c>
      <c r="AA103" s="415">
        <v>0</v>
      </c>
      <c r="AB103" s="432">
        <v>42045</v>
      </c>
      <c r="AC103" s="415">
        <v>1</v>
      </c>
      <c r="AD103" s="432">
        <v>42081</v>
      </c>
      <c r="AE103" s="415">
        <v>1</v>
      </c>
      <c r="AG103" s="452">
        <v>42312</v>
      </c>
      <c r="AH103" s="452">
        <v>42321</v>
      </c>
      <c r="AI103" s="452">
        <v>42116</v>
      </c>
      <c r="AJ103" s="452">
        <v>42118</v>
      </c>
      <c r="AK103" s="452">
        <v>42160</v>
      </c>
      <c r="AL103" s="457">
        <v>205</v>
      </c>
      <c r="AM103" s="458">
        <v>25</v>
      </c>
      <c r="AN103" s="456">
        <v>1</v>
      </c>
      <c r="AO103" s="488">
        <v>77.2</v>
      </c>
      <c r="AP103" s="456">
        <v>2</v>
      </c>
      <c r="AQ103" s="458">
        <v>147.2</v>
      </c>
      <c r="AR103" s="458">
        <v>41.2</v>
      </c>
      <c r="AS103" s="485">
        <v>27.98913043478261</v>
      </c>
      <c r="AT103" s="458">
        <v>31.7</v>
      </c>
    </row>
    <row r="104" spans="1:46" s="333" customFormat="1" ht="18" customHeight="1">
      <c r="A104" s="342"/>
      <c r="B104" s="362"/>
      <c r="C104" s="341" t="s">
        <v>113</v>
      </c>
      <c r="D104" s="363" t="s">
        <v>342</v>
      </c>
      <c r="E104" s="347">
        <v>3</v>
      </c>
      <c r="F104" s="347">
        <v>1</v>
      </c>
      <c r="G104" s="347">
        <v>5</v>
      </c>
      <c r="H104" s="347">
        <v>1</v>
      </c>
      <c r="I104" s="368"/>
      <c r="J104" s="372">
        <v>1</v>
      </c>
      <c r="K104" s="373">
        <v>43.74</v>
      </c>
      <c r="L104" s="368"/>
      <c r="M104" s="374">
        <v>12.25</v>
      </c>
      <c r="N104" s="374">
        <v>10.5</v>
      </c>
      <c r="O104" s="374">
        <v>11.75</v>
      </c>
      <c r="P104" s="370">
        <v>575</v>
      </c>
      <c r="Q104" s="420">
        <v>12.2</v>
      </c>
      <c r="R104" s="420">
        <v>14.05</v>
      </c>
      <c r="S104" s="347">
        <v>2</v>
      </c>
      <c r="T104" s="355"/>
      <c r="U104" s="421"/>
      <c r="V104" s="355"/>
      <c r="W104" s="421"/>
      <c r="X104" s="355"/>
      <c r="Y104" s="421"/>
      <c r="Z104" s="355"/>
      <c r="AA104" s="421"/>
      <c r="AB104" s="433"/>
      <c r="AC104" s="421"/>
      <c r="AD104" s="433"/>
      <c r="AE104" s="421"/>
      <c r="AG104" s="459">
        <v>42303</v>
      </c>
      <c r="AH104" s="460"/>
      <c r="AI104" s="459">
        <v>42110</v>
      </c>
      <c r="AJ104" s="459">
        <v>42117</v>
      </c>
      <c r="AK104" s="459">
        <v>42162</v>
      </c>
      <c r="AL104" s="461">
        <v>224</v>
      </c>
      <c r="AM104" s="462">
        <v>23.5</v>
      </c>
      <c r="AN104" s="463">
        <v>3</v>
      </c>
      <c r="AO104" s="489">
        <v>76.4</v>
      </c>
      <c r="AP104" s="463">
        <v>1</v>
      </c>
      <c r="AQ104" s="462">
        <v>100</v>
      </c>
      <c r="AR104" s="462">
        <v>44.7</v>
      </c>
      <c r="AS104" s="485">
        <v>44.7</v>
      </c>
      <c r="AT104" s="462">
        <v>37.6</v>
      </c>
    </row>
    <row r="105" spans="1:46" s="333" customFormat="1" ht="18" customHeight="1">
      <c r="A105" s="342"/>
      <c r="B105" s="362"/>
      <c r="C105" s="341" t="s">
        <v>113</v>
      </c>
      <c r="D105" s="363" t="s">
        <v>343</v>
      </c>
      <c r="E105" s="348">
        <v>5</v>
      </c>
      <c r="F105" s="348">
        <v>1</v>
      </c>
      <c r="G105" s="348">
        <v>1</v>
      </c>
      <c r="H105" s="348">
        <v>3</v>
      </c>
      <c r="I105" s="368">
        <v>0</v>
      </c>
      <c r="J105" s="345">
        <v>1</v>
      </c>
      <c r="K105" s="371">
        <v>45.1</v>
      </c>
      <c r="L105" s="368"/>
      <c r="M105" s="370">
        <v>11.77</v>
      </c>
      <c r="N105" s="370">
        <v>11.93</v>
      </c>
      <c r="O105" s="370">
        <v>11.2</v>
      </c>
      <c r="P105" s="370">
        <v>581.73</v>
      </c>
      <c r="Q105" s="413">
        <v>12.64</v>
      </c>
      <c r="R105" s="413">
        <v>23.38</v>
      </c>
      <c r="S105" s="348">
        <v>1</v>
      </c>
      <c r="T105" s="414">
        <v>50</v>
      </c>
      <c r="U105" s="414">
        <v>4</v>
      </c>
      <c r="V105" s="414">
        <v>50</v>
      </c>
      <c r="W105" s="414">
        <v>3</v>
      </c>
      <c r="X105" s="414"/>
      <c r="Y105" s="414"/>
      <c r="Z105" s="414">
        <v>23</v>
      </c>
      <c r="AA105" s="414">
        <v>2</v>
      </c>
      <c r="AB105" s="434">
        <v>42363</v>
      </c>
      <c r="AC105" s="414">
        <v>1</v>
      </c>
      <c r="AD105" s="434">
        <v>42078</v>
      </c>
      <c r="AE105" s="414">
        <v>2</v>
      </c>
      <c r="AG105" s="464">
        <v>42304</v>
      </c>
      <c r="AH105" s="464">
        <v>42309</v>
      </c>
      <c r="AI105" s="464">
        <v>42116</v>
      </c>
      <c r="AJ105" s="451">
        <v>42122</v>
      </c>
      <c r="AK105" s="451">
        <v>42163</v>
      </c>
      <c r="AL105" s="457">
        <v>219</v>
      </c>
      <c r="AM105" s="465">
        <v>20.2</v>
      </c>
      <c r="AN105" s="466">
        <v>1</v>
      </c>
      <c r="AO105" s="488">
        <v>91.7</v>
      </c>
      <c r="AP105" s="466">
        <v>2</v>
      </c>
      <c r="AQ105" s="465">
        <v>144.6</v>
      </c>
      <c r="AR105" s="458">
        <v>45</v>
      </c>
      <c r="AS105" s="485">
        <v>31.12033195020747</v>
      </c>
      <c r="AT105" s="458">
        <v>33.8</v>
      </c>
    </row>
    <row r="106" spans="1:46" s="333" customFormat="1" ht="18" customHeight="1">
      <c r="A106" s="342"/>
      <c r="B106" s="362"/>
      <c r="C106" s="341" t="s">
        <v>113</v>
      </c>
      <c r="D106" s="363" t="s">
        <v>344</v>
      </c>
      <c r="E106" s="348">
        <v>5</v>
      </c>
      <c r="F106" s="348">
        <v>1</v>
      </c>
      <c r="G106" s="348">
        <v>1</v>
      </c>
      <c r="H106" s="348">
        <v>1</v>
      </c>
      <c r="I106" s="345"/>
      <c r="J106" s="345">
        <v>1</v>
      </c>
      <c r="K106" s="369">
        <v>56.1</v>
      </c>
      <c r="L106" s="368"/>
      <c r="M106" s="370">
        <v>12.75</v>
      </c>
      <c r="N106" s="370">
        <v>11.875</v>
      </c>
      <c r="O106" s="370">
        <v>10.895</v>
      </c>
      <c r="P106" s="370">
        <v>592</v>
      </c>
      <c r="Q106" s="413">
        <v>18.6</v>
      </c>
      <c r="R106" s="413">
        <v>13.88</v>
      </c>
      <c r="S106" s="348">
        <v>3</v>
      </c>
      <c r="T106" s="415"/>
      <c r="U106" s="415"/>
      <c r="V106" s="415">
        <v>50</v>
      </c>
      <c r="W106" s="415">
        <v>1</v>
      </c>
      <c r="X106" s="415"/>
      <c r="Y106" s="415"/>
      <c r="Z106" s="415"/>
      <c r="AA106" s="415"/>
      <c r="AB106" s="434"/>
      <c r="AC106" s="415"/>
      <c r="AD106" s="434">
        <v>42102</v>
      </c>
      <c r="AE106" s="414">
        <v>2</v>
      </c>
      <c r="AG106" s="451">
        <v>42304</v>
      </c>
      <c r="AH106" s="451">
        <v>42321</v>
      </c>
      <c r="AI106" s="452">
        <v>42109</v>
      </c>
      <c r="AJ106" s="452">
        <v>42112</v>
      </c>
      <c r="AK106" s="452">
        <v>42155</v>
      </c>
      <c r="AL106" s="457">
        <v>215</v>
      </c>
      <c r="AM106" s="467">
        <v>23</v>
      </c>
      <c r="AN106" s="466">
        <v>3</v>
      </c>
      <c r="AO106" s="490">
        <v>82</v>
      </c>
      <c r="AP106" s="487">
        <v>2</v>
      </c>
      <c r="AQ106" s="458">
        <v>125.17</v>
      </c>
      <c r="AR106" s="467">
        <v>41.25</v>
      </c>
      <c r="AS106" s="469">
        <v>32.95518095390269</v>
      </c>
      <c r="AT106" s="467">
        <v>24.7</v>
      </c>
    </row>
    <row r="107" spans="1:46" s="333" customFormat="1" ht="18" customHeight="1">
      <c r="A107" s="342"/>
      <c r="B107" s="362"/>
      <c r="C107" s="341" t="s">
        <v>113</v>
      </c>
      <c r="D107" s="363" t="s">
        <v>345</v>
      </c>
      <c r="E107" s="349">
        <v>4</v>
      </c>
      <c r="F107" s="349">
        <v>1</v>
      </c>
      <c r="G107" s="349">
        <v>1</v>
      </c>
      <c r="H107" s="349">
        <v>5</v>
      </c>
      <c r="I107" s="349">
        <v>0</v>
      </c>
      <c r="J107" s="349">
        <v>5</v>
      </c>
      <c r="K107" s="375">
        <v>45.3</v>
      </c>
      <c r="L107" s="349">
        <v>811</v>
      </c>
      <c r="M107" s="376">
        <v>9.8</v>
      </c>
      <c r="N107" s="376">
        <v>10</v>
      </c>
      <c r="O107" s="376">
        <v>10.2</v>
      </c>
      <c r="P107" s="376">
        <v>493.85</v>
      </c>
      <c r="Q107" s="422">
        <v>23.46</v>
      </c>
      <c r="R107" s="422">
        <v>11.94</v>
      </c>
      <c r="S107" s="349">
        <v>1</v>
      </c>
      <c r="T107" s="349">
        <v>1</v>
      </c>
      <c r="U107" s="349">
        <v>2</v>
      </c>
      <c r="V107" s="349">
        <v>15</v>
      </c>
      <c r="W107" s="349">
        <v>2</v>
      </c>
      <c r="X107" s="349">
        <v>0</v>
      </c>
      <c r="Y107" s="349"/>
      <c r="Z107" s="355">
        <v>0</v>
      </c>
      <c r="AA107" s="355"/>
      <c r="AB107" s="435">
        <v>42010</v>
      </c>
      <c r="AC107" s="349">
        <v>1</v>
      </c>
      <c r="AD107" s="435">
        <v>42088</v>
      </c>
      <c r="AE107" s="349">
        <v>1</v>
      </c>
      <c r="AG107" s="435">
        <v>42306</v>
      </c>
      <c r="AH107" s="435">
        <v>42313</v>
      </c>
      <c r="AI107" s="435">
        <v>42120</v>
      </c>
      <c r="AJ107" s="435">
        <v>42122</v>
      </c>
      <c r="AK107" s="435">
        <v>42165</v>
      </c>
      <c r="AL107" s="386">
        <v>226</v>
      </c>
      <c r="AM107" s="375">
        <v>27.3</v>
      </c>
      <c r="AN107" s="468">
        <v>5</v>
      </c>
      <c r="AO107" s="385">
        <v>71.9</v>
      </c>
      <c r="AP107" s="349">
        <v>2</v>
      </c>
      <c r="AQ107" s="375">
        <v>74.1</v>
      </c>
      <c r="AR107" s="375">
        <v>42.3</v>
      </c>
      <c r="AS107" s="491">
        <f>AR107*100/AQ107</f>
        <v>57.085020242914986</v>
      </c>
      <c r="AT107" s="375">
        <v>31.4</v>
      </c>
    </row>
    <row r="108" spans="1:46" s="333" customFormat="1" ht="18" customHeight="1">
      <c r="A108" s="342"/>
      <c r="B108" s="362"/>
      <c r="C108" s="341" t="s">
        <v>113</v>
      </c>
      <c r="D108" s="357" t="s">
        <v>346</v>
      </c>
      <c r="E108" s="345">
        <v>5</v>
      </c>
      <c r="F108" s="345">
        <v>1</v>
      </c>
      <c r="G108" s="345">
        <v>1</v>
      </c>
      <c r="H108" s="345">
        <v>1</v>
      </c>
      <c r="I108" s="368"/>
      <c r="J108" s="345">
        <v>1</v>
      </c>
      <c r="K108" s="369">
        <v>42.7</v>
      </c>
      <c r="L108" s="368"/>
      <c r="M108" s="370">
        <v>10.87</v>
      </c>
      <c r="N108" s="370">
        <v>10.86</v>
      </c>
      <c r="O108" s="370">
        <v>10.91</v>
      </c>
      <c r="P108" s="370">
        <v>543.82</v>
      </c>
      <c r="Q108" s="413">
        <v>9.05</v>
      </c>
      <c r="R108" s="413">
        <v>2.13</v>
      </c>
      <c r="S108" s="348">
        <v>8</v>
      </c>
      <c r="T108" s="414"/>
      <c r="U108" s="415">
        <v>2</v>
      </c>
      <c r="V108" s="415"/>
      <c r="W108" s="415">
        <v>3</v>
      </c>
      <c r="X108" s="415"/>
      <c r="Y108" s="415">
        <v>2</v>
      </c>
      <c r="Z108" s="415"/>
      <c r="AA108" s="415"/>
      <c r="AB108" s="432"/>
      <c r="AC108" s="415"/>
      <c r="AD108" s="432">
        <v>42062</v>
      </c>
      <c r="AE108" s="417" t="s">
        <v>338</v>
      </c>
      <c r="AG108" s="435">
        <v>42312</v>
      </c>
      <c r="AH108" s="435">
        <v>42324</v>
      </c>
      <c r="AI108" s="435">
        <v>42125</v>
      </c>
      <c r="AJ108" s="435">
        <v>42128</v>
      </c>
      <c r="AK108" s="435">
        <v>42166</v>
      </c>
      <c r="AL108" s="386">
        <v>200</v>
      </c>
      <c r="AM108" s="469">
        <v>24.62</v>
      </c>
      <c r="AN108" s="470">
        <v>3</v>
      </c>
      <c r="AO108" s="492">
        <v>72</v>
      </c>
      <c r="AP108" s="487">
        <v>1</v>
      </c>
      <c r="AQ108" s="455">
        <v>122.69</v>
      </c>
      <c r="AR108" s="455">
        <v>40.24</v>
      </c>
      <c r="AS108" s="485">
        <v>32.798109055342735</v>
      </c>
      <c r="AT108" s="455">
        <v>34.1</v>
      </c>
    </row>
    <row r="109" spans="1:46" s="333" customFormat="1" ht="18" customHeight="1">
      <c r="A109" s="342"/>
      <c r="B109" s="362"/>
      <c r="C109" s="341" t="s">
        <v>113</v>
      </c>
      <c r="D109" s="364" t="s">
        <v>132</v>
      </c>
      <c r="E109" s="351"/>
      <c r="F109" s="351"/>
      <c r="G109" s="351"/>
      <c r="H109" s="351"/>
      <c r="I109" s="377"/>
      <c r="J109" s="378"/>
      <c r="K109" s="379">
        <f>AVERAGE(K100:K108)</f>
        <v>46.26222222222223</v>
      </c>
      <c r="L109" s="380"/>
      <c r="M109" s="381"/>
      <c r="N109" s="381"/>
      <c r="O109" s="381"/>
      <c r="P109" s="116">
        <f>AVERAGE(P100:P108)</f>
        <v>547.0288888888888</v>
      </c>
      <c r="Q109" s="423">
        <v>15.75</v>
      </c>
      <c r="R109" s="423">
        <v>10.89</v>
      </c>
      <c r="S109" s="424">
        <v>1</v>
      </c>
      <c r="T109" s="355"/>
      <c r="U109" s="421"/>
      <c r="V109" s="355"/>
      <c r="W109" s="421"/>
      <c r="X109" s="355"/>
      <c r="Y109" s="421"/>
      <c r="Z109" s="355"/>
      <c r="AA109" s="421"/>
      <c r="AB109" s="433"/>
      <c r="AC109" s="421"/>
      <c r="AD109" s="433"/>
      <c r="AE109" s="421"/>
      <c r="AG109" s="433"/>
      <c r="AH109" s="433"/>
      <c r="AI109" s="433"/>
      <c r="AJ109" s="433"/>
      <c r="AK109" s="433"/>
      <c r="AL109" s="472">
        <f>AVERAGE(AL77:AL108)</f>
        <v>215.8232804232804</v>
      </c>
      <c r="AM109" s="379">
        <f aca="true" t="shared" si="21" ref="AM109:AT109">AVERAGE(AM100:AM108)</f>
        <v>23.414444444444445</v>
      </c>
      <c r="AN109" s="396"/>
      <c r="AO109" s="377">
        <f t="shared" si="21"/>
        <v>80.25555555555556</v>
      </c>
      <c r="AP109" s="396"/>
      <c r="AQ109" s="379">
        <f t="shared" si="21"/>
        <v>121.78666666666666</v>
      </c>
      <c r="AR109" s="379">
        <f t="shared" si="21"/>
        <v>41.14666666666667</v>
      </c>
      <c r="AS109" s="379">
        <f t="shared" si="21"/>
        <v>35.36332037173799</v>
      </c>
      <c r="AT109" s="379">
        <f t="shared" si="21"/>
        <v>32.22333333333333</v>
      </c>
    </row>
    <row r="110" spans="1:46" s="334" customFormat="1" ht="16.5" customHeight="1">
      <c r="A110" s="342"/>
      <c r="B110" s="362" t="s">
        <v>359</v>
      </c>
      <c r="C110" s="341" t="s">
        <v>133</v>
      </c>
      <c r="D110" s="363" t="s">
        <v>336</v>
      </c>
      <c r="E110" s="352">
        <v>4</v>
      </c>
      <c r="F110" s="352">
        <v>1</v>
      </c>
      <c r="G110" s="352">
        <v>1</v>
      </c>
      <c r="H110" s="352">
        <v>1</v>
      </c>
      <c r="I110" s="352">
        <v>0</v>
      </c>
      <c r="J110" s="352">
        <v>1</v>
      </c>
      <c r="K110" s="382">
        <v>37.3</v>
      </c>
      <c r="L110" s="383">
        <v>805</v>
      </c>
      <c r="M110" s="384">
        <v>10.51</v>
      </c>
      <c r="N110" s="384">
        <v>10.6</v>
      </c>
      <c r="O110" s="384">
        <v>10.57</v>
      </c>
      <c r="P110" s="384">
        <v>528.06</v>
      </c>
      <c r="Q110" s="352">
        <v>18.73</v>
      </c>
      <c r="R110" s="425">
        <v>10.074416859483444</v>
      </c>
      <c r="S110" s="352">
        <v>1</v>
      </c>
      <c r="T110" s="426">
        <v>1</v>
      </c>
      <c r="U110" s="426">
        <v>3</v>
      </c>
      <c r="V110" s="426"/>
      <c r="W110" s="426">
        <v>2</v>
      </c>
      <c r="X110" s="426"/>
      <c r="Y110" s="426">
        <v>2</v>
      </c>
      <c r="Z110" s="426">
        <v>50</v>
      </c>
      <c r="AA110" s="426">
        <v>4</v>
      </c>
      <c r="AB110" s="438">
        <v>42730</v>
      </c>
      <c r="AC110" s="426">
        <v>3</v>
      </c>
      <c r="AD110" s="438">
        <v>42424</v>
      </c>
      <c r="AE110" s="426">
        <v>2</v>
      </c>
      <c r="AF110" s="437">
        <v>0</v>
      </c>
      <c r="AG110" s="440">
        <v>42664</v>
      </c>
      <c r="AH110" s="440">
        <v>42670</v>
      </c>
      <c r="AI110" s="440">
        <v>42480</v>
      </c>
      <c r="AJ110" s="440">
        <v>42482</v>
      </c>
      <c r="AK110" s="440">
        <v>42528</v>
      </c>
      <c r="AL110" s="473">
        <v>224</v>
      </c>
      <c r="AM110" s="474">
        <v>25</v>
      </c>
      <c r="AN110" s="473">
        <v>3</v>
      </c>
      <c r="AO110" s="493">
        <v>81.2</v>
      </c>
      <c r="AP110" s="473">
        <v>3</v>
      </c>
      <c r="AQ110" s="474">
        <v>117.78</v>
      </c>
      <c r="AR110" s="474">
        <v>47.1</v>
      </c>
      <c r="AS110" s="494">
        <f aca="true" t="shared" si="22" ref="AS110:AS120">AR110*100/AQ110</f>
        <v>39.98981151299032</v>
      </c>
      <c r="AT110" s="493">
        <v>31.4</v>
      </c>
    </row>
    <row r="111" spans="1:46" s="334" customFormat="1" ht="16.5" customHeight="1">
      <c r="A111" s="342"/>
      <c r="B111" s="362"/>
      <c r="C111" s="341" t="s">
        <v>133</v>
      </c>
      <c r="D111" s="363" t="s">
        <v>131</v>
      </c>
      <c r="E111" s="349">
        <v>5</v>
      </c>
      <c r="F111" s="349">
        <v>1</v>
      </c>
      <c r="G111" s="349">
        <v>1</v>
      </c>
      <c r="H111" s="349">
        <v>3</v>
      </c>
      <c r="I111" s="355"/>
      <c r="J111" s="354">
        <v>1</v>
      </c>
      <c r="K111" s="385">
        <v>44.04</v>
      </c>
      <c r="L111" s="386">
        <v>762</v>
      </c>
      <c r="M111" s="375">
        <v>12.26</v>
      </c>
      <c r="N111" s="375">
        <v>12.84</v>
      </c>
      <c r="O111" s="375">
        <v>12.44</v>
      </c>
      <c r="P111" s="375">
        <v>625.7</v>
      </c>
      <c r="Q111" s="422">
        <v>15.23</v>
      </c>
      <c r="R111" s="407">
        <f>(P111-575.56)*100/575.56</f>
        <v>8.711515741191207</v>
      </c>
      <c r="S111" s="349">
        <v>2</v>
      </c>
      <c r="T111" s="349">
        <v>1.64</v>
      </c>
      <c r="U111" s="427" t="s">
        <v>175</v>
      </c>
      <c r="V111" s="354">
        <v>100</v>
      </c>
      <c r="W111" s="427" t="s">
        <v>176</v>
      </c>
      <c r="X111" s="354">
        <v>60</v>
      </c>
      <c r="Y111" s="427" t="s">
        <v>137</v>
      </c>
      <c r="Z111" s="354">
        <v>0</v>
      </c>
      <c r="AA111" s="354">
        <v>1</v>
      </c>
      <c r="AB111" s="440">
        <v>42704</v>
      </c>
      <c r="AC111" s="427" t="s">
        <v>137</v>
      </c>
      <c r="AD111" s="440">
        <v>42436</v>
      </c>
      <c r="AE111" s="427" t="s">
        <v>137</v>
      </c>
      <c r="AF111" s="439">
        <v>7.5</v>
      </c>
      <c r="AG111" s="436">
        <v>42668</v>
      </c>
      <c r="AH111" s="436">
        <v>42677</v>
      </c>
      <c r="AI111" s="436">
        <v>42472</v>
      </c>
      <c r="AJ111" s="436">
        <v>42474</v>
      </c>
      <c r="AK111" s="436">
        <v>42523</v>
      </c>
      <c r="AL111" s="355">
        <v>213</v>
      </c>
      <c r="AM111" s="392">
        <v>20</v>
      </c>
      <c r="AN111" s="354">
        <v>3</v>
      </c>
      <c r="AO111" s="385">
        <v>79</v>
      </c>
      <c r="AP111" s="354">
        <v>1</v>
      </c>
      <c r="AQ111" s="392">
        <v>149.3</v>
      </c>
      <c r="AR111" s="375">
        <v>40.2</v>
      </c>
      <c r="AS111" s="494">
        <f t="shared" si="22"/>
        <v>26.925653047555258</v>
      </c>
      <c r="AT111" s="385">
        <v>35.8</v>
      </c>
    </row>
    <row r="112" spans="1:46" s="334" customFormat="1" ht="16.5" customHeight="1">
      <c r="A112" s="342"/>
      <c r="B112" s="362"/>
      <c r="C112" s="341" t="s">
        <v>133</v>
      </c>
      <c r="D112" s="357" t="s">
        <v>339</v>
      </c>
      <c r="E112" s="353">
        <v>5</v>
      </c>
      <c r="F112" s="353">
        <v>1</v>
      </c>
      <c r="G112" s="353">
        <v>1</v>
      </c>
      <c r="H112" s="353">
        <v>1</v>
      </c>
      <c r="I112" s="387"/>
      <c r="J112" s="353">
        <v>1</v>
      </c>
      <c r="K112" s="388">
        <v>42.3</v>
      </c>
      <c r="L112" s="389"/>
      <c r="M112" s="390">
        <v>10.5</v>
      </c>
      <c r="N112" s="390">
        <v>11.35</v>
      </c>
      <c r="O112" s="390">
        <v>9.95</v>
      </c>
      <c r="P112" s="390">
        <v>530.16</v>
      </c>
      <c r="Q112" s="353">
        <v>9.65</v>
      </c>
      <c r="R112" s="425">
        <v>7.293774791548604</v>
      </c>
      <c r="S112" s="353">
        <v>4</v>
      </c>
      <c r="T112" s="428">
        <v>0.5</v>
      </c>
      <c r="U112" s="428">
        <v>5</v>
      </c>
      <c r="V112" s="428"/>
      <c r="W112" s="428"/>
      <c r="X112" s="428"/>
      <c r="Y112" s="428"/>
      <c r="Z112" s="428"/>
      <c r="AA112" s="428"/>
      <c r="AB112" s="436"/>
      <c r="AC112" s="441"/>
      <c r="AD112" s="436"/>
      <c r="AE112" s="441"/>
      <c r="AF112" s="442"/>
      <c r="AG112" s="438">
        <v>42666</v>
      </c>
      <c r="AH112" s="438">
        <v>42673</v>
      </c>
      <c r="AI112" s="438">
        <v>42478</v>
      </c>
      <c r="AJ112" s="438">
        <v>42480</v>
      </c>
      <c r="AK112" s="438">
        <v>42526</v>
      </c>
      <c r="AL112" s="475">
        <v>220</v>
      </c>
      <c r="AM112" s="476">
        <v>22</v>
      </c>
      <c r="AN112" s="475">
        <v>3</v>
      </c>
      <c r="AO112" s="495">
        <v>83</v>
      </c>
      <c r="AP112" s="475">
        <v>3</v>
      </c>
      <c r="AQ112" s="476">
        <v>107.7</v>
      </c>
      <c r="AR112" s="476">
        <v>40.7</v>
      </c>
      <c r="AS112" s="494">
        <f t="shared" si="22"/>
        <v>37.79015784586816</v>
      </c>
      <c r="AT112" s="495">
        <v>34.7</v>
      </c>
    </row>
    <row r="113" spans="1:46" s="334" customFormat="1" ht="16.5" customHeight="1">
      <c r="A113" s="342"/>
      <c r="B113" s="362"/>
      <c r="C113" s="341" t="s">
        <v>133</v>
      </c>
      <c r="D113" s="363" t="s">
        <v>340</v>
      </c>
      <c r="E113" s="349">
        <v>5</v>
      </c>
      <c r="F113" s="349">
        <v>1</v>
      </c>
      <c r="G113" s="349">
        <v>1</v>
      </c>
      <c r="H113" s="349">
        <v>1</v>
      </c>
      <c r="I113" s="355"/>
      <c r="J113" s="349">
        <v>1</v>
      </c>
      <c r="K113" s="385">
        <v>46</v>
      </c>
      <c r="L113" s="391"/>
      <c r="M113" s="375">
        <v>11.34</v>
      </c>
      <c r="N113" s="375">
        <v>11.39</v>
      </c>
      <c r="O113" s="375">
        <v>11.32</v>
      </c>
      <c r="P113" s="375">
        <v>567.64</v>
      </c>
      <c r="Q113" s="349">
        <v>9.38</v>
      </c>
      <c r="R113" s="407">
        <f>(P113-537.07)*100/537.07</f>
        <v>5.691995456830568</v>
      </c>
      <c r="S113" s="349">
        <v>1</v>
      </c>
      <c r="T113" s="349">
        <v>0.39</v>
      </c>
      <c r="U113" s="349"/>
      <c r="V113" s="349">
        <v>53.33</v>
      </c>
      <c r="W113" s="349">
        <v>2</v>
      </c>
      <c r="X113" s="349">
        <v>86.67</v>
      </c>
      <c r="Y113" s="443" t="s">
        <v>176</v>
      </c>
      <c r="Z113" s="349">
        <v>0</v>
      </c>
      <c r="AA113" s="349">
        <v>0</v>
      </c>
      <c r="AB113" s="438">
        <v>42714</v>
      </c>
      <c r="AC113" s="443" t="s">
        <v>140</v>
      </c>
      <c r="AD113" s="438">
        <v>42445</v>
      </c>
      <c r="AE113" s="349">
        <v>1</v>
      </c>
      <c r="AF113" s="442"/>
      <c r="AG113" s="445">
        <v>42673</v>
      </c>
      <c r="AH113" s="445">
        <v>42681</v>
      </c>
      <c r="AI113" s="445">
        <v>42474</v>
      </c>
      <c r="AJ113" s="445">
        <v>42476</v>
      </c>
      <c r="AK113" s="445">
        <v>42523</v>
      </c>
      <c r="AL113" s="355">
        <v>209</v>
      </c>
      <c r="AM113" s="375">
        <v>24.67</v>
      </c>
      <c r="AN113" s="349">
        <v>1</v>
      </c>
      <c r="AO113" s="385">
        <v>74.5</v>
      </c>
      <c r="AP113" s="349">
        <v>1</v>
      </c>
      <c r="AQ113" s="375">
        <v>89.34</v>
      </c>
      <c r="AR113" s="375">
        <v>38.5</v>
      </c>
      <c r="AS113" s="494">
        <f t="shared" si="22"/>
        <v>43.0937989702261</v>
      </c>
      <c r="AT113" s="385">
        <v>34.9</v>
      </c>
    </row>
    <row r="114" spans="1:46" s="334" customFormat="1" ht="16.5" customHeight="1">
      <c r="A114" s="342"/>
      <c r="B114" s="362"/>
      <c r="C114" s="341" t="s">
        <v>133</v>
      </c>
      <c r="D114" s="363" t="s">
        <v>342</v>
      </c>
      <c r="E114" s="349">
        <v>3</v>
      </c>
      <c r="F114" s="354">
        <v>1</v>
      </c>
      <c r="G114" s="354">
        <v>1</v>
      </c>
      <c r="H114" s="354">
        <v>1</v>
      </c>
      <c r="I114" s="355"/>
      <c r="J114" s="354">
        <v>1</v>
      </c>
      <c r="K114" s="385">
        <v>47.99</v>
      </c>
      <c r="L114" s="391"/>
      <c r="M114" s="392">
        <v>11.25</v>
      </c>
      <c r="N114" s="392">
        <v>11.75</v>
      </c>
      <c r="O114" s="392">
        <v>11.75</v>
      </c>
      <c r="P114" s="392">
        <v>579.2</v>
      </c>
      <c r="Q114" s="354">
        <v>3.7</v>
      </c>
      <c r="R114" s="407">
        <f>(P114-569.8)*100/569.8</f>
        <v>1.6497016497016659</v>
      </c>
      <c r="S114" s="354">
        <v>6</v>
      </c>
      <c r="T114" s="354">
        <v>0.6</v>
      </c>
      <c r="U114" s="354">
        <v>3</v>
      </c>
      <c r="V114" s="354">
        <v>0.02</v>
      </c>
      <c r="W114" s="354">
        <v>1</v>
      </c>
      <c r="X114" s="354">
        <v>0</v>
      </c>
      <c r="Y114" s="354"/>
      <c r="Z114" s="354">
        <v>30</v>
      </c>
      <c r="AA114" s="354">
        <v>2</v>
      </c>
      <c r="AB114" s="445">
        <v>42701</v>
      </c>
      <c r="AC114" s="354">
        <v>3</v>
      </c>
      <c r="AD114" s="445"/>
      <c r="AE114" s="355"/>
      <c r="AF114" s="444">
        <v>1</v>
      </c>
      <c r="AG114" s="440">
        <v>42667</v>
      </c>
      <c r="AH114" s="440">
        <v>42678</v>
      </c>
      <c r="AI114" s="440">
        <v>42475</v>
      </c>
      <c r="AJ114" s="440">
        <v>42481</v>
      </c>
      <c r="AK114" s="440">
        <v>42520</v>
      </c>
      <c r="AL114" s="355">
        <v>217</v>
      </c>
      <c r="AM114" s="392">
        <v>18.1</v>
      </c>
      <c r="AN114" s="354">
        <v>5</v>
      </c>
      <c r="AO114" s="385">
        <v>77.4</v>
      </c>
      <c r="AP114" s="354">
        <v>1</v>
      </c>
      <c r="AQ114" s="392">
        <v>102.2</v>
      </c>
      <c r="AR114" s="375">
        <v>41.2</v>
      </c>
      <c r="AS114" s="494">
        <f t="shared" si="22"/>
        <v>40.31311154598826</v>
      </c>
      <c r="AT114" s="385">
        <v>39.1</v>
      </c>
    </row>
    <row r="115" spans="1:46" s="334" customFormat="1" ht="16.5" customHeight="1">
      <c r="A115" s="342"/>
      <c r="B115" s="362"/>
      <c r="C115" s="341" t="s">
        <v>133</v>
      </c>
      <c r="D115" s="363" t="s">
        <v>343</v>
      </c>
      <c r="E115" s="349">
        <v>5</v>
      </c>
      <c r="F115" s="349">
        <v>1</v>
      </c>
      <c r="G115" s="349">
        <v>1</v>
      </c>
      <c r="H115" s="349">
        <v>3</v>
      </c>
      <c r="I115" s="355"/>
      <c r="J115" s="349">
        <v>1</v>
      </c>
      <c r="K115" s="385">
        <v>33</v>
      </c>
      <c r="L115" s="391"/>
      <c r="M115" s="375">
        <v>9.07</v>
      </c>
      <c r="N115" s="375">
        <v>9.56</v>
      </c>
      <c r="O115" s="375">
        <v>10.8</v>
      </c>
      <c r="P115" s="375">
        <v>490.5</v>
      </c>
      <c r="Q115" s="349">
        <v>22.2</v>
      </c>
      <c r="R115" s="407">
        <f>(P115-426.6)*100/426.6</f>
        <v>14.978902953586493</v>
      </c>
      <c r="S115" s="349">
        <v>2</v>
      </c>
      <c r="T115" s="349">
        <v>55</v>
      </c>
      <c r="U115" s="349">
        <v>5</v>
      </c>
      <c r="V115" s="349">
        <v>30</v>
      </c>
      <c r="W115" s="349">
        <v>4</v>
      </c>
      <c r="X115" s="349">
        <v>0</v>
      </c>
      <c r="Y115" s="349">
        <v>1</v>
      </c>
      <c r="Z115" s="349">
        <v>0</v>
      </c>
      <c r="AA115" s="349">
        <v>1</v>
      </c>
      <c r="AB115" s="440">
        <v>42729</v>
      </c>
      <c r="AC115" s="349">
        <v>1</v>
      </c>
      <c r="AD115" s="440">
        <v>42444</v>
      </c>
      <c r="AE115" s="349">
        <v>2</v>
      </c>
      <c r="AF115" s="446">
        <v>1</v>
      </c>
      <c r="AG115" s="436">
        <v>42668</v>
      </c>
      <c r="AH115" s="436">
        <v>42672</v>
      </c>
      <c r="AI115" s="436">
        <v>42482</v>
      </c>
      <c r="AJ115" s="436">
        <v>42485</v>
      </c>
      <c r="AK115" s="436">
        <v>42528</v>
      </c>
      <c r="AL115" s="355">
        <v>222</v>
      </c>
      <c r="AM115" s="478">
        <v>19.3</v>
      </c>
      <c r="AN115" s="349">
        <v>1</v>
      </c>
      <c r="AO115" s="385">
        <v>80.4</v>
      </c>
      <c r="AP115" s="349">
        <v>1</v>
      </c>
      <c r="AQ115" s="478">
        <v>102.8</v>
      </c>
      <c r="AR115" s="375">
        <v>45.2</v>
      </c>
      <c r="AS115" s="494">
        <f t="shared" si="22"/>
        <v>43.96887159533074</v>
      </c>
      <c r="AT115" s="385">
        <v>32.3</v>
      </c>
    </row>
    <row r="116" spans="1:46" s="334" customFormat="1" ht="16.5" customHeight="1">
      <c r="A116" s="342"/>
      <c r="B116" s="362"/>
      <c r="C116" s="341" t="s">
        <v>133</v>
      </c>
      <c r="D116" s="363" t="s">
        <v>344</v>
      </c>
      <c r="E116" s="354">
        <v>5</v>
      </c>
      <c r="F116" s="354">
        <v>1</v>
      </c>
      <c r="G116" s="354">
        <v>1</v>
      </c>
      <c r="H116" s="354">
        <v>1</v>
      </c>
      <c r="I116" s="355"/>
      <c r="J116" s="354">
        <v>1</v>
      </c>
      <c r="K116" s="393">
        <v>41.57</v>
      </c>
      <c r="L116" s="394">
        <v>788</v>
      </c>
      <c r="M116" s="392">
        <v>12.5</v>
      </c>
      <c r="N116" s="392">
        <v>12.35</v>
      </c>
      <c r="O116" s="392">
        <v>12.85</v>
      </c>
      <c r="P116" s="392">
        <v>628.33</v>
      </c>
      <c r="Q116" s="354">
        <v>53.25</v>
      </c>
      <c r="R116" s="395">
        <f>(P116-520.32)*100/520.32</f>
        <v>20.758379458794586</v>
      </c>
      <c r="S116" s="354">
        <v>1</v>
      </c>
      <c r="T116" s="354">
        <v>1</v>
      </c>
      <c r="U116" s="354">
        <v>4</v>
      </c>
      <c r="V116" s="354">
        <v>80</v>
      </c>
      <c r="W116" s="354">
        <v>2</v>
      </c>
      <c r="X116" s="354">
        <v>0</v>
      </c>
      <c r="Y116" s="354">
        <v>1</v>
      </c>
      <c r="Z116" s="354">
        <v>0</v>
      </c>
      <c r="AA116" s="354">
        <v>1</v>
      </c>
      <c r="AB116" s="436"/>
      <c r="AC116" s="355"/>
      <c r="AD116" s="436"/>
      <c r="AE116" s="355"/>
      <c r="AF116" s="354">
        <v>3.5</v>
      </c>
      <c r="AG116" s="438">
        <v>42675</v>
      </c>
      <c r="AH116" s="438">
        <v>42682</v>
      </c>
      <c r="AI116" s="438">
        <v>42474</v>
      </c>
      <c r="AJ116" s="438">
        <v>42476</v>
      </c>
      <c r="AK116" s="438">
        <v>42523</v>
      </c>
      <c r="AL116" s="354">
        <v>206</v>
      </c>
      <c r="AM116" s="392">
        <v>23</v>
      </c>
      <c r="AN116" s="354">
        <v>3</v>
      </c>
      <c r="AO116" s="393">
        <v>85</v>
      </c>
      <c r="AP116" s="354">
        <v>3</v>
      </c>
      <c r="AQ116" s="392">
        <v>147.3</v>
      </c>
      <c r="AR116" s="392">
        <v>52.5</v>
      </c>
      <c r="AS116" s="494">
        <f t="shared" si="22"/>
        <v>35.64154786150713</v>
      </c>
      <c r="AT116" s="393">
        <v>31.9</v>
      </c>
    </row>
    <row r="117" spans="1:46" s="334" customFormat="1" ht="16.5" customHeight="1">
      <c r="A117" s="342"/>
      <c r="B117" s="362"/>
      <c r="C117" s="341" t="s">
        <v>133</v>
      </c>
      <c r="D117" s="363" t="s">
        <v>345</v>
      </c>
      <c r="E117" s="349">
        <v>3</v>
      </c>
      <c r="F117" s="349">
        <v>1</v>
      </c>
      <c r="G117" s="349">
        <v>1</v>
      </c>
      <c r="H117" s="349">
        <v>1</v>
      </c>
      <c r="I117" s="355"/>
      <c r="J117" s="349">
        <v>1</v>
      </c>
      <c r="K117" s="385">
        <v>38.6</v>
      </c>
      <c r="L117" s="386">
        <v>786</v>
      </c>
      <c r="M117" s="375">
        <v>8.44</v>
      </c>
      <c r="N117" s="375">
        <v>10.21</v>
      </c>
      <c r="O117" s="375">
        <v>10.58</v>
      </c>
      <c r="P117" s="375">
        <v>487.24</v>
      </c>
      <c r="Q117" s="349">
        <v>8.74</v>
      </c>
      <c r="R117" s="407">
        <f>(P117-454.05)*100/454.05</f>
        <v>7.309767646734941</v>
      </c>
      <c r="S117" s="349">
        <v>1</v>
      </c>
      <c r="T117" s="354">
        <v>0.3</v>
      </c>
      <c r="U117" s="349">
        <v>5</v>
      </c>
      <c r="V117" s="349">
        <v>20</v>
      </c>
      <c r="W117" s="349">
        <v>2</v>
      </c>
      <c r="X117" s="349"/>
      <c r="Y117" s="349"/>
      <c r="Z117" s="349"/>
      <c r="AA117" s="349"/>
      <c r="AB117" s="438">
        <v>42728</v>
      </c>
      <c r="AC117" s="349">
        <v>2</v>
      </c>
      <c r="AD117" s="438">
        <v>42450</v>
      </c>
      <c r="AE117" s="349">
        <v>1</v>
      </c>
      <c r="AF117" s="439">
        <v>1</v>
      </c>
      <c r="AG117" s="445">
        <v>42678</v>
      </c>
      <c r="AH117" s="445">
        <v>42684</v>
      </c>
      <c r="AI117" s="445">
        <v>42479</v>
      </c>
      <c r="AJ117" s="445">
        <v>42483</v>
      </c>
      <c r="AK117" s="445">
        <v>42524</v>
      </c>
      <c r="AL117" s="349">
        <v>212</v>
      </c>
      <c r="AM117" s="375">
        <v>24.42</v>
      </c>
      <c r="AN117" s="349">
        <v>3</v>
      </c>
      <c r="AO117" s="393">
        <v>66.4</v>
      </c>
      <c r="AP117" s="349">
        <v>2</v>
      </c>
      <c r="AQ117" s="375">
        <v>87.41</v>
      </c>
      <c r="AR117" s="375">
        <v>38.96</v>
      </c>
      <c r="AS117" s="494">
        <f t="shared" si="22"/>
        <v>44.57155931815582</v>
      </c>
      <c r="AT117" s="385">
        <v>35.7</v>
      </c>
    </row>
    <row r="118" spans="1:46" s="334" customFormat="1" ht="16.5" customHeight="1">
      <c r="A118" s="342"/>
      <c r="B118" s="362"/>
      <c r="C118" s="341" t="s">
        <v>133</v>
      </c>
      <c r="D118" s="357" t="s">
        <v>346</v>
      </c>
      <c r="E118" s="349">
        <v>5</v>
      </c>
      <c r="F118" s="349">
        <v>1</v>
      </c>
      <c r="G118" s="349">
        <v>1</v>
      </c>
      <c r="H118" s="349">
        <v>1</v>
      </c>
      <c r="I118" s="355"/>
      <c r="J118" s="349">
        <v>1</v>
      </c>
      <c r="K118" s="385">
        <v>42.1</v>
      </c>
      <c r="L118" s="391"/>
      <c r="M118" s="375">
        <v>10.84</v>
      </c>
      <c r="N118" s="375">
        <v>10.86</v>
      </c>
      <c r="O118" s="375">
        <v>10.85</v>
      </c>
      <c r="P118" s="375">
        <v>542.74</v>
      </c>
      <c r="Q118" s="349">
        <v>20.94</v>
      </c>
      <c r="R118" s="422">
        <f>(P118-505.07)*100/505.07</f>
        <v>7.45837210683668</v>
      </c>
      <c r="S118" s="349">
        <v>1</v>
      </c>
      <c r="T118" s="349"/>
      <c r="U118" s="349">
        <v>2</v>
      </c>
      <c r="V118" s="349"/>
      <c r="W118" s="349">
        <v>2</v>
      </c>
      <c r="X118" s="349"/>
      <c r="Y118" s="349">
        <v>3</v>
      </c>
      <c r="Z118" s="349">
        <v>0</v>
      </c>
      <c r="AA118" s="349">
        <v>0</v>
      </c>
      <c r="AB118" s="440">
        <v>42391</v>
      </c>
      <c r="AC118" s="349">
        <v>2</v>
      </c>
      <c r="AD118" s="440"/>
      <c r="AE118" s="349"/>
      <c r="AF118" s="447">
        <v>0</v>
      </c>
      <c r="AG118" s="440">
        <v>42668</v>
      </c>
      <c r="AH118" s="440">
        <v>42679</v>
      </c>
      <c r="AI118" s="440">
        <v>42482</v>
      </c>
      <c r="AJ118" s="440">
        <v>42485</v>
      </c>
      <c r="AK118" s="440">
        <v>42525</v>
      </c>
      <c r="AL118" s="349">
        <v>222</v>
      </c>
      <c r="AM118" s="375">
        <v>23.76</v>
      </c>
      <c r="AN118" s="349">
        <v>3</v>
      </c>
      <c r="AO118" s="385">
        <v>77</v>
      </c>
      <c r="AP118" s="349">
        <v>1</v>
      </c>
      <c r="AQ118" s="375">
        <v>130.62</v>
      </c>
      <c r="AR118" s="375">
        <v>42.67</v>
      </c>
      <c r="AS118" s="494">
        <f t="shared" si="22"/>
        <v>32.66727913030164</v>
      </c>
      <c r="AT118" s="385">
        <v>39.6</v>
      </c>
    </row>
    <row r="119" spans="1:46" s="334" customFormat="1" ht="16.5" customHeight="1">
      <c r="A119" s="342"/>
      <c r="B119" s="362"/>
      <c r="C119" s="341" t="s">
        <v>133</v>
      </c>
      <c r="D119" s="357" t="s">
        <v>349</v>
      </c>
      <c r="E119" s="341">
        <v>5</v>
      </c>
      <c r="F119" s="354">
        <v>1</v>
      </c>
      <c r="G119" s="354">
        <v>1</v>
      </c>
      <c r="H119" s="355"/>
      <c r="I119" s="354">
        <v>0</v>
      </c>
      <c r="J119" s="341">
        <v>1</v>
      </c>
      <c r="K119" s="385">
        <v>46.8</v>
      </c>
      <c r="L119" s="386">
        <v>784.5</v>
      </c>
      <c r="M119" s="375">
        <v>11.53</v>
      </c>
      <c r="N119" s="375">
        <v>12.74</v>
      </c>
      <c r="O119" s="375">
        <v>11.83</v>
      </c>
      <c r="P119" s="375">
        <v>601.64</v>
      </c>
      <c r="Q119" s="349">
        <v>11.82</v>
      </c>
      <c r="R119" s="395">
        <f>(P119-569.06)*100/569.06</f>
        <v>5.725231082838373</v>
      </c>
      <c r="S119" s="349">
        <v>1</v>
      </c>
      <c r="T119" s="354">
        <v>15</v>
      </c>
      <c r="U119" s="354">
        <v>2</v>
      </c>
      <c r="V119" s="354"/>
      <c r="W119" s="354">
        <v>1</v>
      </c>
      <c r="X119" s="354"/>
      <c r="Y119" s="354">
        <v>1</v>
      </c>
      <c r="Z119" s="354"/>
      <c r="AA119" s="354"/>
      <c r="AB119" s="436">
        <v>42727</v>
      </c>
      <c r="AC119" s="349">
        <v>2</v>
      </c>
      <c r="AD119" s="436">
        <v>42418</v>
      </c>
      <c r="AE119" s="349">
        <v>1</v>
      </c>
      <c r="AF119" s="448">
        <v>1</v>
      </c>
      <c r="AG119" s="436">
        <v>42677</v>
      </c>
      <c r="AH119" s="436">
        <v>42687</v>
      </c>
      <c r="AI119" s="436">
        <v>42471</v>
      </c>
      <c r="AJ119" s="436">
        <v>42474</v>
      </c>
      <c r="AK119" s="436">
        <v>42520</v>
      </c>
      <c r="AL119" s="349">
        <v>208</v>
      </c>
      <c r="AM119" s="375">
        <v>22.6</v>
      </c>
      <c r="AN119" s="349">
        <v>5</v>
      </c>
      <c r="AO119" s="385">
        <v>81.1</v>
      </c>
      <c r="AP119" s="354">
        <v>2</v>
      </c>
      <c r="AQ119" s="392">
        <v>102</v>
      </c>
      <c r="AR119" s="375">
        <v>48.5</v>
      </c>
      <c r="AS119" s="494">
        <f t="shared" si="22"/>
        <v>47.549019607843135</v>
      </c>
      <c r="AT119" s="385">
        <v>27.6</v>
      </c>
    </row>
    <row r="120" spans="1:46" s="334" customFormat="1" ht="16.5" customHeight="1">
      <c r="A120" s="342"/>
      <c r="B120" s="362"/>
      <c r="C120" s="341" t="s">
        <v>133</v>
      </c>
      <c r="D120" s="357" t="s">
        <v>350</v>
      </c>
      <c r="E120" s="355"/>
      <c r="F120" s="355"/>
      <c r="G120" s="355"/>
      <c r="H120" s="355"/>
      <c r="I120" s="355"/>
      <c r="J120" s="355"/>
      <c r="K120" s="354">
        <v>40.7</v>
      </c>
      <c r="L120" s="391"/>
      <c r="M120" s="354">
        <v>11.75</v>
      </c>
      <c r="N120" s="354">
        <v>11.43</v>
      </c>
      <c r="O120" s="354">
        <v>11.48</v>
      </c>
      <c r="P120" s="395">
        <v>577.7</v>
      </c>
      <c r="Q120" s="407">
        <f>(P120-497.6)*100/497.6</f>
        <v>16.097266881028943</v>
      </c>
      <c r="R120" s="407">
        <f>(P120-566.08)*100/566.08</f>
        <v>2.0527133973996614</v>
      </c>
      <c r="S120" s="354">
        <v>5</v>
      </c>
      <c r="T120" s="354"/>
      <c r="U120" s="354"/>
      <c r="V120" s="354"/>
      <c r="W120" s="354"/>
      <c r="X120" s="354"/>
      <c r="Y120" s="354"/>
      <c r="Z120" s="354"/>
      <c r="AA120" s="354"/>
      <c r="AB120" s="438"/>
      <c r="AC120" s="349"/>
      <c r="AD120" s="438"/>
      <c r="AE120" s="349"/>
      <c r="AF120" s="442"/>
      <c r="AG120" s="438">
        <v>42672</v>
      </c>
      <c r="AH120" s="438">
        <v>42684</v>
      </c>
      <c r="AI120" s="438">
        <v>42477</v>
      </c>
      <c r="AJ120" s="438">
        <v>42482</v>
      </c>
      <c r="AK120" s="438"/>
      <c r="AL120" s="479"/>
      <c r="AM120" s="395">
        <v>28.43</v>
      </c>
      <c r="AN120" s="479"/>
      <c r="AO120" s="354">
        <v>79</v>
      </c>
      <c r="AP120" s="479"/>
      <c r="AQ120" s="395">
        <v>161</v>
      </c>
      <c r="AR120" s="395">
        <v>48.14</v>
      </c>
      <c r="AS120" s="407">
        <f t="shared" si="22"/>
        <v>29.900621118012424</v>
      </c>
      <c r="AT120" s="354">
        <v>36.4</v>
      </c>
    </row>
    <row r="121" spans="1:46" s="334" customFormat="1" ht="16.5" customHeight="1">
      <c r="A121" s="342"/>
      <c r="B121" s="362"/>
      <c r="C121" s="341" t="s">
        <v>133</v>
      </c>
      <c r="D121" s="364" t="s">
        <v>132</v>
      </c>
      <c r="E121" s="351"/>
      <c r="F121" s="351"/>
      <c r="G121" s="351"/>
      <c r="H121" s="351"/>
      <c r="I121" s="377"/>
      <c r="J121" s="378"/>
      <c r="K121" s="377">
        <f aca="true" t="shared" si="23" ref="K121:O121">AVERAGE(K110:K120)</f>
        <v>41.85454545454546</v>
      </c>
      <c r="L121" s="396"/>
      <c r="M121" s="397">
        <f t="shared" si="23"/>
        <v>10.908181818181818</v>
      </c>
      <c r="N121" s="397">
        <f t="shared" si="23"/>
        <v>11.37090909090909</v>
      </c>
      <c r="O121" s="397">
        <f t="shared" si="23"/>
        <v>11.31090909090909</v>
      </c>
      <c r="P121" s="398">
        <v>560</v>
      </c>
      <c r="Q121" s="423">
        <v>16.37</v>
      </c>
      <c r="R121" s="423">
        <v>8.28</v>
      </c>
      <c r="S121" s="424">
        <v>1</v>
      </c>
      <c r="T121" s="355"/>
      <c r="U121" s="421"/>
      <c r="V121" s="355"/>
      <c r="W121" s="421"/>
      <c r="X121" s="355"/>
      <c r="Y121" s="421"/>
      <c r="Z121" s="355"/>
      <c r="AA121" s="421"/>
      <c r="AB121" s="445"/>
      <c r="AC121" s="421"/>
      <c r="AD121" s="445"/>
      <c r="AE121" s="421"/>
      <c r="AF121" s="354"/>
      <c r="AG121" s="445"/>
      <c r="AH121" s="445"/>
      <c r="AI121" s="445"/>
      <c r="AJ121" s="445"/>
      <c r="AK121" s="445"/>
      <c r="AL121" s="472">
        <f aca="true" t="shared" si="24" ref="AL121:AO121">AVERAGE(AL110:AL119)</f>
        <v>215.3</v>
      </c>
      <c r="AM121" s="379">
        <f t="shared" si="24"/>
        <v>22.285</v>
      </c>
      <c r="AN121" s="396"/>
      <c r="AO121" s="377">
        <f t="shared" si="24"/>
        <v>78.5</v>
      </c>
      <c r="AP121" s="396"/>
      <c r="AQ121" s="379">
        <f aca="true" t="shared" si="25" ref="AQ121:AT121">AVERAGE(AQ110:AQ119)</f>
        <v>113.64500000000001</v>
      </c>
      <c r="AR121" s="379">
        <f t="shared" si="25"/>
        <v>43.553</v>
      </c>
      <c r="AS121" s="496">
        <f t="shared" si="25"/>
        <v>39.25108104357666</v>
      </c>
      <c r="AT121" s="377">
        <f t="shared" si="25"/>
        <v>34.300000000000004</v>
      </c>
    </row>
    <row r="122" spans="1:19" s="335" customFormat="1" ht="12.75">
      <c r="A122" s="342"/>
      <c r="B122" s="497" t="s">
        <v>53</v>
      </c>
      <c r="C122" s="356" t="s">
        <v>351</v>
      </c>
      <c r="D122" s="357" t="s">
        <v>339</v>
      </c>
      <c r="E122" s="358">
        <v>5</v>
      </c>
      <c r="F122" s="358">
        <v>1</v>
      </c>
      <c r="G122" s="358">
        <v>1</v>
      </c>
      <c r="H122" s="358">
        <v>1</v>
      </c>
      <c r="I122" s="358"/>
      <c r="J122" s="358">
        <v>1</v>
      </c>
      <c r="K122" s="399">
        <v>44.5</v>
      </c>
      <c r="L122" s="355"/>
      <c r="M122" s="400">
        <v>99.375</v>
      </c>
      <c r="N122" s="400">
        <v>102.7575</v>
      </c>
      <c r="O122" s="400"/>
      <c r="P122" s="358">
        <v>449.4</v>
      </c>
      <c r="Q122" s="358">
        <v>9.82</v>
      </c>
      <c r="R122" s="358">
        <v>1</v>
      </c>
      <c r="S122" s="338"/>
    </row>
    <row r="123" spans="1:19" s="335" customFormat="1" ht="12.75">
      <c r="A123" s="342"/>
      <c r="B123" s="497"/>
      <c r="C123" s="356" t="s">
        <v>351</v>
      </c>
      <c r="D123" s="359" t="s">
        <v>352</v>
      </c>
      <c r="E123" s="358">
        <v>5</v>
      </c>
      <c r="F123" s="358">
        <v>1</v>
      </c>
      <c r="G123" s="358">
        <v>1</v>
      </c>
      <c r="H123" s="358">
        <v>1</v>
      </c>
      <c r="I123" s="355"/>
      <c r="J123" s="358">
        <v>1</v>
      </c>
      <c r="K123" s="401">
        <v>44.3</v>
      </c>
      <c r="L123" s="358">
        <v>807</v>
      </c>
      <c r="M123" s="402">
        <v>131.96</v>
      </c>
      <c r="N123" s="402">
        <v>135.82</v>
      </c>
      <c r="O123" s="400"/>
      <c r="P123" s="399">
        <v>595.1</v>
      </c>
      <c r="Q123" s="358">
        <v>11.92</v>
      </c>
      <c r="R123" s="358">
        <v>2</v>
      </c>
      <c r="S123" s="338"/>
    </row>
    <row r="124" spans="1:19" s="335" customFormat="1" ht="12.75">
      <c r="A124" s="342"/>
      <c r="B124" s="497"/>
      <c r="C124" s="356" t="s">
        <v>351</v>
      </c>
      <c r="D124" s="357" t="s">
        <v>353</v>
      </c>
      <c r="E124" s="358">
        <v>5</v>
      </c>
      <c r="F124" s="358">
        <v>1</v>
      </c>
      <c r="G124" s="358">
        <v>1</v>
      </c>
      <c r="H124" s="358">
        <v>1</v>
      </c>
      <c r="I124" s="403"/>
      <c r="J124" s="358">
        <v>1</v>
      </c>
      <c r="K124" s="358">
        <v>42.3</v>
      </c>
      <c r="L124" s="403"/>
      <c r="M124" s="404">
        <v>133.5</v>
      </c>
      <c r="N124" s="404">
        <v>129.1</v>
      </c>
      <c r="O124" s="400"/>
      <c r="P124" s="358">
        <v>583.58</v>
      </c>
      <c r="Q124" s="358">
        <v>10.8</v>
      </c>
      <c r="R124" s="358">
        <v>1</v>
      </c>
      <c r="S124" s="338"/>
    </row>
    <row r="125" spans="1:19" s="335" customFormat="1" ht="12.75">
      <c r="A125" s="342"/>
      <c r="B125" s="497"/>
      <c r="C125" s="356" t="s">
        <v>351</v>
      </c>
      <c r="D125" s="357" t="s">
        <v>354</v>
      </c>
      <c r="E125" s="358">
        <v>5</v>
      </c>
      <c r="F125" s="358">
        <v>1</v>
      </c>
      <c r="G125" s="358">
        <v>1</v>
      </c>
      <c r="H125" s="358">
        <v>3</v>
      </c>
      <c r="I125" s="358">
        <v>0.3</v>
      </c>
      <c r="J125" s="358">
        <v>1</v>
      </c>
      <c r="K125" s="358">
        <v>49.2</v>
      </c>
      <c r="L125" s="403"/>
      <c r="M125" s="404">
        <v>125.24</v>
      </c>
      <c r="N125" s="404">
        <v>118.6</v>
      </c>
      <c r="O125" s="400"/>
      <c r="P125" s="399">
        <v>541.89376</v>
      </c>
      <c r="Q125" s="358">
        <v>8.54</v>
      </c>
      <c r="R125" s="358">
        <v>1</v>
      </c>
      <c r="S125" s="338"/>
    </row>
    <row r="126" spans="1:19" s="335" customFormat="1" ht="12.75">
      <c r="A126" s="342"/>
      <c r="B126" s="497"/>
      <c r="C126" s="356" t="s">
        <v>351</v>
      </c>
      <c r="D126" s="357" t="s">
        <v>355</v>
      </c>
      <c r="E126" s="360">
        <v>5</v>
      </c>
      <c r="F126" s="360">
        <v>1</v>
      </c>
      <c r="G126" s="360">
        <v>1</v>
      </c>
      <c r="H126" s="360">
        <v>1</v>
      </c>
      <c r="I126" s="358"/>
      <c r="J126" s="360">
        <v>1</v>
      </c>
      <c r="K126" s="360">
        <v>45.2</v>
      </c>
      <c r="L126" s="403"/>
      <c r="M126" s="405">
        <v>134.73</v>
      </c>
      <c r="N126" s="405">
        <v>134.34</v>
      </c>
      <c r="O126" s="400"/>
      <c r="P126" s="360">
        <v>597.94</v>
      </c>
      <c r="Q126" s="360">
        <v>5.3</v>
      </c>
      <c r="R126" s="360">
        <v>3</v>
      </c>
      <c r="S126" s="338"/>
    </row>
    <row r="127" spans="1:19" s="335" customFormat="1" ht="12.75">
      <c r="A127" s="342"/>
      <c r="B127" s="497"/>
      <c r="C127" s="356" t="s">
        <v>351</v>
      </c>
      <c r="D127" s="357" t="s">
        <v>343</v>
      </c>
      <c r="E127" s="360">
        <v>5</v>
      </c>
      <c r="F127" s="360">
        <v>1</v>
      </c>
      <c r="G127" s="360">
        <v>1</v>
      </c>
      <c r="H127" s="360">
        <v>5</v>
      </c>
      <c r="I127" s="355"/>
      <c r="J127" s="406">
        <v>1</v>
      </c>
      <c r="K127" s="360">
        <v>52.2</v>
      </c>
      <c r="L127" s="355"/>
      <c r="M127" s="360">
        <v>123.02</v>
      </c>
      <c r="N127" s="360">
        <v>129.62</v>
      </c>
      <c r="O127" s="407"/>
      <c r="P127" s="360">
        <v>561.45</v>
      </c>
      <c r="Q127" s="360">
        <v>0.17</v>
      </c>
      <c r="R127" s="360">
        <v>3</v>
      </c>
      <c r="S127" s="338"/>
    </row>
    <row r="128" spans="1:19" s="335" customFormat="1" ht="12.75">
      <c r="A128" s="342"/>
      <c r="B128" s="497"/>
      <c r="C128" s="356" t="s">
        <v>351</v>
      </c>
      <c r="D128" s="359" t="s">
        <v>356</v>
      </c>
      <c r="E128" s="358">
        <v>5</v>
      </c>
      <c r="F128" s="358">
        <v>1</v>
      </c>
      <c r="G128" s="358">
        <v>1</v>
      </c>
      <c r="H128" s="358">
        <v>1</v>
      </c>
      <c r="I128" s="358">
        <v>0</v>
      </c>
      <c r="J128" s="358">
        <v>1</v>
      </c>
      <c r="K128" s="358">
        <v>45.2</v>
      </c>
      <c r="L128" s="355"/>
      <c r="M128" s="407">
        <v>139.28571428571428</v>
      </c>
      <c r="N128" s="407">
        <v>128.57142857142858</v>
      </c>
      <c r="O128" s="407"/>
      <c r="P128" s="407">
        <v>595.2678571428573</v>
      </c>
      <c r="Q128" s="358">
        <v>11.75</v>
      </c>
      <c r="R128" s="358">
        <v>1</v>
      </c>
      <c r="S128" s="338"/>
    </row>
    <row r="129" spans="1:19" s="335" customFormat="1" ht="12.75">
      <c r="A129" s="342"/>
      <c r="B129" s="497"/>
      <c r="C129" s="356" t="s">
        <v>351</v>
      </c>
      <c r="D129" s="357" t="s">
        <v>357</v>
      </c>
      <c r="E129" s="358">
        <v>5</v>
      </c>
      <c r="F129" s="358">
        <v>1</v>
      </c>
      <c r="G129" s="358">
        <v>1</v>
      </c>
      <c r="H129" s="358">
        <v>3</v>
      </c>
      <c r="I129" s="358">
        <v>1</v>
      </c>
      <c r="J129" s="358">
        <v>1</v>
      </c>
      <c r="K129" s="360">
        <v>46.3</v>
      </c>
      <c r="L129" s="355"/>
      <c r="M129" s="408">
        <v>128.9</v>
      </c>
      <c r="N129" s="408">
        <v>124.2</v>
      </c>
      <c r="O129" s="407"/>
      <c r="P129" s="399">
        <v>561.88</v>
      </c>
      <c r="Q129" s="358">
        <v>7.4</v>
      </c>
      <c r="R129" s="358">
        <v>2</v>
      </c>
      <c r="S129" s="338"/>
    </row>
    <row r="130" spans="1:19" s="335" customFormat="1" ht="12.75">
      <c r="A130" s="342"/>
      <c r="B130" s="497"/>
      <c r="C130" s="356" t="s">
        <v>351</v>
      </c>
      <c r="D130" s="357" t="s">
        <v>358</v>
      </c>
      <c r="E130" s="360">
        <v>5</v>
      </c>
      <c r="F130" s="360">
        <v>1</v>
      </c>
      <c r="G130" s="360">
        <v>1</v>
      </c>
      <c r="H130" s="360"/>
      <c r="I130" s="355"/>
      <c r="J130" s="406">
        <v>1</v>
      </c>
      <c r="K130" s="360">
        <v>42.7</v>
      </c>
      <c r="L130" s="355"/>
      <c r="M130" s="407">
        <v>125.52489502099581</v>
      </c>
      <c r="N130" s="407">
        <v>125.97480503899222</v>
      </c>
      <c r="O130" s="407"/>
      <c r="P130" s="407">
        <v>558.9161667666468</v>
      </c>
      <c r="Q130" s="360">
        <v>1.68</v>
      </c>
      <c r="R130" s="360">
        <v>3</v>
      </c>
      <c r="S130" s="338"/>
    </row>
    <row r="131" spans="1:19" s="335" customFormat="1" ht="12.75">
      <c r="A131" s="342"/>
      <c r="B131" s="497"/>
      <c r="C131" s="356" t="s">
        <v>351</v>
      </c>
      <c r="D131" s="361" t="s">
        <v>132</v>
      </c>
      <c r="E131" s="362"/>
      <c r="F131" s="362"/>
      <c r="G131" s="362"/>
      <c r="H131" s="362"/>
      <c r="I131" s="409"/>
      <c r="J131" s="410"/>
      <c r="K131" s="379">
        <f aca="true" t="shared" si="26" ref="K131:O131">AVERAGE(K122:K130)</f>
        <v>45.766666666666666</v>
      </c>
      <c r="L131" s="380"/>
      <c r="M131" s="397">
        <f t="shared" si="26"/>
        <v>126.83728992296778</v>
      </c>
      <c r="N131" s="397">
        <f t="shared" si="26"/>
        <v>125.44263706782453</v>
      </c>
      <c r="O131" s="397"/>
      <c r="P131" s="411">
        <v>560.7</v>
      </c>
      <c r="Q131" s="97">
        <v>7.34</v>
      </c>
      <c r="R131" s="424">
        <v>1</v>
      </c>
      <c r="S131" s="338"/>
    </row>
    <row r="132" spans="11:19" s="335" customFormat="1" ht="12">
      <c r="K132" s="499"/>
      <c r="M132" s="500"/>
      <c r="N132" s="500"/>
      <c r="O132" s="500"/>
      <c r="P132" s="500"/>
      <c r="Q132" s="500"/>
      <c r="R132" s="500"/>
      <c r="S132" s="338"/>
    </row>
    <row r="133" spans="11:19" s="335" customFormat="1" ht="12">
      <c r="K133" s="499"/>
      <c r="M133" s="500"/>
      <c r="N133" s="500"/>
      <c r="O133" s="500"/>
      <c r="P133" s="500"/>
      <c r="Q133" s="500"/>
      <c r="R133" s="500"/>
      <c r="S133" s="338"/>
    </row>
    <row r="134" spans="11:19" s="335" customFormat="1" ht="12">
      <c r="K134" s="499"/>
      <c r="M134" s="500"/>
      <c r="N134" s="500"/>
      <c r="O134" s="500"/>
      <c r="P134" s="500"/>
      <c r="Q134" s="500"/>
      <c r="R134" s="500"/>
      <c r="S134" s="338"/>
    </row>
    <row r="135" spans="11:19" s="335" customFormat="1" ht="12">
      <c r="K135" s="499"/>
      <c r="M135" s="500"/>
      <c r="N135" s="500"/>
      <c r="O135" s="500"/>
      <c r="P135" s="500"/>
      <c r="Q135" s="500"/>
      <c r="R135" s="500"/>
      <c r="S135" s="338"/>
    </row>
    <row r="136" spans="11:19" s="335" customFormat="1" ht="12">
      <c r="K136" s="499"/>
      <c r="M136" s="500"/>
      <c r="N136" s="500"/>
      <c r="O136" s="500"/>
      <c r="P136" s="500"/>
      <c r="Q136" s="500"/>
      <c r="R136" s="500"/>
      <c r="S136" s="338"/>
    </row>
    <row r="137" spans="11:19" s="335" customFormat="1" ht="12">
      <c r="K137" s="499"/>
      <c r="M137" s="500"/>
      <c r="N137" s="500"/>
      <c r="O137" s="500"/>
      <c r="P137" s="500"/>
      <c r="Q137" s="500"/>
      <c r="R137" s="500"/>
      <c r="S137" s="338"/>
    </row>
    <row r="138" spans="11:19" s="335" customFormat="1" ht="12">
      <c r="K138" s="499"/>
      <c r="M138" s="500"/>
      <c r="N138" s="500"/>
      <c r="O138" s="500"/>
      <c r="P138" s="500"/>
      <c r="Q138" s="500"/>
      <c r="R138" s="500"/>
      <c r="S138" s="338"/>
    </row>
    <row r="139" spans="11:19" s="335" customFormat="1" ht="12">
      <c r="K139" s="499"/>
      <c r="M139" s="500"/>
      <c r="N139" s="500"/>
      <c r="O139" s="500"/>
      <c r="P139" s="500"/>
      <c r="Q139" s="500"/>
      <c r="R139" s="500"/>
      <c r="S139" s="338"/>
    </row>
    <row r="140" spans="11:19" s="335" customFormat="1" ht="12">
      <c r="K140" s="499"/>
      <c r="M140" s="500"/>
      <c r="N140" s="500"/>
      <c r="O140" s="500"/>
      <c r="P140" s="500"/>
      <c r="Q140" s="500"/>
      <c r="R140" s="500"/>
      <c r="S140" s="338"/>
    </row>
    <row r="141" spans="11:19" s="335" customFormat="1" ht="12">
      <c r="K141" s="499"/>
      <c r="M141" s="500"/>
      <c r="N141" s="500"/>
      <c r="O141" s="500"/>
      <c r="P141" s="500"/>
      <c r="Q141" s="500"/>
      <c r="R141" s="500"/>
      <c r="S141" s="338"/>
    </row>
    <row r="142" spans="11:19" s="335" customFormat="1" ht="12">
      <c r="K142" s="499"/>
      <c r="M142" s="500"/>
      <c r="N142" s="500"/>
      <c r="O142" s="500"/>
      <c r="P142" s="500"/>
      <c r="Q142" s="500"/>
      <c r="R142" s="500"/>
      <c r="S142" s="338"/>
    </row>
    <row r="143" spans="11:19" s="335" customFormat="1" ht="12">
      <c r="K143" s="499"/>
      <c r="M143" s="500"/>
      <c r="N143" s="500"/>
      <c r="O143" s="500"/>
      <c r="P143" s="500"/>
      <c r="Q143" s="500"/>
      <c r="R143" s="500"/>
      <c r="S143" s="338"/>
    </row>
    <row r="144" spans="11:19" s="335" customFormat="1" ht="12">
      <c r="K144" s="499"/>
      <c r="M144" s="500"/>
      <c r="N144" s="500"/>
      <c r="O144" s="500"/>
      <c r="P144" s="500"/>
      <c r="Q144" s="500"/>
      <c r="R144" s="500"/>
      <c r="S144" s="338"/>
    </row>
    <row r="145" spans="11:19" s="335" customFormat="1" ht="12">
      <c r="K145" s="499"/>
      <c r="M145" s="500"/>
      <c r="N145" s="500"/>
      <c r="O145" s="500"/>
      <c r="P145" s="500"/>
      <c r="Q145" s="500"/>
      <c r="R145" s="500"/>
      <c r="S145" s="338"/>
    </row>
    <row r="146" spans="11:19" s="335" customFormat="1" ht="12">
      <c r="K146" s="499"/>
      <c r="M146" s="500"/>
      <c r="N146" s="500"/>
      <c r="O146" s="500"/>
      <c r="P146" s="500"/>
      <c r="Q146" s="500"/>
      <c r="R146" s="500"/>
      <c r="S146" s="338"/>
    </row>
    <row r="147" spans="11:19" s="335" customFormat="1" ht="12">
      <c r="K147" s="499"/>
      <c r="M147" s="500"/>
      <c r="N147" s="500"/>
      <c r="O147" s="500"/>
      <c r="P147" s="500"/>
      <c r="Q147" s="500"/>
      <c r="R147" s="500"/>
      <c r="S147" s="338"/>
    </row>
    <row r="148" spans="11:19" s="335" customFormat="1" ht="12">
      <c r="K148" s="499"/>
      <c r="M148" s="500"/>
      <c r="N148" s="500"/>
      <c r="O148" s="500"/>
      <c r="P148" s="500"/>
      <c r="Q148" s="500"/>
      <c r="R148" s="500"/>
      <c r="S148" s="338"/>
    </row>
    <row r="149" spans="11:19" s="335" customFormat="1" ht="12">
      <c r="K149" s="499"/>
      <c r="M149" s="500"/>
      <c r="N149" s="500"/>
      <c r="O149" s="500"/>
      <c r="P149" s="500"/>
      <c r="Q149" s="500"/>
      <c r="R149" s="500"/>
      <c r="S149" s="338"/>
    </row>
    <row r="150" spans="11:19" s="335" customFormat="1" ht="12">
      <c r="K150" s="499"/>
      <c r="M150" s="500"/>
      <c r="N150" s="500"/>
      <c r="O150" s="500"/>
      <c r="P150" s="500"/>
      <c r="Q150" s="500"/>
      <c r="R150" s="500"/>
      <c r="S150" s="338"/>
    </row>
    <row r="151" spans="11:19" s="335" customFormat="1" ht="12">
      <c r="K151" s="499"/>
      <c r="M151" s="500"/>
      <c r="N151" s="500"/>
      <c r="O151" s="500"/>
      <c r="P151" s="500"/>
      <c r="Q151" s="500"/>
      <c r="R151" s="500"/>
      <c r="S151" s="338"/>
    </row>
    <row r="152" spans="11:19" s="335" customFormat="1" ht="12">
      <c r="K152" s="499"/>
      <c r="M152" s="500"/>
      <c r="N152" s="500"/>
      <c r="O152" s="500"/>
      <c r="P152" s="500"/>
      <c r="Q152" s="500"/>
      <c r="R152" s="500"/>
      <c r="S152" s="338"/>
    </row>
    <row r="153" spans="11:19" s="335" customFormat="1" ht="12">
      <c r="K153" s="499"/>
      <c r="M153" s="500"/>
      <c r="N153" s="500"/>
      <c r="O153" s="500"/>
      <c r="P153" s="500"/>
      <c r="Q153" s="500"/>
      <c r="R153" s="500"/>
      <c r="S153" s="338"/>
    </row>
    <row r="154" spans="11:19" s="335" customFormat="1" ht="12">
      <c r="K154" s="499"/>
      <c r="M154" s="500"/>
      <c r="N154" s="500"/>
      <c r="O154" s="500"/>
      <c r="P154" s="500"/>
      <c r="Q154" s="500"/>
      <c r="R154" s="500"/>
      <c r="S154" s="338"/>
    </row>
    <row r="155" spans="11:19" s="335" customFormat="1" ht="12">
      <c r="K155" s="499"/>
      <c r="M155" s="500"/>
      <c r="N155" s="500"/>
      <c r="O155" s="500"/>
      <c r="P155" s="500"/>
      <c r="Q155" s="500"/>
      <c r="R155" s="500"/>
      <c r="S155" s="338"/>
    </row>
    <row r="156" spans="11:19" s="335" customFormat="1" ht="12">
      <c r="K156" s="499"/>
      <c r="M156" s="500"/>
      <c r="N156" s="500"/>
      <c r="O156" s="500"/>
      <c r="P156" s="500"/>
      <c r="Q156" s="500"/>
      <c r="R156" s="500"/>
      <c r="S156" s="338"/>
    </row>
    <row r="157" spans="11:19" s="335" customFormat="1" ht="12">
      <c r="K157" s="499"/>
      <c r="M157" s="500"/>
      <c r="N157" s="500"/>
      <c r="O157" s="500"/>
      <c r="P157" s="500"/>
      <c r="Q157" s="500"/>
      <c r="R157" s="500"/>
      <c r="S157" s="338"/>
    </row>
    <row r="158" spans="11:19" s="335" customFormat="1" ht="12">
      <c r="K158" s="499"/>
      <c r="M158" s="500"/>
      <c r="N158" s="500"/>
      <c r="O158" s="500"/>
      <c r="P158" s="500"/>
      <c r="Q158" s="500"/>
      <c r="R158" s="500"/>
      <c r="S158" s="338"/>
    </row>
    <row r="159" spans="11:19" s="335" customFormat="1" ht="12">
      <c r="K159" s="499"/>
      <c r="M159" s="500"/>
      <c r="N159" s="500"/>
      <c r="O159" s="500"/>
      <c r="P159" s="500"/>
      <c r="Q159" s="500"/>
      <c r="R159" s="500"/>
      <c r="S159" s="338"/>
    </row>
    <row r="160" spans="11:19" s="335" customFormat="1" ht="12">
      <c r="K160" s="499"/>
      <c r="M160" s="500"/>
      <c r="N160" s="500"/>
      <c r="O160" s="500"/>
      <c r="P160" s="500"/>
      <c r="Q160" s="500"/>
      <c r="R160" s="500"/>
      <c r="S160" s="338"/>
    </row>
    <row r="161" spans="11:19" s="335" customFormat="1" ht="12">
      <c r="K161" s="499"/>
      <c r="M161" s="500"/>
      <c r="N161" s="500"/>
      <c r="O161" s="500"/>
      <c r="P161" s="500"/>
      <c r="Q161" s="500"/>
      <c r="R161" s="500"/>
      <c r="S161" s="338"/>
    </row>
    <row r="162" spans="11:19" s="335" customFormat="1" ht="12">
      <c r="K162" s="499"/>
      <c r="M162" s="500"/>
      <c r="N162" s="500"/>
      <c r="O162" s="500"/>
      <c r="P162" s="500"/>
      <c r="Q162" s="500"/>
      <c r="R162" s="500"/>
      <c r="S162" s="338"/>
    </row>
    <row r="163" spans="11:19" s="335" customFormat="1" ht="12">
      <c r="K163" s="499"/>
      <c r="M163" s="500"/>
      <c r="N163" s="500"/>
      <c r="O163" s="500"/>
      <c r="P163" s="500"/>
      <c r="Q163" s="500"/>
      <c r="R163" s="500"/>
      <c r="S163" s="338"/>
    </row>
    <row r="164" spans="11:19" s="335" customFormat="1" ht="12">
      <c r="K164" s="499"/>
      <c r="M164" s="500"/>
      <c r="N164" s="500"/>
      <c r="O164" s="500"/>
      <c r="P164" s="500"/>
      <c r="Q164" s="500"/>
      <c r="R164" s="500"/>
      <c r="S164" s="338"/>
    </row>
    <row r="165" spans="11:19" s="335" customFormat="1" ht="12">
      <c r="K165" s="499"/>
      <c r="M165" s="500"/>
      <c r="N165" s="500"/>
      <c r="O165" s="500"/>
      <c r="P165" s="500"/>
      <c r="Q165" s="500"/>
      <c r="R165" s="500"/>
      <c r="S165" s="338"/>
    </row>
    <row r="166" spans="11:19" s="335" customFormat="1" ht="12">
      <c r="K166" s="499"/>
      <c r="M166" s="500"/>
      <c r="N166" s="500"/>
      <c r="O166" s="500"/>
      <c r="P166" s="500"/>
      <c r="Q166" s="500"/>
      <c r="R166" s="500"/>
      <c r="S166" s="338"/>
    </row>
    <row r="167" spans="11:19" s="335" customFormat="1" ht="12">
      <c r="K167" s="499"/>
      <c r="M167" s="500"/>
      <c r="N167" s="500"/>
      <c r="O167" s="500"/>
      <c r="P167" s="500"/>
      <c r="Q167" s="500"/>
      <c r="R167" s="500"/>
      <c r="S167" s="338"/>
    </row>
    <row r="168" spans="11:19" s="335" customFormat="1" ht="12">
      <c r="K168" s="499"/>
      <c r="M168" s="500"/>
      <c r="N168" s="500"/>
      <c r="O168" s="500"/>
      <c r="P168" s="500"/>
      <c r="Q168" s="500"/>
      <c r="R168" s="500"/>
      <c r="S168" s="338"/>
    </row>
    <row r="169" spans="11:19" s="335" customFormat="1" ht="12">
      <c r="K169" s="499"/>
      <c r="M169" s="500"/>
      <c r="N169" s="500"/>
      <c r="O169" s="500"/>
      <c r="P169" s="500"/>
      <c r="Q169" s="500"/>
      <c r="R169" s="500"/>
      <c r="S169" s="338"/>
    </row>
    <row r="170" spans="11:19" s="335" customFormat="1" ht="12">
      <c r="K170" s="499"/>
      <c r="M170" s="500"/>
      <c r="N170" s="500"/>
      <c r="O170" s="500"/>
      <c r="P170" s="500"/>
      <c r="Q170" s="500"/>
      <c r="R170" s="500"/>
      <c r="S170" s="338"/>
    </row>
    <row r="171" spans="11:19" s="335" customFormat="1" ht="12">
      <c r="K171" s="499"/>
      <c r="M171" s="500"/>
      <c r="N171" s="500"/>
      <c r="O171" s="500"/>
      <c r="P171" s="500"/>
      <c r="Q171" s="500"/>
      <c r="R171" s="500"/>
      <c r="S171" s="338"/>
    </row>
    <row r="172" spans="11:19" s="335" customFormat="1" ht="12">
      <c r="K172" s="499"/>
      <c r="M172" s="500"/>
      <c r="N172" s="500"/>
      <c r="O172" s="500"/>
      <c r="P172" s="500"/>
      <c r="Q172" s="500"/>
      <c r="R172" s="500"/>
      <c r="S172" s="338"/>
    </row>
    <row r="173" spans="11:19" s="335" customFormat="1" ht="12">
      <c r="K173" s="499"/>
      <c r="M173" s="500"/>
      <c r="N173" s="500"/>
      <c r="O173" s="500"/>
      <c r="P173" s="500"/>
      <c r="Q173" s="500"/>
      <c r="R173" s="500"/>
      <c r="S173" s="338"/>
    </row>
    <row r="174" spans="11:19" s="335" customFormat="1" ht="12">
      <c r="K174" s="499"/>
      <c r="M174" s="500"/>
      <c r="N174" s="500"/>
      <c r="O174" s="500"/>
      <c r="P174" s="500"/>
      <c r="Q174" s="500"/>
      <c r="R174" s="500"/>
      <c r="S174" s="338"/>
    </row>
    <row r="175" spans="11:19" s="335" customFormat="1" ht="12">
      <c r="K175" s="499"/>
      <c r="M175" s="500"/>
      <c r="N175" s="500"/>
      <c r="O175" s="500"/>
      <c r="P175" s="500"/>
      <c r="Q175" s="500"/>
      <c r="R175" s="500"/>
      <c r="S175" s="338"/>
    </row>
    <row r="176" spans="11:19" s="335" customFormat="1" ht="12">
      <c r="K176" s="499"/>
      <c r="M176" s="500"/>
      <c r="N176" s="500"/>
      <c r="O176" s="500"/>
      <c r="P176" s="500"/>
      <c r="Q176" s="500"/>
      <c r="R176" s="500"/>
      <c r="S176" s="338"/>
    </row>
    <row r="177" spans="11:19" s="335" customFormat="1" ht="12">
      <c r="K177" s="499"/>
      <c r="M177" s="500"/>
      <c r="N177" s="500"/>
      <c r="O177" s="500"/>
      <c r="P177" s="500"/>
      <c r="Q177" s="500"/>
      <c r="R177" s="500"/>
      <c r="S177" s="338"/>
    </row>
    <row r="178" spans="11:19" s="335" customFormat="1" ht="12">
      <c r="K178" s="499"/>
      <c r="M178" s="500"/>
      <c r="N178" s="500"/>
      <c r="O178" s="500"/>
      <c r="P178" s="500"/>
      <c r="Q178" s="500"/>
      <c r="R178" s="500"/>
      <c r="S178" s="338"/>
    </row>
    <row r="179" spans="11:19" s="335" customFormat="1" ht="12">
      <c r="K179" s="499"/>
      <c r="M179" s="500"/>
      <c r="N179" s="500"/>
      <c r="O179" s="500"/>
      <c r="P179" s="500"/>
      <c r="Q179" s="500"/>
      <c r="R179" s="500"/>
      <c r="S179" s="338"/>
    </row>
    <row r="180" spans="11:19" s="335" customFormat="1" ht="12">
      <c r="K180" s="499"/>
      <c r="M180" s="500"/>
      <c r="N180" s="500"/>
      <c r="O180" s="500"/>
      <c r="P180" s="500"/>
      <c r="Q180" s="500"/>
      <c r="R180" s="500"/>
      <c r="S180" s="338"/>
    </row>
    <row r="181" spans="11:19" s="335" customFormat="1" ht="12">
      <c r="K181" s="499"/>
      <c r="M181" s="500"/>
      <c r="N181" s="500"/>
      <c r="O181" s="500"/>
      <c r="P181" s="500"/>
      <c r="Q181" s="500"/>
      <c r="R181" s="500"/>
      <c r="S181" s="338"/>
    </row>
    <row r="182" spans="11:19" s="335" customFormat="1" ht="12">
      <c r="K182" s="499"/>
      <c r="M182" s="500"/>
      <c r="N182" s="500"/>
      <c r="O182" s="500"/>
      <c r="P182" s="500"/>
      <c r="Q182" s="500"/>
      <c r="R182" s="500"/>
      <c r="S182" s="338"/>
    </row>
    <row r="183" spans="11:19" s="335" customFormat="1" ht="12">
      <c r="K183" s="499"/>
      <c r="M183" s="500"/>
      <c r="N183" s="500"/>
      <c r="O183" s="500"/>
      <c r="P183" s="500"/>
      <c r="Q183" s="500"/>
      <c r="R183" s="500"/>
      <c r="S183" s="338"/>
    </row>
    <row r="184" spans="11:19" s="335" customFormat="1" ht="12">
      <c r="K184" s="499"/>
      <c r="M184" s="500"/>
      <c r="N184" s="500"/>
      <c r="O184" s="500"/>
      <c r="P184" s="500"/>
      <c r="Q184" s="500"/>
      <c r="R184" s="500"/>
      <c r="S184" s="338"/>
    </row>
    <row r="185" spans="11:19" s="335" customFormat="1" ht="12">
      <c r="K185" s="499"/>
      <c r="M185" s="500"/>
      <c r="N185" s="500"/>
      <c r="O185" s="500"/>
      <c r="P185" s="500"/>
      <c r="Q185" s="500"/>
      <c r="R185" s="500"/>
      <c r="S185" s="338"/>
    </row>
    <row r="186" spans="11:19" s="335" customFormat="1" ht="12">
      <c r="K186" s="499"/>
      <c r="M186" s="500"/>
      <c r="N186" s="500"/>
      <c r="O186" s="500"/>
      <c r="P186" s="500"/>
      <c r="Q186" s="500"/>
      <c r="R186" s="500"/>
      <c r="S186" s="338"/>
    </row>
    <row r="187" spans="11:19" s="335" customFormat="1" ht="12">
      <c r="K187" s="499"/>
      <c r="M187" s="500"/>
      <c r="N187" s="500"/>
      <c r="O187" s="500"/>
      <c r="P187" s="500"/>
      <c r="Q187" s="500"/>
      <c r="R187" s="500"/>
      <c r="S187" s="338"/>
    </row>
    <row r="188" spans="11:19" s="335" customFormat="1" ht="12">
      <c r="K188" s="499"/>
      <c r="M188" s="500"/>
      <c r="N188" s="500"/>
      <c r="O188" s="500"/>
      <c r="P188" s="500"/>
      <c r="Q188" s="500"/>
      <c r="R188" s="500"/>
      <c r="S188" s="338"/>
    </row>
    <row r="189" spans="11:19" s="335" customFormat="1" ht="12">
      <c r="K189" s="499"/>
      <c r="M189" s="500"/>
      <c r="N189" s="500"/>
      <c r="O189" s="500"/>
      <c r="P189" s="500"/>
      <c r="Q189" s="500"/>
      <c r="R189" s="500"/>
      <c r="S189" s="338"/>
    </row>
    <row r="190" spans="11:19" s="335" customFormat="1" ht="12">
      <c r="K190" s="499"/>
      <c r="M190" s="500"/>
      <c r="N190" s="500"/>
      <c r="O190" s="500"/>
      <c r="P190" s="500"/>
      <c r="Q190" s="500"/>
      <c r="R190" s="500"/>
      <c r="S190" s="338"/>
    </row>
    <row r="191" spans="11:19" s="335" customFormat="1" ht="12">
      <c r="K191" s="499"/>
      <c r="M191" s="500"/>
      <c r="N191" s="500"/>
      <c r="O191" s="500"/>
      <c r="P191" s="500"/>
      <c r="Q191" s="500"/>
      <c r="R191" s="500"/>
      <c r="S191" s="338"/>
    </row>
    <row r="192" spans="11:19" s="335" customFormat="1" ht="12">
      <c r="K192" s="499"/>
      <c r="M192" s="500"/>
      <c r="N192" s="500"/>
      <c r="O192" s="500"/>
      <c r="P192" s="500"/>
      <c r="Q192" s="500"/>
      <c r="R192" s="500"/>
      <c r="S192" s="338"/>
    </row>
    <row r="193" spans="11:19" s="335" customFormat="1" ht="12">
      <c r="K193" s="499"/>
      <c r="M193" s="500"/>
      <c r="N193" s="500"/>
      <c r="O193" s="500"/>
      <c r="P193" s="500"/>
      <c r="Q193" s="500"/>
      <c r="R193" s="500"/>
      <c r="S193" s="338"/>
    </row>
    <row r="194" spans="11:19" s="335" customFormat="1" ht="12">
      <c r="K194" s="499"/>
      <c r="M194" s="500"/>
      <c r="N194" s="500"/>
      <c r="O194" s="500"/>
      <c r="P194" s="500"/>
      <c r="Q194" s="500"/>
      <c r="R194" s="500"/>
      <c r="S194" s="338"/>
    </row>
    <row r="195" spans="11:19" s="335" customFormat="1" ht="12">
      <c r="K195" s="499"/>
      <c r="M195" s="500"/>
      <c r="N195" s="500"/>
      <c r="O195" s="500"/>
      <c r="P195" s="500"/>
      <c r="Q195" s="500"/>
      <c r="R195" s="500"/>
      <c r="S195" s="338"/>
    </row>
    <row r="196" spans="11:19" s="335" customFormat="1" ht="12">
      <c r="K196" s="499"/>
      <c r="M196" s="500"/>
      <c r="N196" s="500"/>
      <c r="O196" s="500"/>
      <c r="P196" s="500"/>
      <c r="Q196" s="500"/>
      <c r="R196" s="500"/>
      <c r="S196" s="338"/>
    </row>
    <row r="197" spans="11:19" s="335" customFormat="1" ht="12">
      <c r="K197" s="499"/>
      <c r="M197" s="500"/>
      <c r="N197" s="500"/>
      <c r="O197" s="500"/>
      <c r="P197" s="500"/>
      <c r="Q197" s="500"/>
      <c r="R197" s="500"/>
      <c r="S197" s="338"/>
    </row>
    <row r="198" spans="11:19" s="335" customFormat="1" ht="12">
      <c r="K198" s="499"/>
      <c r="M198" s="500"/>
      <c r="N198" s="500"/>
      <c r="O198" s="500"/>
      <c r="P198" s="500"/>
      <c r="Q198" s="500"/>
      <c r="R198" s="500"/>
      <c r="S198" s="338"/>
    </row>
    <row r="199" spans="11:19" s="335" customFormat="1" ht="12">
      <c r="K199" s="499"/>
      <c r="M199" s="500"/>
      <c r="N199" s="500"/>
      <c r="O199" s="500"/>
      <c r="P199" s="500"/>
      <c r="Q199" s="500"/>
      <c r="R199" s="500"/>
      <c r="S199" s="338"/>
    </row>
    <row r="200" spans="11:19" s="335" customFormat="1" ht="12">
      <c r="K200" s="499"/>
      <c r="M200" s="500"/>
      <c r="N200" s="500"/>
      <c r="O200" s="500"/>
      <c r="P200" s="500"/>
      <c r="Q200" s="500"/>
      <c r="R200" s="500"/>
      <c r="S200" s="338"/>
    </row>
    <row r="201" spans="11:19" s="335" customFormat="1" ht="12">
      <c r="K201" s="499"/>
      <c r="M201" s="500"/>
      <c r="N201" s="500"/>
      <c r="O201" s="500"/>
      <c r="P201" s="500"/>
      <c r="Q201" s="500"/>
      <c r="R201" s="500"/>
      <c r="S201" s="338"/>
    </row>
    <row r="202" spans="11:19" s="335" customFormat="1" ht="12">
      <c r="K202" s="499"/>
      <c r="M202" s="500"/>
      <c r="N202" s="500"/>
      <c r="O202" s="500"/>
      <c r="P202" s="500"/>
      <c r="Q202" s="500"/>
      <c r="R202" s="500"/>
      <c r="S202" s="338"/>
    </row>
    <row r="203" spans="11:19" s="335" customFormat="1" ht="12">
      <c r="K203" s="499"/>
      <c r="M203" s="500"/>
      <c r="N203" s="500"/>
      <c r="O203" s="500"/>
      <c r="P203" s="500"/>
      <c r="Q203" s="500"/>
      <c r="R203" s="500"/>
      <c r="S203" s="338"/>
    </row>
    <row r="204" spans="11:19" s="335" customFormat="1" ht="12">
      <c r="K204" s="499"/>
      <c r="M204" s="500"/>
      <c r="N204" s="500"/>
      <c r="O204" s="500"/>
      <c r="P204" s="500"/>
      <c r="Q204" s="500"/>
      <c r="R204" s="500"/>
      <c r="S204" s="338"/>
    </row>
    <row r="205" spans="11:19" s="335" customFormat="1" ht="12">
      <c r="K205" s="499"/>
      <c r="M205" s="500"/>
      <c r="N205" s="500"/>
      <c r="O205" s="500"/>
      <c r="P205" s="500"/>
      <c r="Q205" s="500"/>
      <c r="R205" s="500"/>
      <c r="S205" s="338"/>
    </row>
    <row r="206" spans="11:19" s="335" customFormat="1" ht="12">
      <c r="K206" s="499"/>
      <c r="M206" s="500"/>
      <c r="N206" s="500"/>
      <c r="O206" s="500"/>
      <c r="P206" s="500"/>
      <c r="Q206" s="500"/>
      <c r="R206" s="500"/>
      <c r="S206" s="338"/>
    </row>
    <row r="207" spans="11:19" s="335" customFormat="1" ht="12">
      <c r="K207" s="499"/>
      <c r="M207" s="500"/>
      <c r="N207" s="500"/>
      <c r="O207" s="500"/>
      <c r="P207" s="500"/>
      <c r="Q207" s="500"/>
      <c r="R207" s="500"/>
      <c r="S207" s="338"/>
    </row>
    <row r="208" spans="11:19" s="335" customFormat="1" ht="12">
      <c r="K208" s="499"/>
      <c r="M208" s="500"/>
      <c r="N208" s="500"/>
      <c r="O208" s="500"/>
      <c r="P208" s="500"/>
      <c r="Q208" s="500"/>
      <c r="R208" s="500"/>
      <c r="S208" s="338"/>
    </row>
    <row r="209" spans="11:19" s="335" customFormat="1" ht="12">
      <c r="K209" s="499"/>
      <c r="M209" s="500"/>
      <c r="N209" s="500"/>
      <c r="O209" s="500"/>
      <c r="P209" s="500"/>
      <c r="Q209" s="500"/>
      <c r="R209" s="500"/>
      <c r="S209" s="338"/>
    </row>
    <row r="210" spans="11:19" s="335" customFormat="1" ht="12">
      <c r="K210" s="499"/>
      <c r="M210" s="500"/>
      <c r="N210" s="500"/>
      <c r="O210" s="500"/>
      <c r="P210" s="500"/>
      <c r="Q210" s="500"/>
      <c r="R210" s="500"/>
      <c r="S210" s="338"/>
    </row>
    <row r="211" spans="11:19" s="335" customFormat="1" ht="12">
      <c r="K211" s="499"/>
      <c r="M211" s="500"/>
      <c r="N211" s="500"/>
      <c r="O211" s="500"/>
      <c r="P211" s="500"/>
      <c r="Q211" s="500"/>
      <c r="R211" s="500"/>
      <c r="S211" s="338"/>
    </row>
    <row r="212" spans="11:19" s="335" customFormat="1" ht="12">
      <c r="K212" s="499"/>
      <c r="M212" s="500"/>
      <c r="N212" s="500"/>
      <c r="O212" s="500"/>
      <c r="P212" s="500"/>
      <c r="Q212" s="500"/>
      <c r="R212" s="500"/>
      <c r="S212" s="338"/>
    </row>
    <row r="213" spans="11:19" s="335" customFormat="1" ht="12">
      <c r="K213" s="499"/>
      <c r="M213" s="500"/>
      <c r="N213" s="500"/>
      <c r="O213" s="500"/>
      <c r="P213" s="500"/>
      <c r="Q213" s="500"/>
      <c r="R213" s="500"/>
      <c r="S213" s="338"/>
    </row>
    <row r="214" spans="11:19" s="335" customFormat="1" ht="12">
      <c r="K214" s="499"/>
      <c r="M214" s="500"/>
      <c r="N214" s="500"/>
      <c r="O214" s="500"/>
      <c r="P214" s="500"/>
      <c r="Q214" s="500"/>
      <c r="R214" s="500"/>
      <c r="S214" s="338"/>
    </row>
    <row r="215" spans="11:19" s="335" customFormat="1" ht="12">
      <c r="K215" s="499"/>
      <c r="M215" s="500"/>
      <c r="N215" s="500"/>
      <c r="O215" s="500"/>
      <c r="P215" s="500"/>
      <c r="Q215" s="500"/>
      <c r="R215" s="500"/>
      <c r="S215" s="338"/>
    </row>
    <row r="216" spans="11:19" s="335" customFormat="1" ht="12">
      <c r="K216" s="499"/>
      <c r="M216" s="500"/>
      <c r="N216" s="500"/>
      <c r="O216" s="500"/>
      <c r="P216" s="500"/>
      <c r="Q216" s="500"/>
      <c r="R216" s="500"/>
      <c r="S216" s="338"/>
    </row>
    <row r="217" spans="11:19" s="335" customFormat="1" ht="12">
      <c r="K217" s="499"/>
      <c r="M217" s="500"/>
      <c r="N217" s="500"/>
      <c r="O217" s="500"/>
      <c r="P217" s="500"/>
      <c r="Q217" s="500"/>
      <c r="R217" s="500"/>
      <c r="S217" s="338"/>
    </row>
    <row r="218" spans="11:19" s="335" customFormat="1" ht="12">
      <c r="K218" s="499"/>
      <c r="M218" s="500"/>
      <c r="N218" s="500"/>
      <c r="O218" s="500"/>
      <c r="P218" s="500"/>
      <c r="Q218" s="500"/>
      <c r="R218" s="500"/>
      <c r="S218" s="338"/>
    </row>
    <row r="219" spans="11:19" s="335" customFormat="1" ht="12">
      <c r="K219" s="499"/>
      <c r="M219" s="500"/>
      <c r="N219" s="500"/>
      <c r="O219" s="500"/>
      <c r="P219" s="500"/>
      <c r="Q219" s="500"/>
      <c r="R219" s="500"/>
      <c r="S219" s="338"/>
    </row>
    <row r="220" spans="11:19" s="335" customFormat="1" ht="12">
      <c r="K220" s="499"/>
      <c r="M220" s="500"/>
      <c r="N220" s="500"/>
      <c r="O220" s="500"/>
      <c r="P220" s="500"/>
      <c r="Q220" s="500"/>
      <c r="R220" s="500"/>
      <c r="S220" s="338"/>
    </row>
    <row r="221" spans="11:19" s="335" customFormat="1" ht="12">
      <c r="K221" s="499"/>
      <c r="M221" s="500"/>
      <c r="N221" s="500"/>
      <c r="O221" s="500"/>
      <c r="P221" s="500"/>
      <c r="Q221" s="500"/>
      <c r="R221" s="500"/>
      <c r="S221" s="338"/>
    </row>
    <row r="222" spans="11:19" s="335" customFormat="1" ht="12">
      <c r="K222" s="499"/>
      <c r="M222" s="500"/>
      <c r="N222" s="500"/>
      <c r="O222" s="500"/>
      <c r="P222" s="500"/>
      <c r="Q222" s="500"/>
      <c r="R222" s="500"/>
      <c r="S222" s="338"/>
    </row>
    <row r="223" spans="11:19" s="335" customFormat="1" ht="12">
      <c r="K223" s="499"/>
      <c r="M223" s="500"/>
      <c r="N223" s="500"/>
      <c r="O223" s="500"/>
      <c r="P223" s="500"/>
      <c r="Q223" s="500"/>
      <c r="R223" s="500"/>
      <c r="S223" s="338"/>
    </row>
    <row r="224" spans="11:19" s="335" customFormat="1" ht="12">
      <c r="K224" s="499"/>
      <c r="M224" s="500"/>
      <c r="N224" s="500"/>
      <c r="O224" s="500"/>
      <c r="P224" s="500"/>
      <c r="Q224" s="500"/>
      <c r="R224" s="500"/>
      <c r="S224" s="338"/>
    </row>
    <row r="225" spans="11:19" s="335" customFormat="1" ht="12">
      <c r="K225" s="499"/>
      <c r="M225" s="500"/>
      <c r="N225" s="500"/>
      <c r="O225" s="500"/>
      <c r="P225" s="500"/>
      <c r="Q225" s="500"/>
      <c r="R225" s="500"/>
      <c r="S225" s="338"/>
    </row>
    <row r="226" spans="11:19" s="335" customFormat="1" ht="12">
      <c r="K226" s="499"/>
      <c r="M226" s="500"/>
      <c r="N226" s="500"/>
      <c r="O226" s="500"/>
      <c r="P226" s="500"/>
      <c r="Q226" s="500"/>
      <c r="R226" s="500"/>
      <c r="S226" s="338"/>
    </row>
    <row r="227" spans="11:19" s="335" customFormat="1" ht="12">
      <c r="K227" s="499"/>
      <c r="M227" s="500"/>
      <c r="N227" s="500"/>
      <c r="O227" s="500"/>
      <c r="P227" s="500"/>
      <c r="Q227" s="500"/>
      <c r="R227" s="500"/>
      <c r="S227" s="338"/>
    </row>
    <row r="228" spans="11:19" s="335" customFormat="1" ht="12">
      <c r="K228" s="499"/>
      <c r="M228" s="500"/>
      <c r="N228" s="500"/>
      <c r="O228" s="500"/>
      <c r="P228" s="500"/>
      <c r="Q228" s="500"/>
      <c r="R228" s="500"/>
      <c r="S228" s="338"/>
    </row>
    <row r="229" spans="11:19" s="335" customFormat="1" ht="12">
      <c r="K229" s="499"/>
      <c r="M229" s="500"/>
      <c r="N229" s="500"/>
      <c r="O229" s="500"/>
      <c r="P229" s="500"/>
      <c r="Q229" s="500"/>
      <c r="R229" s="500"/>
      <c r="S229" s="338"/>
    </row>
    <row r="230" spans="11:19" s="335" customFormat="1" ht="12">
      <c r="K230" s="499"/>
      <c r="M230" s="500"/>
      <c r="N230" s="500"/>
      <c r="O230" s="500"/>
      <c r="P230" s="500"/>
      <c r="Q230" s="500"/>
      <c r="R230" s="500"/>
      <c r="S230" s="338"/>
    </row>
    <row r="231" spans="11:19" s="335" customFormat="1" ht="12">
      <c r="K231" s="499"/>
      <c r="M231" s="500"/>
      <c r="N231" s="500"/>
      <c r="O231" s="500"/>
      <c r="P231" s="500"/>
      <c r="Q231" s="500"/>
      <c r="R231" s="500"/>
      <c r="S231" s="338"/>
    </row>
    <row r="232" spans="11:19" s="335" customFormat="1" ht="12">
      <c r="K232" s="499"/>
      <c r="M232" s="500"/>
      <c r="N232" s="500"/>
      <c r="O232" s="500"/>
      <c r="P232" s="500"/>
      <c r="Q232" s="500"/>
      <c r="R232" s="500"/>
      <c r="S232" s="338"/>
    </row>
    <row r="233" spans="11:19" s="335" customFormat="1" ht="12">
      <c r="K233" s="499"/>
      <c r="M233" s="500"/>
      <c r="N233" s="500"/>
      <c r="O233" s="500"/>
      <c r="P233" s="500"/>
      <c r="Q233" s="500"/>
      <c r="R233" s="500"/>
      <c r="S233" s="338"/>
    </row>
    <row r="234" spans="11:19" s="335" customFormat="1" ht="12">
      <c r="K234" s="499"/>
      <c r="M234" s="500"/>
      <c r="N234" s="500"/>
      <c r="O234" s="500"/>
      <c r="P234" s="500"/>
      <c r="Q234" s="500"/>
      <c r="R234" s="500"/>
      <c r="S234" s="338"/>
    </row>
    <row r="235" spans="11:19" s="335" customFormat="1" ht="12">
      <c r="K235" s="499"/>
      <c r="M235" s="500"/>
      <c r="N235" s="500"/>
      <c r="O235" s="500"/>
      <c r="P235" s="500"/>
      <c r="Q235" s="500"/>
      <c r="R235" s="500"/>
      <c r="S235" s="338"/>
    </row>
    <row r="236" spans="11:19" s="335" customFormat="1" ht="12">
      <c r="K236" s="499"/>
      <c r="M236" s="500"/>
      <c r="N236" s="500"/>
      <c r="O236" s="500"/>
      <c r="P236" s="500"/>
      <c r="Q236" s="500"/>
      <c r="R236" s="500"/>
      <c r="S236" s="338"/>
    </row>
    <row r="237" spans="11:19" s="335" customFormat="1" ht="12">
      <c r="K237" s="499"/>
      <c r="M237" s="500"/>
      <c r="N237" s="500"/>
      <c r="O237" s="500"/>
      <c r="P237" s="500"/>
      <c r="Q237" s="500"/>
      <c r="R237" s="500"/>
      <c r="S237" s="338"/>
    </row>
    <row r="238" spans="11:19" s="335" customFormat="1" ht="12">
      <c r="K238" s="499"/>
      <c r="M238" s="500"/>
      <c r="N238" s="500"/>
      <c r="O238" s="500"/>
      <c r="P238" s="500"/>
      <c r="Q238" s="500"/>
      <c r="R238" s="500"/>
      <c r="S238" s="338"/>
    </row>
    <row r="239" spans="11:19" s="335" customFormat="1" ht="12">
      <c r="K239" s="499"/>
      <c r="M239" s="500"/>
      <c r="N239" s="500"/>
      <c r="O239" s="500"/>
      <c r="P239" s="500"/>
      <c r="Q239" s="500"/>
      <c r="R239" s="500"/>
      <c r="S239" s="338"/>
    </row>
    <row r="240" spans="11:19" s="335" customFormat="1" ht="12">
      <c r="K240" s="499"/>
      <c r="M240" s="500"/>
      <c r="N240" s="500"/>
      <c r="O240" s="500"/>
      <c r="P240" s="500"/>
      <c r="Q240" s="500"/>
      <c r="R240" s="500"/>
      <c r="S240" s="338"/>
    </row>
    <row r="241" spans="11:19" s="335" customFormat="1" ht="12">
      <c r="K241" s="499"/>
      <c r="M241" s="500"/>
      <c r="N241" s="500"/>
      <c r="O241" s="500"/>
      <c r="P241" s="500"/>
      <c r="Q241" s="500"/>
      <c r="R241" s="500"/>
      <c r="S241" s="338"/>
    </row>
    <row r="242" spans="11:19" s="335" customFormat="1" ht="12">
      <c r="K242" s="499"/>
      <c r="M242" s="500"/>
      <c r="N242" s="500"/>
      <c r="O242" s="500"/>
      <c r="P242" s="500"/>
      <c r="Q242" s="500"/>
      <c r="R242" s="500"/>
      <c r="S242" s="338"/>
    </row>
    <row r="243" spans="11:19" s="335" customFormat="1" ht="12">
      <c r="K243" s="499"/>
      <c r="M243" s="500"/>
      <c r="N243" s="500"/>
      <c r="O243" s="500"/>
      <c r="P243" s="500"/>
      <c r="Q243" s="500"/>
      <c r="R243" s="500"/>
      <c r="S243" s="338"/>
    </row>
    <row r="244" spans="11:19" s="335" customFormat="1" ht="12">
      <c r="K244" s="499"/>
      <c r="M244" s="500"/>
      <c r="N244" s="500"/>
      <c r="O244" s="500"/>
      <c r="P244" s="500"/>
      <c r="Q244" s="500"/>
      <c r="R244" s="500"/>
      <c r="S244" s="338"/>
    </row>
    <row r="245" spans="11:19" s="335" customFormat="1" ht="12">
      <c r="K245" s="499"/>
      <c r="M245" s="500"/>
      <c r="N245" s="500"/>
      <c r="O245" s="500"/>
      <c r="P245" s="500"/>
      <c r="Q245" s="500"/>
      <c r="R245" s="500"/>
      <c r="S245" s="338"/>
    </row>
    <row r="246" spans="11:19" s="335" customFormat="1" ht="12">
      <c r="K246" s="499"/>
      <c r="M246" s="500"/>
      <c r="N246" s="500"/>
      <c r="O246" s="500"/>
      <c r="P246" s="500"/>
      <c r="Q246" s="500"/>
      <c r="R246" s="500"/>
      <c r="S246" s="338"/>
    </row>
    <row r="247" spans="11:19" s="335" customFormat="1" ht="12">
      <c r="K247" s="499"/>
      <c r="M247" s="500"/>
      <c r="N247" s="500"/>
      <c r="O247" s="500"/>
      <c r="P247" s="500"/>
      <c r="Q247" s="500"/>
      <c r="R247" s="500"/>
      <c r="S247" s="338"/>
    </row>
    <row r="248" spans="11:19" s="335" customFormat="1" ht="12">
      <c r="K248" s="499"/>
      <c r="M248" s="500"/>
      <c r="N248" s="500"/>
      <c r="O248" s="500"/>
      <c r="P248" s="500"/>
      <c r="Q248" s="500"/>
      <c r="R248" s="500"/>
      <c r="S248" s="338"/>
    </row>
    <row r="249" spans="11:19" s="335" customFormat="1" ht="12">
      <c r="K249" s="499"/>
      <c r="M249" s="500"/>
      <c r="N249" s="500"/>
      <c r="O249" s="500"/>
      <c r="P249" s="500"/>
      <c r="Q249" s="500"/>
      <c r="R249" s="500"/>
      <c r="S249" s="338"/>
    </row>
    <row r="250" spans="11:19" s="335" customFormat="1" ht="12">
      <c r="K250" s="499"/>
      <c r="M250" s="500"/>
      <c r="N250" s="500"/>
      <c r="O250" s="500"/>
      <c r="P250" s="500"/>
      <c r="Q250" s="500"/>
      <c r="R250" s="500"/>
      <c r="S250" s="338"/>
    </row>
    <row r="251" spans="11:19" s="335" customFormat="1" ht="12">
      <c r="K251" s="499"/>
      <c r="M251" s="500"/>
      <c r="N251" s="500"/>
      <c r="O251" s="500"/>
      <c r="P251" s="500"/>
      <c r="Q251" s="500"/>
      <c r="R251" s="500"/>
      <c r="S251" s="338"/>
    </row>
    <row r="252" spans="11:19" s="335" customFormat="1" ht="12">
      <c r="K252" s="499"/>
      <c r="M252" s="500"/>
      <c r="N252" s="500"/>
      <c r="O252" s="500"/>
      <c r="P252" s="500"/>
      <c r="Q252" s="500"/>
      <c r="R252" s="500"/>
      <c r="S252" s="338"/>
    </row>
    <row r="253" spans="11:19" s="335" customFormat="1" ht="12">
      <c r="K253" s="499"/>
      <c r="M253" s="500"/>
      <c r="N253" s="500"/>
      <c r="O253" s="500"/>
      <c r="P253" s="500"/>
      <c r="Q253" s="500"/>
      <c r="R253" s="500"/>
      <c r="S253" s="338"/>
    </row>
    <row r="254" spans="11:19" s="335" customFormat="1" ht="12">
      <c r="K254" s="499"/>
      <c r="M254" s="500"/>
      <c r="N254" s="500"/>
      <c r="O254" s="500"/>
      <c r="P254" s="500"/>
      <c r="Q254" s="500"/>
      <c r="R254" s="500"/>
      <c r="S254" s="338"/>
    </row>
    <row r="255" spans="11:19" s="335" customFormat="1" ht="12">
      <c r="K255" s="499"/>
      <c r="M255" s="500"/>
      <c r="N255" s="500"/>
      <c r="O255" s="500"/>
      <c r="P255" s="500"/>
      <c r="Q255" s="500"/>
      <c r="R255" s="500"/>
      <c r="S255" s="338"/>
    </row>
    <row r="256" spans="11:19" s="335" customFormat="1" ht="12">
      <c r="K256" s="499"/>
      <c r="M256" s="500"/>
      <c r="N256" s="500"/>
      <c r="O256" s="500"/>
      <c r="P256" s="500"/>
      <c r="Q256" s="500"/>
      <c r="R256" s="500"/>
      <c r="S256" s="338"/>
    </row>
    <row r="257" spans="11:19" s="335" customFormat="1" ht="12">
      <c r="K257" s="499"/>
      <c r="M257" s="500"/>
      <c r="N257" s="500"/>
      <c r="O257" s="500"/>
      <c r="P257" s="500"/>
      <c r="Q257" s="500"/>
      <c r="R257" s="500"/>
      <c r="S257" s="338"/>
    </row>
    <row r="258" spans="11:19" s="335" customFormat="1" ht="12">
      <c r="K258" s="499"/>
      <c r="M258" s="500"/>
      <c r="N258" s="500"/>
      <c r="O258" s="500"/>
      <c r="P258" s="500"/>
      <c r="Q258" s="500"/>
      <c r="R258" s="500"/>
      <c r="S258" s="338"/>
    </row>
    <row r="259" spans="11:19" s="335" customFormat="1" ht="12">
      <c r="K259" s="499"/>
      <c r="M259" s="500"/>
      <c r="N259" s="500"/>
      <c r="O259" s="500"/>
      <c r="P259" s="500"/>
      <c r="Q259" s="500"/>
      <c r="R259" s="500"/>
      <c r="S259" s="338"/>
    </row>
    <row r="260" spans="11:19" s="335" customFormat="1" ht="12">
      <c r="K260" s="499"/>
      <c r="M260" s="500"/>
      <c r="N260" s="500"/>
      <c r="O260" s="500"/>
      <c r="P260" s="500"/>
      <c r="Q260" s="500"/>
      <c r="R260" s="500"/>
      <c r="S260" s="338"/>
    </row>
    <row r="261" spans="11:19" s="335" customFormat="1" ht="12">
      <c r="K261" s="499"/>
      <c r="M261" s="500"/>
      <c r="N261" s="500"/>
      <c r="O261" s="500"/>
      <c r="P261" s="500"/>
      <c r="Q261" s="500"/>
      <c r="R261" s="500"/>
      <c r="S261" s="338"/>
    </row>
    <row r="262" spans="11:19" s="335" customFormat="1" ht="12">
      <c r="K262" s="499"/>
      <c r="M262" s="500"/>
      <c r="N262" s="500"/>
      <c r="O262" s="500"/>
      <c r="P262" s="500"/>
      <c r="Q262" s="500"/>
      <c r="R262" s="500"/>
      <c r="S262" s="338"/>
    </row>
    <row r="263" spans="11:19" s="335" customFormat="1" ht="12">
      <c r="K263" s="499"/>
      <c r="M263" s="500"/>
      <c r="N263" s="500"/>
      <c r="O263" s="500"/>
      <c r="P263" s="500"/>
      <c r="Q263" s="500"/>
      <c r="R263" s="500"/>
      <c r="S263" s="338"/>
    </row>
    <row r="264" spans="11:19" s="335" customFormat="1" ht="12">
      <c r="K264" s="499"/>
      <c r="M264" s="500"/>
      <c r="N264" s="500"/>
      <c r="O264" s="500"/>
      <c r="P264" s="500"/>
      <c r="Q264" s="500"/>
      <c r="R264" s="500"/>
      <c r="S264" s="338"/>
    </row>
    <row r="265" spans="11:19" s="335" customFormat="1" ht="12">
      <c r="K265" s="499"/>
      <c r="M265" s="500"/>
      <c r="N265" s="500"/>
      <c r="O265" s="500"/>
      <c r="P265" s="500"/>
      <c r="Q265" s="500"/>
      <c r="R265" s="500"/>
      <c r="S265" s="338"/>
    </row>
    <row r="266" spans="11:19" s="335" customFormat="1" ht="12">
      <c r="K266" s="499"/>
      <c r="M266" s="500"/>
      <c r="N266" s="500"/>
      <c r="O266" s="500"/>
      <c r="P266" s="500"/>
      <c r="Q266" s="500"/>
      <c r="R266" s="500"/>
      <c r="S266" s="338"/>
    </row>
    <row r="267" spans="11:19" s="335" customFormat="1" ht="12">
      <c r="K267" s="499"/>
      <c r="M267" s="500"/>
      <c r="N267" s="500"/>
      <c r="O267" s="500"/>
      <c r="P267" s="500"/>
      <c r="Q267" s="500"/>
      <c r="R267" s="500"/>
      <c r="S267" s="338"/>
    </row>
    <row r="268" spans="11:19" s="335" customFormat="1" ht="12">
      <c r="K268" s="499"/>
      <c r="M268" s="500"/>
      <c r="N268" s="500"/>
      <c r="O268" s="500"/>
      <c r="P268" s="500"/>
      <c r="Q268" s="500"/>
      <c r="R268" s="500"/>
      <c r="S268" s="338"/>
    </row>
    <row r="269" spans="11:19" s="335" customFormat="1" ht="12">
      <c r="K269" s="499"/>
      <c r="M269" s="500"/>
      <c r="N269" s="500"/>
      <c r="O269" s="500"/>
      <c r="P269" s="500"/>
      <c r="Q269" s="500"/>
      <c r="R269" s="500"/>
      <c r="S269" s="338"/>
    </row>
    <row r="270" spans="11:19" s="335" customFormat="1" ht="12">
      <c r="K270" s="499"/>
      <c r="M270" s="500"/>
      <c r="N270" s="500"/>
      <c r="O270" s="500"/>
      <c r="P270" s="500"/>
      <c r="Q270" s="500"/>
      <c r="R270" s="500"/>
      <c r="S270" s="338"/>
    </row>
    <row r="271" spans="11:19" s="335" customFormat="1" ht="12">
      <c r="K271" s="499"/>
      <c r="M271" s="500"/>
      <c r="N271" s="500"/>
      <c r="O271" s="500"/>
      <c r="P271" s="500"/>
      <c r="Q271" s="500"/>
      <c r="R271" s="500"/>
      <c r="S271" s="338"/>
    </row>
    <row r="272" spans="11:19" s="335" customFormat="1" ht="12">
      <c r="K272" s="499"/>
      <c r="M272" s="500"/>
      <c r="N272" s="500"/>
      <c r="O272" s="500"/>
      <c r="P272" s="500"/>
      <c r="Q272" s="500"/>
      <c r="R272" s="500"/>
      <c r="S272" s="338"/>
    </row>
    <row r="273" spans="11:19" s="335" customFormat="1" ht="12">
      <c r="K273" s="499"/>
      <c r="M273" s="500"/>
      <c r="N273" s="500"/>
      <c r="O273" s="500"/>
      <c r="P273" s="500"/>
      <c r="Q273" s="500"/>
      <c r="R273" s="500"/>
      <c r="S273" s="338"/>
    </row>
    <row r="274" spans="11:19" s="335" customFormat="1" ht="12">
      <c r="K274" s="499"/>
      <c r="M274" s="500"/>
      <c r="N274" s="500"/>
      <c r="O274" s="500"/>
      <c r="P274" s="500"/>
      <c r="Q274" s="500"/>
      <c r="R274" s="500"/>
      <c r="S274" s="338"/>
    </row>
    <row r="275" spans="11:19" s="335" customFormat="1" ht="12">
      <c r="K275" s="499"/>
      <c r="M275" s="500"/>
      <c r="N275" s="500"/>
      <c r="O275" s="500"/>
      <c r="P275" s="500"/>
      <c r="Q275" s="500"/>
      <c r="R275" s="500"/>
      <c r="S275" s="338"/>
    </row>
    <row r="276" spans="11:19" s="335" customFormat="1" ht="12">
      <c r="K276" s="499"/>
      <c r="M276" s="500"/>
      <c r="N276" s="500"/>
      <c r="O276" s="500"/>
      <c r="P276" s="500"/>
      <c r="Q276" s="500"/>
      <c r="R276" s="500"/>
      <c r="S276" s="338"/>
    </row>
    <row r="277" spans="11:19" s="335" customFormat="1" ht="12">
      <c r="K277" s="499"/>
      <c r="M277" s="500"/>
      <c r="N277" s="500"/>
      <c r="O277" s="500"/>
      <c r="P277" s="500"/>
      <c r="Q277" s="500"/>
      <c r="R277" s="500"/>
      <c r="S277" s="338"/>
    </row>
    <row r="278" spans="11:19" s="335" customFormat="1" ht="12">
      <c r="K278" s="499"/>
      <c r="M278" s="500"/>
      <c r="N278" s="500"/>
      <c r="O278" s="500"/>
      <c r="P278" s="500"/>
      <c r="Q278" s="500"/>
      <c r="R278" s="500"/>
      <c r="S278" s="338"/>
    </row>
    <row r="279" spans="11:19" s="335" customFormat="1" ht="12">
      <c r="K279" s="499"/>
      <c r="M279" s="500"/>
      <c r="N279" s="500"/>
      <c r="O279" s="500"/>
      <c r="P279" s="500"/>
      <c r="Q279" s="500"/>
      <c r="R279" s="500"/>
      <c r="S279" s="338"/>
    </row>
    <row r="280" spans="11:19" s="335" customFormat="1" ht="12">
      <c r="K280" s="499"/>
      <c r="M280" s="500"/>
      <c r="N280" s="500"/>
      <c r="O280" s="500"/>
      <c r="P280" s="500"/>
      <c r="Q280" s="500"/>
      <c r="R280" s="500"/>
      <c r="S280" s="338"/>
    </row>
    <row r="281" spans="11:19" s="335" customFormat="1" ht="12">
      <c r="K281" s="499"/>
      <c r="M281" s="500"/>
      <c r="N281" s="500"/>
      <c r="O281" s="500"/>
      <c r="P281" s="500"/>
      <c r="Q281" s="500"/>
      <c r="R281" s="500"/>
      <c r="S281" s="338"/>
    </row>
    <row r="282" spans="11:19" s="335" customFormat="1" ht="12">
      <c r="K282" s="499"/>
      <c r="M282" s="500"/>
      <c r="N282" s="500"/>
      <c r="O282" s="500"/>
      <c r="P282" s="500"/>
      <c r="Q282" s="500"/>
      <c r="R282" s="500"/>
      <c r="S282" s="338"/>
    </row>
    <row r="283" spans="11:19" s="335" customFormat="1" ht="12">
      <c r="K283" s="499"/>
      <c r="M283" s="500"/>
      <c r="N283" s="500"/>
      <c r="O283" s="500"/>
      <c r="P283" s="500"/>
      <c r="Q283" s="500"/>
      <c r="R283" s="500"/>
      <c r="S283" s="338"/>
    </row>
    <row r="284" spans="11:19" s="335" customFormat="1" ht="12">
      <c r="K284" s="499"/>
      <c r="M284" s="500"/>
      <c r="N284" s="500"/>
      <c r="O284" s="500"/>
      <c r="P284" s="500"/>
      <c r="Q284" s="500"/>
      <c r="R284" s="500"/>
      <c r="S284" s="338"/>
    </row>
    <row r="285" spans="11:19" s="335" customFormat="1" ht="12">
      <c r="K285" s="499"/>
      <c r="M285" s="500"/>
      <c r="N285" s="500"/>
      <c r="O285" s="500"/>
      <c r="P285" s="500"/>
      <c r="Q285" s="500"/>
      <c r="R285" s="500"/>
      <c r="S285" s="338"/>
    </row>
    <row r="286" spans="11:19" s="335" customFormat="1" ht="12">
      <c r="K286" s="499"/>
      <c r="M286" s="500"/>
      <c r="N286" s="500"/>
      <c r="O286" s="500"/>
      <c r="P286" s="500"/>
      <c r="Q286" s="500"/>
      <c r="R286" s="500"/>
      <c r="S286" s="338"/>
    </row>
    <row r="287" spans="11:19" s="335" customFormat="1" ht="12">
      <c r="K287" s="499"/>
      <c r="M287" s="500"/>
      <c r="N287" s="500"/>
      <c r="O287" s="500"/>
      <c r="P287" s="500"/>
      <c r="Q287" s="500"/>
      <c r="R287" s="500"/>
      <c r="S287" s="338"/>
    </row>
    <row r="288" spans="11:19" s="335" customFormat="1" ht="12">
      <c r="K288" s="499"/>
      <c r="M288" s="500"/>
      <c r="N288" s="500"/>
      <c r="O288" s="500"/>
      <c r="P288" s="500"/>
      <c r="Q288" s="500"/>
      <c r="R288" s="500"/>
      <c r="S288" s="338"/>
    </row>
    <row r="289" spans="11:19" s="335" customFormat="1" ht="12">
      <c r="K289" s="499"/>
      <c r="M289" s="500"/>
      <c r="N289" s="500"/>
      <c r="O289" s="500"/>
      <c r="P289" s="500"/>
      <c r="Q289" s="500"/>
      <c r="R289" s="500"/>
      <c r="S289" s="338"/>
    </row>
    <row r="290" spans="11:19" s="335" customFormat="1" ht="12">
      <c r="K290" s="499"/>
      <c r="M290" s="500"/>
      <c r="N290" s="500"/>
      <c r="O290" s="500"/>
      <c r="P290" s="500"/>
      <c r="Q290" s="500"/>
      <c r="R290" s="500"/>
      <c r="S290" s="338"/>
    </row>
    <row r="291" spans="11:19" s="335" customFormat="1" ht="12">
      <c r="K291" s="499"/>
      <c r="M291" s="500"/>
      <c r="N291" s="500"/>
      <c r="O291" s="500"/>
      <c r="P291" s="500"/>
      <c r="Q291" s="500"/>
      <c r="R291" s="500"/>
      <c r="S291" s="338"/>
    </row>
    <row r="292" spans="11:19" s="335" customFormat="1" ht="12">
      <c r="K292" s="499"/>
      <c r="M292" s="500"/>
      <c r="N292" s="500"/>
      <c r="O292" s="500"/>
      <c r="P292" s="500"/>
      <c r="Q292" s="500"/>
      <c r="R292" s="500"/>
      <c r="S292" s="338"/>
    </row>
    <row r="293" spans="11:19" s="335" customFormat="1" ht="12">
      <c r="K293" s="499"/>
      <c r="M293" s="500"/>
      <c r="N293" s="500"/>
      <c r="O293" s="500"/>
      <c r="P293" s="500"/>
      <c r="Q293" s="500"/>
      <c r="R293" s="500"/>
      <c r="S293" s="338"/>
    </row>
    <row r="294" spans="11:19" s="335" customFormat="1" ht="12">
      <c r="K294" s="499"/>
      <c r="M294" s="500"/>
      <c r="N294" s="500"/>
      <c r="O294" s="500"/>
      <c r="P294" s="500"/>
      <c r="Q294" s="500"/>
      <c r="R294" s="500"/>
      <c r="S294" s="338"/>
    </row>
    <row r="295" spans="11:19" s="335" customFormat="1" ht="12">
      <c r="K295" s="499"/>
      <c r="M295" s="500"/>
      <c r="N295" s="500"/>
      <c r="O295" s="500"/>
      <c r="P295" s="500"/>
      <c r="Q295" s="500"/>
      <c r="R295" s="500"/>
      <c r="S295" s="338"/>
    </row>
    <row r="296" spans="11:19" s="335" customFormat="1" ht="12">
      <c r="K296" s="499"/>
      <c r="M296" s="500"/>
      <c r="N296" s="500"/>
      <c r="O296" s="500"/>
      <c r="P296" s="500"/>
      <c r="Q296" s="500"/>
      <c r="R296" s="500"/>
      <c r="S296" s="338"/>
    </row>
    <row r="297" spans="11:19" s="335" customFormat="1" ht="12">
      <c r="K297" s="499"/>
      <c r="M297" s="500"/>
      <c r="N297" s="500"/>
      <c r="O297" s="500"/>
      <c r="P297" s="500"/>
      <c r="Q297" s="500"/>
      <c r="R297" s="500"/>
      <c r="S297" s="338"/>
    </row>
    <row r="298" spans="11:19" s="335" customFormat="1" ht="12">
      <c r="K298" s="499"/>
      <c r="M298" s="500"/>
      <c r="N298" s="500"/>
      <c r="O298" s="500"/>
      <c r="P298" s="500"/>
      <c r="Q298" s="500"/>
      <c r="R298" s="500"/>
      <c r="S298" s="338"/>
    </row>
    <row r="299" spans="11:19" s="335" customFormat="1" ht="12">
      <c r="K299" s="499"/>
      <c r="M299" s="500"/>
      <c r="N299" s="500"/>
      <c r="O299" s="500"/>
      <c r="P299" s="500"/>
      <c r="Q299" s="500"/>
      <c r="R299" s="500"/>
      <c r="S299" s="338"/>
    </row>
    <row r="300" spans="11:19" s="335" customFormat="1" ht="12">
      <c r="K300" s="499"/>
      <c r="M300" s="500"/>
      <c r="N300" s="500"/>
      <c r="O300" s="500"/>
      <c r="P300" s="500"/>
      <c r="Q300" s="500"/>
      <c r="R300" s="500"/>
      <c r="S300" s="338"/>
    </row>
    <row r="301" spans="11:19" s="335" customFormat="1" ht="12">
      <c r="K301" s="499"/>
      <c r="M301" s="500"/>
      <c r="N301" s="500"/>
      <c r="O301" s="500"/>
      <c r="P301" s="500"/>
      <c r="Q301" s="500"/>
      <c r="R301" s="500"/>
      <c r="S301" s="338"/>
    </row>
    <row r="302" spans="11:19" s="335" customFormat="1" ht="12">
      <c r="K302" s="499"/>
      <c r="M302" s="500"/>
      <c r="N302" s="500"/>
      <c r="O302" s="500"/>
      <c r="P302" s="500"/>
      <c r="Q302" s="500"/>
      <c r="R302" s="500"/>
      <c r="S302" s="338"/>
    </row>
    <row r="303" spans="11:19" s="335" customFormat="1" ht="12">
      <c r="K303" s="499"/>
      <c r="M303" s="500"/>
      <c r="N303" s="500"/>
      <c r="O303" s="500"/>
      <c r="P303" s="500"/>
      <c r="Q303" s="500"/>
      <c r="R303" s="500"/>
      <c r="S303" s="338"/>
    </row>
    <row r="304" spans="11:19" s="335" customFormat="1" ht="12">
      <c r="K304" s="499"/>
      <c r="M304" s="500"/>
      <c r="N304" s="500"/>
      <c r="O304" s="500"/>
      <c r="P304" s="500"/>
      <c r="Q304" s="500"/>
      <c r="R304" s="500"/>
      <c r="S304" s="338"/>
    </row>
    <row r="305" spans="11:19" s="335" customFormat="1" ht="12">
      <c r="K305" s="499"/>
      <c r="M305" s="500"/>
      <c r="N305" s="500"/>
      <c r="O305" s="500"/>
      <c r="P305" s="500"/>
      <c r="Q305" s="500"/>
      <c r="R305" s="500"/>
      <c r="S305" s="338"/>
    </row>
    <row r="306" spans="11:19" s="335" customFormat="1" ht="12">
      <c r="K306" s="499"/>
      <c r="M306" s="500"/>
      <c r="N306" s="500"/>
      <c r="O306" s="500"/>
      <c r="P306" s="500"/>
      <c r="Q306" s="500"/>
      <c r="R306" s="500"/>
      <c r="S306" s="338"/>
    </row>
    <row r="307" spans="11:19" s="335" customFormat="1" ht="12">
      <c r="K307" s="499"/>
      <c r="M307" s="500"/>
      <c r="N307" s="500"/>
      <c r="O307" s="500"/>
      <c r="P307" s="500"/>
      <c r="Q307" s="500"/>
      <c r="R307" s="500"/>
      <c r="S307" s="338"/>
    </row>
    <row r="308" spans="11:19" s="335" customFormat="1" ht="12">
      <c r="K308" s="499"/>
      <c r="M308" s="500"/>
      <c r="N308" s="500"/>
      <c r="O308" s="500"/>
      <c r="P308" s="500"/>
      <c r="Q308" s="500"/>
      <c r="R308" s="500"/>
      <c r="S308" s="338"/>
    </row>
    <row r="309" spans="11:19" s="335" customFormat="1" ht="12">
      <c r="K309" s="499"/>
      <c r="M309" s="500"/>
      <c r="N309" s="500"/>
      <c r="O309" s="500"/>
      <c r="P309" s="500"/>
      <c r="Q309" s="500"/>
      <c r="R309" s="500"/>
      <c r="S309" s="338"/>
    </row>
    <row r="310" spans="11:19" s="335" customFormat="1" ht="12">
      <c r="K310" s="499"/>
      <c r="M310" s="500"/>
      <c r="N310" s="500"/>
      <c r="O310" s="500"/>
      <c r="P310" s="500"/>
      <c r="Q310" s="500"/>
      <c r="R310" s="500"/>
      <c r="S310" s="338"/>
    </row>
    <row r="311" spans="11:19" s="335" customFormat="1" ht="12">
      <c r="K311" s="499"/>
      <c r="M311" s="500"/>
      <c r="N311" s="500"/>
      <c r="O311" s="500"/>
      <c r="P311" s="500"/>
      <c r="Q311" s="500"/>
      <c r="R311" s="500"/>
      <c r="S311" s="338"/>
    </row>
    <row r="312" spans="11:19" s="335" customFormat="1" ht="12">
      <c r="K312" s="499"/>
      <c r="M312" s="500"/>
      <c r="N312" s="500"/>
      <c r="O312" s="500"/>
      <c r="P312" s="500"/>
      <c r="Q312" s="500"/>
      <c r="R312" s="500"/>
      <c r="S312" s="338"/>
    </row>
    <row r="313" spans="11:19" s="335" customFormat="1" ht="12">
      <c r="K313" s="499"/>
      <c r="M313" s="500"/>
      <c r="N313" s="500"/>
      <c r="O313" s="500"/>
      <c r="P313" s="500"/>
      <c r="Q313" s="500"/>
      <c r="R313" s="500"/>
      <c r="S313" s="338"/>
    </row>
    <row r="314" spans="11:19" s="335" customFormat="1" ht="12">
      <c r="K314" s="499"/>
      <c r="M314" s="500"/>
      <c r="N314" s="500"/>
      <c r="O314" s="500"/>
      <c r="P314" s="500"/>
      <c r="Q314" s="500"/>
      <c r="R314" s="500"/>
      <c r="S314" s="338"/>
    </row>
    <row r="315" spans="11:19" s="335" customFormat="1" ht="12">
      <c r="K315" s="499"/>
      <c r="M315" s="500"/>
      <c r="N315" s="500"/>
      <c r="O315" s="500"/>
      <c r="P315" s="500"/>
      <c r="Q315" s="500"/>
      <c r="R315" s="500"/>
      <c r="S315" s="338"/>
    </row>
    <row r="316" spans="11:19" s="335" customFormat="1" ht="12">
      <c r="K316" s="499"/>
      <c r="M316" s="500"/>
      <c r="N316" s="500"/>
      <c r="O316" s="500"/>
      <c r="P316" s="500"/>
      <c r="Q316" s="500"/>
      <c r="R316" s="500"/>
      <c r="S316" s="338"/>
    </row>
    <row r="317" spans="11:19" s="335" customFormat="1" ht="12">
      <c r="K317" s="499"/>
      <c r="M317" s="500"/>
      <c r="N317" s="500"/>
      <c r="O317" s="500"/>
      <c r="P317" s="500"/>
      <c r="Q317" s="500"/>
      <c r="R317" s="500"/>
      <c r="S317" s="338"/>
    </row>
    <row r="318" spans="11:19" s="335" customFormat="1" ht="12">
      <c r="K318" s="499"/>
      <c r="M318" s="500"/>
      <c r="N318" s="500"/>
      <c r="O318" s="500"/>
      <c r="P318" s="500"/>
      <c r="Q318" s="500"/>
      <c r="R318" s="500"/>
      <c r="S318" s="338"/>
    </row>
    <row r="319" spans="11:19" s="335" customFormat="1" ht="12">
      <c r="K319" s="499"/>
      <c r="M319" s="500"/>
      <c r="N319" s="500"/>
      <c r="O319" s="500"/>
      <c r="P319" s="500"/>
      <c r="Q319" s="500"/>
      <c r="R319" s="500"/>
      <c r="S319" s="338"/>
    </row>
    <row r="320" spans="11:19" s="335" customFormat="1" ht="12">
      <c r="K320" s="499"/>
      <c r="M320" s="500"/>
      <c r="N320" s="500"/>
      <c r="O320" s="500"/>
      <c r="P320" s="500"/>
      <c r="Q320" s="500"/>
      <c r="R320" s="500"/>
      <c r="S320" s="338"/>
    </row>
    <row r="321" spans="11:19" s="335" customFormat="1" ht="12">
      <c r="K321" s="499"/>
      <c r="M321" s="500"/>
      <c r="N321" s="500"/>
      <c r="O321" s="500"/>
      <c r="P321" s="500"/>
      <c r="Q321" s="500"/>
      <c r="R321" s="500"/>
      <c r="S321" s="338"/>
    </row>
    <row r="322" spans="11:19" s="335" customFormat="1" ht="12">
      <c r="K322" s="499"/>
      <c r="M322" s="500"/>
      <c r="N322" s="500"/>
      <c r="O322" s="500"/>
      <c r="P322" s="500"/>
      <c r="Q322" s="500"/>
      <c r="R322" s="500"/>
      <c r="S322" s="338"/>
    </row>
    <row r="323" spans="11:19" s="335" customFormat="1" ht="12">
      <c r="K323" s="499"/>
      <c r="M323" s="500"/>
      <c r="N323" s="500"/>
      <c r="O323" s="500"/>
      <c r="P323" s="500"/>
      <c r="Q323" s="500"/>
      <c r="R323" s="500"/>
      <c r="S323" s="338"/>
    </row>
    <row r="324" spans="11:19" s="335" customFormat="1" ht="12">
      <c r="K324" s="499"/>
      <c r="M324" s="500"/>
      <c r="N324" s="500"/>
      <c r="O324" s="500"/>
      <c r="P324" s="500"/>
      <c r="Q324" s="500"/>
      <c r="R324" s="500"/>
      <c r="S324" s="338"/>
    </row>
    <row r="325" spans="11:19" s="335" customFormat="1" ht="12">
      <c r="K325" s="499"/>
      <c r="M325" s="500"/>
      <c r="N325" s="500"/>
      <c r="O325" s="500"/>
      <c r="P325" s="500"/>
      <c r="Q325" s="500"/>
      <c r="R325" s="500"/>
      <c r="S325" s="338"/>
    </row>
    <row r="326" spans="11:19" s="335" customFormat="1" ht="12">
      <c r="K326" s="499"/>
      <c r="M326" s="500"/>
      <c r="N326" s="500"/>
      <c r="O326" s="500"/>
      <c r="P326" s="500"/>
      <c r="Q326" s="500"/>
      <c r="R326" s="500"/>
      <c r="S326" s="338"/>
    </row>
    <row r="327" spans="11:19" s="335" customFormat="1" ht="12">
      <c r="K327" s="499"/>
      <c r="M327" s="500"/>
      <c r="N327" s="500"/>
      <c r="O327" s="500"/>
      <c r="P327" s="500"/>
      <c r="Q327" s="500"/>
      <c r="R327" s="500"/>
      <c r="S327" s="338"/>
    </row>
    <row r="328" spans="11:19" s="335" customFormat="1" ht="12">
      <c r="K328" s="499"/>
      <c r="M328" s="500"/>
      <c r="N328" s="500"/>
      <c r="O328" s="500"/>
      <c r="P328" s="500"/>
      <c r="Q328" s="500"/>
      <c r="R328" s="500"/>
      <c r="S328" s="338"/>
    </row>
    <row r="329" spans="11:19" s="335" customFormat="1" ht="12">
      <c r="K329" s="499"/>
      <c r="M329" s="500"/>
      <c r="N329" s="500"/>
      <c r="O329" s="500"/>
      <c r="P329" s="500"/>
      <c r="Q329" s="500"/>
      <c r="R329" s="500"/>
      <c r="S329" s="338"/>
    </row>
    <row r="330" spans="11:19" s="335" customFormat="1" ht="12">
      <c r="K330" s="499"/>
      <c r="M330" s="500"/>
      <c r="N330" s="500"/>
      <c r="O330" s="500"/>
      <c r="P330" s="500"/>
      <c r="Q330" s="500"/>
      <c r="R330" s="500"/>
      <c r="S330" s="338"/>
    </row>
    <row r="331" spans="11:19" s="335" customFormat="1" ht="12">
      <c r="K331" s="499"/>
      <c r="M331" s="500"/>
      <c r="N331" s="500"/>
      <c r="O331" s="500"/>
      <c r="P331" s="500"/>
      <c r="Q331" s="500"/>
      <c r="R331" s="500"/>
      <c r="S331" s="338"/>
    </row>
    <row r="332" spans="11:19" s="335" customFormat="1" ht="12">
      <c r="K332" s="499"/>
      <c r="M332" s="500"/>
      <c r="N332" s="500"/>
      <c r="O332" s="500"/>
      <c r="P332" s="500"/>
      <c r="Q332" s="500"/>
      <c r="R332" s="500"/>
      <c r="S332" s="338"/>
    </row>
    <row r="333" spans="11:19" s="335" customFormat="1" ht="12">
      <c r="K333" s="499"/>
      <c r="M333" s="500"/>
      <c r="N333" s="500"/>
      <c r="O333" s="500"/>
      <c r="P333" s="500"/>
      <c r="Q333" s="500"/>
      <c r="R333" s="500"/>
      <c r="S333" s="338"/>
    </row>
    <row r="334" spans="11:19" s="335" customFormat="1" ht="12">
      <c r="K334" s="499"/>
      <c r="M334" s="500"/>
      <c r="N334" s="500"/>
      <c r="O334" s="500"/>
      <c r="P334" s="500"/>
      <c r="Q334" s="500"/>
      <c r="R334" s="500"/>
      <c r="S334" s="338"/>
    </row>
    <row r="335" spans="11:19" s="335" customFormat="1" ht="12">
      <c r="K335" s="499"/>
      <c r="M335" s="500"/>
      <c r="N335" s="500"/>
      <c r="O335" s="500"/>
      <c r="P335" s="500"/>
      <c r="Q335" s="500"/>
      <c r="R335" s="500"/>
      <c r="S335" s="338"/>
    </row>
    <row r="336" spans="11:19" s="335" customFormat="1" ht="12">
      <c r="K336" s="499"/>
      <c r="M336" s="500"/>
      <c r="N336" s="500"/>
      <c r="O336" s="500"/>
      <c r="P336" s="500"/>
      <c r="Q336" s="500"/>
      <c r="R336" s="500"/>
      <c r="S336" s="338"/>
    </row>
    <row r="337" spans="11:19" s="335" customFormat="1" ht="12">
      <c r="K337" s="499"/>
      <c r="M337" s="500"/>
      <c r="N337" s="500"/>
      <c r="O337" s="500"/>
      <c r="P337" s="500"/>
      <c r="Q337" s="500"/>
      <c r="R337" s="500"/>
      <c r="S337" s="338"/>
    </row>
    <row r="338" spans="11:19" s="335" customFormat="1" ht="12">
      <c r="K338" s="499"/>
      <c r="M338" s="500"/>
      <c r="N338" s="500"/>
      <c r="O338" s="500"/>
      <c r="P338" s="500"/>
      <c r="Q338" s="500"/>
      <c r="R338" s="500"/>
      <c r="S338" s="338"/>
    </row>
    <row r="339" spans="11:19" s="335" customFormat="1" ht="12">
      <c r="K339" s="499"/>
      <c r="M339" s="500"/>
      <c r="N339" s="500"/>
      <c r="O339" s="500"/>
      <c r="P339" s="500"/>
      <c r="Q339" s="500"/>
      <c r="R339" s="500"/>
      <c r="S339" s="338"/>
    </row>
    <row r="340" spans="11:19" s="335" customFormat="1" ht="12">
      <c r="K340" s="499"/>
      <c r="M340" s="500"/>
      <c r="N340" s="500"/>
      <c r="O340" s="500"/>
      <c r="P340" s="500"/>
      <c r="Q340" s="500"/>
      <c r="R340" s="500"/>
      <c r="S340" s="338"/>
    </row>
    <row r="341" spans="11:19" s="335" customFormat="1" ht="12">
      <c r="K341" s="499"/>
      <c r="M341" s="500"/>
      <c r="N341" s="500"/>
      <c r="O341" s="500"/>
      <c r="P341" s="500"/>
      <c r="Q341" s="500"/>
      <c r="R341" s="500"/>
      <c r="S341" s="338"/>
    </row>
    <row r="342" spans="11:19" s="335" customFormat="1" ht="12">
      <c r="K342" s="499"/>
      <c r="M342" s="500"/>
      <c r="N342" s="500"/>
      <c r="O342" s="500"/>
      <c r="P342" s="500"/>
      <c r="Q342" s="500"/>
      <c r="R342" s="500"/>
      <c r="S342" s="338"/>
    </row>
    <row r="343" spans="11:19" s="335" customFormat="1" ht="12">
      <c r="K343" s="499"/>
      <c r="M343" s="500"/>
      <c r="N343" s="500"/>
      <c r="O343" s="500"/>
      <c r="P343" s="500"/>
      <c r="Q343" s="500"/>
      <c r="R343" s="500"/>
      <c r="S343" s="338"/>
    </row>
    <row r="344" spans="11:19" s="335" customFormat="1" ht="12">
      <c r="K344" s="499"/>
      <c r="M344" s="500"/>
      <c r="N344" s="500"/>
      <c r="O344" s="500"/>
      <c r="P344" s="500"/>
      <c r="Q344" s="500"/>
      <c r="R344" s="500"/>
      <c r="S344" s="338"/>
    </row>
    <row r="345" spans="11:19" s="335" customFormat="1" ht="12">
      <c r="K345" s="499"/>
      <c r="M345" s="500"/>
      <c r="N345" s="500"/>
      <c r="O345" s="500"/>
      <c r="P345" s="500"/>
      <c r="Q345" s="500"/>
      <c r="R345" s="500"/>
      <c r="S345" s="338"/>
    </row>
    <row r="346" spans="11:19" s="335" customFormat="1" ht="12">
      <c r="K346" s="499"/>
      <c r="M346" s="500"/>
      <c r="N346" s="500"/>
      <c r="O346" s="500"/>
      <c r="P346" s="500"/>
      <c r="Q346" s="500"/>
      <c r="R346" s="500"/>
      <c r="S346" s="338"/>
    </row>
    <row r="347" spans="11:19" s="335" customFormat="1" ht="12">
      <c r="K347" s="499"/>
      <c r="M347" s="500"/>
      <c r="N347" s="500"/>
      <c r="O347" s="500"/>
      <c r="P347" s="500"/>
      <c r="Q347" s="500"/>
      <c r="R347" s="500"/>
      <c r="S347" s="338"/>
    </row>
    <row r="348" spans="11:19" s="335" customFormat="1" ht="12">
      <c r="K348" s="499"/>
      <c r="M348" s="500"/>
      <c r="N348" s="500"/>
      <c r="O348" s="500"/>
      <c r="P348" s="500"/>
      <c r="Q348" s="500"/>
      <c r="R348" s="500"/>
      <c r="S348" s="338"/>
    </row>
    <row r="349" spans="11:19" s="335" customFormat="1" ht="12">
      <c r="K349" s="499"/>
      <c r="M349" s="500"/>
      <c r="N349" s="500"/>
      <c r="O349" s="500"/>
      <c r="P349" s="500"/>
      <c r="Q349" s="500"/>
      <c r="R349" s="500"/>
      <c r="S349" s="338"/>
    </row>
    <row r="350" spans="11:19" s="335" customFormat="1" ht="12">
      <c r="K350" s="499"/>
      <c r="M350" s="500"/>
      <c r="N350" s="500"/>
      <c r="O350" s="500"/>
      <c r="P350" s="500"/>
      <c r="Q350" s="500"/>
      <c r="R350" s="500"/>
      <c r="S350" s="338"/>
    </row>
    <row r="351" spans="11:19" s="335" customFormat="1" ht="12">
      <c r="K351" s="499"/>
      <c r="M351" s="500"/>
      <c r="N351" s="500"/>
      <c r="O351" s="500"/>
      <c r="P351" s="500"/>
      <c r="Q351" s="500"/>
      <c r="R351" s="500"/>
      <c r="S351" s="338"/>
    </row>
    <row r="352" spans="11:19" s="335" customFormat="1" ht="12">
      <c r="K352" s="499"/>
      <c r="M352" s="500"/>
      <c r="N352" s="500"/>
      <c r="O352" s="500"/>
      <c r="P352" s="500"/>
      <c r="Q352" s="500"/>
      <c r="R352" s="500"/>
      <c r="S352" s="338"/>
    </row>
    <row r="353" spans="11:19" s="335" customFormat="1" ht="12">
      <c r="K353" s="499"/>
      <c r="M353" s="500"/>
      <c r="N353" s="500"/>
      <c r="O353" s="500"/>
      <c r="P353" s="500"/>
      <c r="Q353" s="500"/>
      <c r="R353" s="500"/>
      <c r="S353" s="338"/>
    </row>
    <row r="354" spans="11:19" s="335" customFormat="1" ht="12">
      <c r="K354" s="499"/>
      <c r="M354" s="500"/>
      <c r="N354" s="500"/>
      <c r="O354" s="500"/>
      <c r="P354" s="500"/>
      <c r="Q354" s="500"/>
      <c r="R354" s="500"/>
      <c r="S354" s="338"/>
    </row>
    <row r="355" spans="11:19" s="335" customFormat="1" ht="12">
      <c r="K355" s="499"/>
      <c r="M355" s="500"/>
      <c r="N355" s="500"/>
      <c r="O355" s="500"/>
      <c r="P355" s="500"/>
      <c r="Q355" s="500"/>
      <c r="R355" s="500"/>
      <c r="S355" s="338"/>
    </row>
    <row r="356" spans="11:19" s="335" customFormat="1" ht="12">
      <c r="K356" s="499"/>
      <c r="M356" s="500"/>
      <c r="N356" s="500"/>
      <c r="O356" s="500"/>
      <c r="P356" s="500"/>
      <c r="Q356" s="500"/>
      <c r="R356" s="500"/>
      <c r="S356" s="338"/>
    </row>
    <row r="357" spans="11:19" s="335" customFormat="1" ht="12">
      <c r="K357" s="499"/>
      <c r="M357" s="500"/>
      <c r="N357" s="500"/>
      <c r="O357" s="500"/>
      <c r="P357" s="500"/>
      <c r="Q357" s="500"/>
      <c r="R357" s="500"/>
      <c r="S357" s="338"/>
    </row>
    <row r="358" spans="11:19" s="335" customFormat="1" ht="12">
      <c r="K358" s="499"/>
      <c r="M358" s="500"/>
      <c r="N358" s="500"/>
      <c r="O358" s="500"/>
      <c r="P358" s="500"/>
      <c r="Q358" s="500"/>
      <c r="R358" s="500"/>
      <c r="S358" s="338"/>
    </row>
    <row r="359" spans="11:19" s="335" customFormat="1" ht="12">
      <c r="K359" s="499"/>
      <c r="M359" s="500"/>
      <c r="N359" s="500"/>
      <c r="O359" s="500"/>
      <c r="P359" s="500"/>
      <c r="Q359" s="500"/>
      <c r="R359" s="500"/>
      <c r="S359" s="338"/>
    </row>
    <row r="360" spans="11:19" s="335" customFormat="1" ht="12">
      <c r="K360" s="499"/>
      <c r="M360" s="500"/>
      <c r="N360" s="500"/>
      <c r="O360" s="500"/>
      <c r="P360" s="500"/>
      <c r="Q360" s="500"/>
      <c r="R360" s="500"/>
      <c r="S360" s="338"/>
    </row>
    <row r="361" spans="11:19" s="335" customFormat="1" ht="12">
      <c r="K361" s="499"/>
      <c r="M361" s="500"/>
      <c r="N361" s="500"/>
      <c r="O361" s="500"/>
      <c r="P361" s="500"/>
      <c r="Q361" s="500"/>
      <c r="R361" s="500"/>
      <c r="S361" s="338"/>
    </row>
    <row r="362" spans="11:19" s="335" customFormat="1" ht="12">
      <c r="K362" s="499"/>
      <c r="M362" s="500"/>
      <c r="N362" s="500"/>
      <c r="O362" s="500"/>
      <c r="P362" s="500"/>
      <c r="Q362" s="500"/>
      <c r="R362" s="500"/>
      <c r="S362" s="338"/>
    </row>
    <row r="363" spans="11:19" s="335" customFormat="1" ht="12">
      <c r="K363" s="499"/>
      <c r="M363" s="500"/>
      <c r="N363" s="500"/>
      <c r="O363" s="500"/>
      <c r="P363" s="500"/>
      <c r="Q363" s="500"/>
      <c r="R363" s="500"/>
      <c r="S363" s="338"/>
    </row>
    <row r="364" spans="11:19" s="335" customFormat="1" ht="12">
      <c r="K364" s="499"/>
      <c r="M364" s="500"/>
      <c r="N364" s="500"/>
      <c r="O364" s="500"/>
      <c r="P364" s="500"/>
      <c r="Q364" s="500"/>
      <c r="R364" s="500"/>
      <c r="S364" s="338"/>
    </row>
    <row r="365" spans="11:19" s="335" customFormat="1" ht="12">
      <c r="K365" s="499"/>
      <c r="M365" s="500"/>
      <c r="N365" s="500"/>
      <c r="O365" s="500"/>
      <c r="P365" s="500"/>
      <c r="Q365" s="500"/>
      <c r="R365" s="500"/>
      <c r="S365" s="338"/>
    </row>
    <row r="366" spans="11:19" s="335" customFormat="1" ht="12">
      <c r="K366" s="499"/>
      <c r="M366" s="500"/>
      <c r="N366" s="500"/>
      <c r="O366" s="500"/>
      <c r="P366" s="500"/>
      <c r="Q366" s="500"/>
      <c r="R366" s="500"/>
      <c r="S366" s="338"/>
    </row>
    <row r="367" spans="11:19" s="335" customFormat="1" ht="12">
      <c r="K367" s="499"/>
      <c r="M367" s="500"/>
      <c r="N367" s="500"/>
      <c r="O367" s="500"/>
      <c r="P367" s="500"/>
      <c r="Q367" s="500"/>
      <c r="R367" s="500"/>
      <c r="S367" s="338"/>
    </row>
    <row r="368" spans="11:19" s="335" customFormat="1" ht="12">
      <c r="K368" s="499"/>
      <c r="M368" s="500"/>
      <c r="N368" s="500"/>
      <c r="O368" s="500"/>
      <c r="P368" s="500"/>
      <c r="Q368" s="500"/>
      <c r="R368" s="500"/>
      <c r="S368" s="338"/>
    </row>
    <row r="369" spans="11:19" s="335" customFormat="1" ht="12">
      <c r="K369" s="499"/>
      <c r="M369" s="500"/>
      <c r="N369" s="500"/>
      <c r="O369" s="500"/>
      <c r="P369" s="500"/>
      <c r="Q369" s="500"/>
      <c r="R369" s="500"/>
      <c r="S369" s="338"/>
    </row>
    <row r="370" spans="11:19" s="335" customFormat="1" ht="12">
      <c r="K370" s="499"/>
      <c r="M370" s="500"/>
      <c r="N370" s="500"/>
      <c r="O370" s="500"/>
      <c r="P370" s="500"/>
      <c r="Q370" s="500"/>
      <c r="R370" s="500"/>
      <c r="S370" s="338"/>
    </row>
    <row r="371" spans="11:19" s="335" customFormat="1" ht="12">
      <c r="K371" s="499"/>
      <c r="M371" s="500"/>
      <c r="N371" s="500"/>
      <c r="O371" s="500"/>
      <c r="P371" s="500"/>
      <c r="Q371" s="500"/>
      <c r="R371" s="500"/>
      <c r="S371" s="338"/>
    </row>
    <row r="372" spans="11:19" s="335" customFormat="1" ht="12">
      <c r="K372" s="499"/>
      <c r="M372" s="500"/>
      <c r="N372" s="500"/>
      <c r="O372" s="500"/>
      <c r="P372" s="500"/>
      <c r="Q372" s="500"/>
      <c r="R372" s="500"/>
      <c r="S372" s="338"/>
    </row>
    <row r="373" spans="11:19" s="335" customFormat="1" ht="12">
      <c r="K373" s="499"/>
      <c r="M373" s="500"/>
      <c r="N373" s="500"/>
      <c r="O373" s="500"/>
      <c r="P373" s="500"/>
      <c r="Q373" s="500"/>
      <c r="R373" s="500"/>
      <c r="S373" s="338"/>
    </row>
    <row r="374" spans="11:19" s="335" customFormat="1" ht="12">
      <c r="K374" s="499"/>
      <c r="M374" s="500"/>
      <c r="N374" s="500"/>
      <c r="O374" s="500"/>
      <c r="P374" s="500"/>
      <c r="Q374" s="500"/>
      <c r="R374" s="500"/>
      <c r="S374" s="338"/>
    </row>
    <row r="375" spans="11:19" s="335" customFormat="1" ht="12">
      <c r="K375" s="499"/>
      <c r="M375" s="500"/>
      <c r="N375" s="500"/>
      <c r="O375" s="500"/>
      <c r="P375" s="500"/>
      <c r="Q375" s="500"/>
      <c r="R375" s="500"/>
      <c r="S375" s="338"/>
    </row>
    <row r="376" spans="11:19" s="335" customFormat="1" ht="12">
      <c r="K376" s="499"/>
      <c r="M376" s="500"/>
      <c r="N376" s="500"/>
      <c r="O376" s="500"/>
      <c r="P376" s="500"/>
      <c r="Q376" s="500"/>
      <c r="R376" s="500"/>
      <c r="S376" s="338"/>
    </row>
    <row r="377" spans="11:19" s="335" customFormat="1" ht="12">
      <c r="K377" s="499"/>
      <c r="M377" s="500"/>
      <c r="N377" s="500"/>
      <c r="O377" s="500"/>
      <c r="P377" s="500"/>
      <c r="Q377" s="500"/>
      <c r="R377" s="500"/>
      <c r="S377" s="338"/>
    </row>
    <row r="378" spans="11:19" s="335" customFormat="1" ht="12">
      <c r="K378" s="499"/>
      <c r="M378" s="500"/>
      <c r="N378" s="500"/>
      <c r="O378" s="500"/>
      <c r="P378" s="500"/>
      <c r="Q378" s="500"/>
      <c r="R378" s="500"/>
      <c r="S378" s="338"/>
    </row>
    <row r="379" spans="11:19" s="335" customFormat="1" ht="12">
      <c r="K379" s="499"/>
      <c r="M379" s="500"/>
      <c r="N379" s="500"/>
      <c r="O379" s="500"/>
      <c r="P379" s="500"/>
      <c r="Q379" s="500"/>
      <c r="R379" s="500"/>
      <c r="S379" s="338"/>
    </row>
    <row r="380" spans="11:19" s="335" customFormat="1" ht="12">
      <c r="K380" s="499"/>
      <c r="M380" s="500"/>
      <c r="N380" s="500"/>
      <c r="O380" s="500"/>
      <c r="P380" s="500"/>
      <c r="Q380" s="500"/>
      <c r="R380" s="500"/>
      <c r="S380" s="338"/>
    </row>
    <row r="381" spans="11:19" s="335" customFormat="1" ht="12">
      <c r="K381" s="499"/>
      <c r="M381" s="500"/>
      <c r="N381" s="500"/>
      <c r="O381" s="500"/>
      <c r="P381" s="500"/>
      <c r="Q381" s="500"/>
      <c r="R381" s="500"/>
      <c r="S381" s="338"/>
    </row>
    <row r="382" spans="11:19" s="335" customFormat="1" ht="12">
      <c r="K382" s="499"/>
      <c r="M382" s="500"/>
      <c r="N382" s="500"/>
      <c r="O382" s="500"/>
      <c r="P382" s="500"/>
      <c r="Q382" s="500"/>
      <c r="R382" s="500"/>
      <c r="S382" s="338"/>
    </row>
    <row r="383" spans="11:19" s="335" customFormat="1" ht="12">
      <c r="K383" s="499"/>
      <c r="M383" s="500"/>
      <c r="N383" s="500"/>
      <c r="O383" s="500"/>
      <c r="P383" s="500"/>
      <c r="Q383" s="500"/>
      <c r="R383" s="500"/>
      <c r="S383" s="338"/>
    </row>
    <row r="384" spans="11:19" s="335" customFormat="1" ht="12">
      <c r="K384" s="499"/>
      <c r="M384" s="500"/>
      <c r="N384" s="500"/>
      <c r="O384" s="500"/>
      <c r="P384" s="500"/>
      <c r="Q384" s="500"/>
      <c r="R384" s="500"/>
      <c r="S384" s="338"/>
    </row>
    <row r="385" spans="11:19" s="335" customFormat="1" ht="12">
      <c r="K385" s="499"/>
      <c r="M385" s="500"/>
      <c r="N385" s="500"/>
      <c r="O385" s="500"/>
      <c r="P385" s="500"/>
      <c r="Q385" s="500"/>
      <c r="R385" s="500"/>
      <c r="S385" s="338"/>
    </row>
    <row r="386" spans="11:19" s="335" customFormat="1" ht="12">
      <c r="K386" s="499"/>
      <c r="M386" s="500"/>
      <c r="N386" s="500"/>
      <c r="O386" s="500"/>
      <c r="P386" s="500"/>
      <c r="Q386" s="500"/>
      <c r="R386" s="500"/>
      <c r="S386" s="338"/>
    </row>
    <row r="387" spans="11:19" s="335" customFormat="1" ht="12">
      <c r="K387" s="499"/>
      <c r="M387" s="500"/>
      <c r="N387" s="500"/>
      <c r="O387" s="500"/>
      <c r="P387" s="500"/>
      <c r="Q387" s="500"/>
      <c r="R387" s="500"/>
      <c r="S387" s="338"/>
    </row>
    <row r="388" spans="11:19" s="335" customFormat="1" ht="12">
      <c r="K388" s="499"/>
      <c r="M388" s="500"/>
      <c r="N388" s="500"/>
      <c r="O388" s="500"/>
      <c r="P388" s="500"/>
      <c r="Q388" s="500"/>
      <c r="R388" s="500"/>
      <c r="S388" s="338"/>
    </row>
    <row r="389" spans="11:19" s="335" customFormat="1" ht="12">
      <c r="K389" s="499"/>
      <c r="M389" s="500"/>
      <c r="N389" s="500"/>
      <c r="O389" s="500"/>
      <c r="P389" s="500"/>
      <c r="Q389" s="500"/>
      <c r="R389" s="500"/>
      <c r="S389" s="338"/>
    </row>
    <row r="390" spans="11:19" s="335" customFormat="1" ht="12">
      <c r="K390" s="499"/>
      <c r="M390" s="500"/>
      <c r="N390" s="500"/>
      <c r="O390" s="500"/>
      <c r="P390" s="500"/>
      <c r="Q390" s="500"/>
      <c r="R390" s="500"/>
      <c r="S390" s="338"/>
    </row>
    <row r="391" spans="11:19" s="335" customFormat="1" ht="12">
      <c r="K391" s="499"/>
      <c r="M391" s="500"/>
      <c r="N391" s="500"/>
      <c r="O391" s="500"/>
      <c r="P391" s="500"/>
      <c r="Q391" s="500"/>
      <c r="R391" s="500"/>
      <c r="S391" s="338"/>
    </row>
    <row r="392" spans="11:19" s="335" customFormat="1" ht="12">
      <c r="K392" s="499"/>
      <c r="M392" s="500"/>
      <c r="N392" s="500"/>
      <c r="O392" s="500"/>
      <c r="P392" s="500"/>
      <c r="Q392" s="500"/>
      <c r="R392" s="500"/>
      <c r="S392" s="338"/>
    </row>
    <row r="393" spans="11:19" s="335" customFormat="1" ht="12">
      <c r="K393" s="499"/>
      <c r="M393" s="500"/>
      <c r="N393" s="500"/>
      <c r="O393" s="500"/>
      <c r="P393" s="500"/>
      <c r="Q393" s="500"/>
      <c r="R393" s="500"/>
      <c r="S393" s="338"/>
    </row>
    <row r="394" spans="11:19" s="335" customFormat="1" ht="12">
      <c r="K394" s="499"/>
      <c r="M394" s="500"/>
      <c r="N394" s="500"/>
      <c r="O394" s="500"/>
      <c r="P394" s="500"/>
      <c r="Q394" s="500"/>
      <c r="R394" s="500"/>
      <c r="S394" s="338"/>
    </row>
    <row r="395" spans="11:19" s="335" customFormat="1" ht="12">
      <c r="K395" s="499"/>
      <c r="M395" s="500"/>
      <c r="N395" s="500"/>
      <c r="O395" s="500"/>
      <c r="P395" s="500"/>
      <c r="Q395" s="500"/>
      <c r="R395" s="500"/>
      <c r="S395" s="338"/>
    </row>
    <row r="396" spans="11:19" s="335" customFormat="1" ht="12">
      <c r="K396" s="499"/>
      <c r="M396" s="500"/>
      <c r="N396" s="500"/>
      <c r="O396" s="500"/>
      <c r="P396" s="500"/>
      <c r="Q396" s="500"/>
      <c r="R396" s="500"/>
      <c r="S396" s="338"/>
    </row>
    <row r="397" spans="11:19" s="335" customFormat="1" ht="12">
      <c r="K397" s="499"/>
      <c r="M397" s="500"/>
      <c r="N397" s="500"/>
      <c r="O397" s="500"/>
      <c r="P397" s="500"/>
      <c r="Q397" s="500"/>
      <c r="R397" s="500"/>
      <c r="S397" s="338"/>
    </row>
    <row r="398" spans="11:19" s="335" customFormat="1" ht="12">
      <c r="K398" s="499"/>
      <c r="M398" s="500"/>
      <c r="N398" s="500"/>
      <c r="O398" s="500"/>
      <c r="P398" s="500"/>
      <c r="Q398" s="500"/>
      <c r="R398" s="500"/>
      <c r="S398" s="338"/>
    </row>
    <row r="399" spans="11:19" s="335" customFormat="1" ht="12">
      <c r="K399" s="499"/>
      <c r="M399" s="500"/>
      <c r="N399" s="500"/>
      <c r="O399" s="500"/>
      <c r="P399" s="500"/>
      <c r="Q399" s="500"/>
      <c r="R399" s="500"/>
      <c r="S399" s="338"/>
    </row>
    <row r="400" spans="11:19" s="335" customFormat="1" ht="12">
      <c r="K400" s="499"/>
      <c r="M400" s="500"/>
      <c r="N400" s="500"/>
      <c r="O400" s="500"/>
      <c r="P400" s="500"/>
      <c r="Q400" s="500"/>
      <c r="R400" s="500"/>
      <c r="S400" s="338"/>
    </row>
    <row r="401" spans="11:19" s="335" customFormat="1" ht="12">
      <c r="K401" s="499"/>
      <c r="M401" s="500"/>
      <c r="N401" s="500"/>
      <c r="O401" s="500"/>
      <c r="P401" s="500"/>
      <c r="Q401" s="500"/>
      <c r="R401" s="500"/>
      <c r="S401" s="338"/>
    </row>
    <row r="402" spans="11:19" s="335" customFormat="1" ht="12">
      <c r="K402" s="499"/>
      <c r="M402" s="500"/>
      <c r="N402" s="500"/>
      <c r="O402" s="500"/>
      <c r="P402" s="500"/>
      <c r="Q402" s="500"/>
      <c r="R402" s="500"/>
      <c r="S402" s="338"/>
    </row>
    <row r="403" spans="11:19" s="335" customFormat="1" ht="12">
      <c r="K403" s="499"/>
      <c r="M403" s="500"/>
      <c r="N403" s="500"/>
      <c r="O403" s="500"/>
      <c r="P403" s="500"/>
      <c r="Q403" s="500"/>
      <c r="R403" s="500"/>
      <c r="S403" s="338"/>
    </row>
    <row r="404" spans="11:19" s="335" customFormat="1" ht="12">
      <c r="K404" s="499"/>
      <c r="M404" s="500"/>
      <c r="N404" s="500"/>
      <c r="O404" s="500"/>
      <c r="P404" s="500"/>
      <c r="Q404" s="500"/>
      <c r="R404" s="500"/>
      <c r="S404" s="338"/>
    </row>
    <row r="405" spans="11:19" s="335" customFormat="1" ht="12">
      <c r="K405" s="499"/>
      <c r="M405" s="500"/>
      <c r="N405" s="500"/>
      <c r="O405" s="500"/>
      <c r="P405" s="500"/>
      <c r="Q405" s="500"/>
      <c r="R405" s="500"/>
      <c r="S405" s="338"/>
    </row>
    <row r="406" spans="11:19" s="335" customFormat="1" ht="12">
      <c r="K406" s="499"/>
      <c r="M406" s="500"/>
      <c r="N406" s="500"/>
      <c r="O406" s="500"/>
      <c r="P406" s="500"/>
      <c r="Q406" s="500"/>
      <c r="R406" s="500"/>
      <c r="S406" s="338"/>
    </row>
    <row r="407" spans="11:19" s="335" customFormat="1" ht="12">
      <c r="K407" s="499"/>
      <c r="M407" s="500"/>
      <c r="N407" s="500"/>
      <c r="O407" s="500"/>
      <c r="P407" s="500"/>
      <c r="Q407" s="500"/>
      <c r="R407" s="500"/>
      <c r="S407" s="338"/>
    </row>
    <row r="408" spans="11:19" s="335" customFormat="1" ht="12">
      <c r="K408" s="499"/>
      <c r="M408" s="500"/>
      <c r="N408" s="500"/>
      <c r="O408" s="500"/>
      <c r="P408" s="500"/>
      <c r="Q408" s="500"/>
      <c r="R408" s="500"/>
      <c r="S408" s="338"/>
    </row>
    <row r="409" spans="11:19" s="335" customFormat="1" ht="12">
      <c r="K409" s="499"/>
      <c r="M409" s="500"/>
      <c r="N409" s="500"/>
      <c r="O409" s="500"/>
      <c r="P409" s="500"/>
      <c r="Q409" s="500"/>
      <c r="R409" s="500"/>
      <c r="S409" s="338"/>
    </row>
    <row r="410" spans="11:19" s="335" customFormat="1" ht="12">
      <c r="K410" s="499"/>
      <c r="M410" s="500"/>
      <c r="N410" s="500"/>
      <c r="O410" s="500"/>
      <c r="P410" s="500"/>
      <c r="Q410" s="500"/>
      <c r="R410" s="500"/>
      <c r="S410" s="338"/>
    </row>
    <row r="411" spans="11:19" s="335" customFormat="1" ht="12">
      <c r="K411" s="499"/>
      <c r="M411" s="500"/>
      <c r="N411" s="500"/>
      <c r="O411" s="500"/>
      <c r="P411" s="500"/>
      <c r="Q411" s="500"/>
      <c r="R411" s="500"/>
      <c r="S411" s="338"/>
    </row>
    <row r="412" spans="11:19" s="335" customFormat="1" ht="12">
      <c r="K412" s="499"/>
      <c r="M412" s="500"/>
      <c r="N412" s="500"/>
      <c r="O412" s="500"/>
      <c r="P412" s="500"/>
      <c r="Q412" s="500"/>
      <c r="R412" s="500"/>
      <c r="S412" s="338"/>
    </row>
    <row r="413" spans="11:19" s="335" customFormat="1" ht="12">
      <c r="K413" s="499"/>
      <c r="M413" s="500"/>
      <c r="N413" s="500"/>
      <c r="O413" s="500"/>
      <c r="P413" s="500"/>
      <c r="Q413" s="500"/>
      <c r="R413" s="500"/>
      <c r="S413" s="338"/>
    </row>
    <row r="414" spans="11:19" s="335" customFormat="1" ht="12">
      <c r="K414" s="499"/>
      <c r="M414" s="500"/>
      <c r="N414" s="500"/>
      <c r="O414" s="500"/>
      <c r="P414" s="500"/>
      <c r="Q414" s="500"/>
      <c r="R414" s="500"/>
      <c r="S414" s="338"/>
    </row>
    <row r="415" spans="11:19" s="335" customFormat="1" ht="12">
      <c r="K415" s="499"/>
      <c r="M415" s="500"/>
      <c r="N415" s="500"/>
      <c r="O415" s="500"/>
      <c r="P415" s="500"/>
      <c r="Q415" s="500"/>
      <c r="R415" s="500"/>
      <c r="S415" s="338"/>
    </row>
    <row r="416" spans="11:19" s="335" customFormat="1" ht="12">
      <c r="K416" s="499"/>
      <c r="M416" s="500"/>
      <c r="N416" s="500"/>
      <c r="O416" s="500"/>
      <c r="P416" s="500"/>
      <c r="Q416" s="500"/>
      <c r="R416" s="500"/>
      <c r="S416" s="338"/>
    </row>
    <row r="417" spans="11:19" s="335" customFormat="1" ht="12">
      <c r="K417" s="499"/>
      <c r="M417" s="500"/>
      <c r="N417" s="500"/>
      <c r="O417" s="500"/>
      <c r="P417" s="500"/>
      <c r="Q417" s="500"/>
      <c r="R417" s="500"/>
      <c r="S417" s="338"/>
    </row>
    <row r="418" spans="11:19" s="335" customFormat="1" ht="12">
      <c r="K418" s="499"/>
      <c r="M418" s="500"/>
      <c r="N418" s="500"/>
      <c r="O418" s="500"/>
      <c r="P418" s="500"/>
      <c r="Q418" s="500"/>
      <c r="R418" s="500"/>
      <c r="S418" s="338"/>
    </row>
    <row r="419" spans="11:19" s="335" customFormat="1" ht="12">
      <c r="K419" s="499"/>
      <c r="M419" s="500"/>
      <c r="N419" s="500"/>
      <c r="O419" s="500"/>
      <c r="P419" s="500"/>
      <c r="Q419" s="500"/>
      <c r="R419" s="500"/>
      <c r="S419" s="338"/>
    </row>
    <row r="420" spans="11:19" s="335" customFormat="1" ht="12">
      <c r="K420" s="499"/>
      <c r="M420" s="500"/>
      <c r="N420" s="500"/>
      <c r="O420" s="500"/>
      <c r="P420" s="500"/>
      <c r="Q420" s="500"/>
      <c r="R420" s="500"/>
      <c r="S420" s="338"/>
    </row>
    <row r="421" spans="11:19" s="335" customFormat="1" ht="12">
      <c r="K421" s="499"/>
      <c r="M421" s="500"/>
      <c r="N421" s="500"/>
      <c r="O421" s="500"/>
      <c r="P421" s="500"/>
      <c r="Q421" s="500"/>
      <c r="R421" s="500"/>
      <c r="S421" s="338"/>
    </row>
    <row r="422" spans="11:19" s="335" customFormat="1" ht="12">
      <c r="K422" s="499"/>
      <c r="M422" s="500"/>
      <c r="N422" s="500"/>
      <c r="O422" s="500"/>
      <c r="P422" s="500"/>
      <c r="Q422" s="500"/>
      <c r="R422" s="500"/>
      <c r="S422" s="338"/>
    </row>
    <row r="423" spans="11:19" s="335" customFormat="1" ht="12">
      <c r="K423" s="499"/>
      <c r="M423" s="500"/>
      <c r="N423" s="500"/>
      <c r="O423" s="500"/>
      <c r="P423" s="500"/>
      <c r="Q423" s="500"/>
      <c r="R423" s="500"/>
      <c r="S423" s="338"/>
    </row>
    <row r="424" spans="11:19" s="335" customFormat="1" ht="12">
      <c r="K424" s="499"/>
      <c r="M424" s="500"/>
      <c r="N424" s="500"/>
      <c r="O424" s="500"/>
      <c r="P424" s="500"/>
      <c r="Q424" s="500"/>
      <c r="R424" s="500"/>
      <c r="S424" s="338"/>
    </row>
    <row r="425" spans="11:19" s="335" customFormat="1" ht="12">
      <c r="K425" s="499"/>
      <c r="M425" s="500"/>
      <c r="N425" s="500"/>
      <c r="O425" s="500"/>
      <c r="P425" s="500"/>
      <c r="Q425" s="500"/>
      <c r="R425" s="500"/>
      <c r="S425" s="338"/>
    </row>
    <row r="426" spans="11:19" s="335" customFormat="1" ht="12">
      <c r="K426" s="499"/>
      <c r="M426" s="500"/>
      <c r="N426" s="500"/>
      <c r="O426" s="500"/>
      <c r="P426" s="500"/>
      <c r="Q426" s="500"/>
      <c r="R426" s="500"/>
      <c r="S426" s="338"/>
    </row>
    <row r="427" spans="11:19" s="335" customFormat="1" ht="12">
      <c r="K427" s="499"/>
      <c r="M427" s="500"/>
      <c r="N427" s="500"/>
      <c r="O427" s="500"/>
      <c r="P427" s="500"/>
      <c r="Q427" s="500"/>
      <c r="R427" s="500"/>
      <c r="S427" s="338"/>
    </row>
    <row r="428" spans="11:19" s="335" customFormat="1" ht="12">
      <c r="K428" s="499"/>
      <c r="M428" s="500"/>
      <c r="N428" s="500"/>
      <c r="O428" s="500"/>
      <c r="P428" s="500"/>
      <c r="Q428" s="500"/>
      <c r="R428" s="500"/>
      <c r="S428" s="338"/>
    </row>
    <row r="429" spans="11:19" s="335" customFormat="1" ht="12">
      <c r="K429" s="499"/>
      <c r="M429" s="500"/>
      <c r="N429" s="500"/>
      <c r="O429" s="500"/>
      <c r="P429" s="500"/>
      <c r="Q429" s="500"/>
      <c r="R429" s="500"/>
      <c r="S429" s="338"/>
    </row>
    <row r="430" spans="11:19" s="335" customFormat="1" ht="12">
      <c r="K430" s="499"/>
      <c r="M430" s="500"/>
      <c r="N430" s="500"/>
      <c r="O430" s="500"/>
      <c r="P430" s="500"/>
      <c r="Q430" s="500"/>
      <c r="R430" s="500"/>
      <c r="S430" s="338"/>
    </row>
    <row r="431" spans="11:19" s="335" customFormat="1" ht="12">
      <c r="K431" s="499"/>
      <c r="M431" s="500"/>
      <c r="N431" s="500"/>
      <c r="O431" s="500"/>
      <c r="P431" s="500"/>
      <c r="Q431" s="500"/>
      <c r="R431" s="500"/>
      <c r="S431" s="338"/>
    </row>
    <row r="432" spans="11:19" s="335" customFormat="1" ht="12">
      <c r="K432" s="499"/>
      <c r="M432" s="500"/>
      <c r="N432" s="500"/>
      <c r="O432" s="500"/>
      <c r="P432" s="500"/>
      <c r="Q432" s="500"/>
      <c r="R432" s="500"/>
      <c r="S432" s="338"/>
    </row>
    <row r="433" spans="11:19" s="335" customFormat="1" ht="12">
      <c r="K433" s="499"/>
      <c r="M433" s="500"/>
      <c r="N433" s="500"/>
      <c r="O433" s="500"/>
      <c r="P433" s="500"/>
      <c r="Q433" s="500"/>
      <c r="R433" s="500"/>
      <c r="S433" s="338"/>
    </row>
    <row r="434" spans="11:19" s="335" customFormat="1" ht="12">
      <c r="K434" s="499"/>
      <c r="M434" s="500"/>
      <c r="N434" s="500"/>
      <c r="O434" s="500"/>
      <c r="P434" s="500"/>
      <c r="Q434" s="500"/>
      <c r="R434" s="500"/>
      <c r="S434" s="338"/>
    </row>
    <row r="435" spans="11:19" s="335" customFormat="1" ht="12">
      <c r="K435" s="499"/>
      <c r="M435" s="500"/>
      <c r="N435" s="500"/>
      <c r="O435" s="500"/>
      <c r="P435" s="500"/>
      <c r="Q435" s="500"/>
      <c r="R435" s="500"/>
      <c r="S435" s="338"/>
    </row>
    <row r="436" spans="11:19" s="335" customFormat="1" ht="12">
      <c r="K436" s="499"/>
      <c r="M436" s="500"/>
      <c r="N436" s="500"/>
      <c r="O436" s="500"/>
      <c r="P436" s="500"/>
      <c r="Q436" s="500"/>
      <c r="R436" s="500"/>
      <c r="S436" s="338"/>
    </row>
    <row r="437" spans="11:19" s="335" customFormat="1" ht="12">
      <c r="K437" s="499"/>
      <c r="M437" s="500"/>
      <c r="N437" s="500"/>
      <c r="O437" s="500"/>
      <c r="P437" s="500"/>
      <c r="Q437" s="500"/>
      <c r="R437" s="500"/>
      <c r="S437" s="338"/>
    </row>
    <row r="438" spans="11:19" s="335" customFormat="1" ht="12">
      <c r="K438" s="499"/>
      <c r="M438" s="500"/>
      <c r="N438" s="500"/>
      <c r="O438" s="500"/>
      <c r="P438" s="500"/>
      <c r="Q438" s="500"/>
      <c r="R438" s="500"/>
      <c r="S438" s="338"/>
    </row>
    <row r="439" spans="11:19" s="335" customFormat="1" ht="12">
      <c r="K439" s="499"/>
      <c r="M439" s="500"/>
      <c r="N439" s="500"/>
      <c r="O439" s="500"/>
      <c r="P439" s="500"/>
      <c r="Q439" s="500"/>
      <c r="R439" s="500"/>
      <c r="S439" s="338"/>
    </row>
    <row r="440" spans="11:19" s="335" customFormat="1" ht="12">
      <c r="K440" s="499"/>
      <c r="M440" s="500"/>
      <c r="N440" s="500"/>
      <c r="O440" s="500"/>
      <c r="P440" s="500"/>
      <c r="Q440" s="500"/>
      <c r="R440" s="500"/>
      <c r="S440" s="338"/>
    </row>
    <row r="441" spans="11:19" s="335" customFormat="1" ht="12">
      <c r="K441" s="499"/>
      <c r="M441" s="500"/>
      <c r="N441" s="500"/>
      <c r="O441" s="500"/>
      <c r="P441" s="500"/>
      <c r="Q441" s="500"/>
      <c r="R441" s="500"/>
      <c r="S441" s="338"/>
    </row>
    <row r="442" spans="11:19" s="335" customFormat="1" ht="12">
      <c r="K442" s="499"/>
      <c r="M442" s="500"/>
      <c r="N442" s="500"/>
      <c r="O442" s="500"/>
      <c r="P442" s="500"/>
      <c r="Q442" s="500"/>
      <c r="R442" s="500"/>
      <c r="S442" s="338"/>
    </row>
    <row r="443" spans="11:19" s="335" customFormat="1" ht="12">
      <c r="K443" s="499"/>
      <c r="M443" s="500"/>
      <c r="N443" s="500"/>
      <c r="O443" s="500"/>
      <c r="P443" s="500"/>
      <c r="Q443" s="500"/>
      <c r="R443" s="500"/>
      <c r="S443" s="338"/>
    </row>
    <row r="444" spans="11:19" s="335" customFormat="1" ht="12">
      <c r="K444" s="499"/>
      <c r="M444" s="500"/>
      <c r="N444" s="500"/>
      <c r="O444" s="500"/>
      <c r="P444" s="500"/>
      <c r="Q444" s="500"/>
      <c r="R444" s="500"/>
      <c r="S444" s="338"/>
    </row>
    <row r="445" spans="11:19" s="335" customFormat="1" ht="12">
      <c r="K445" s="499"/>
      <c r="M445" s="500"/>
      <c r="N445" s="500"/>
      <c r="O445" s="500"/>
      <c r="P445" s="500"/>
      <c r="Q445" s="500"/>
      <c r="R445" s="500"/>
      <c r="S445" s="338"/>
    </row>
    <row r="446" spans="11:19" s="335" customFormat="1" ht="12">
      <c r="K446" s="499"/>
      <c r="M446" s="500"/>
      <c r="N446" s="500"/>
      <c r="O446" s="500"/>
      <c r="P446" s="500"/>
      <c r="Q446" s="500"/>
      <c r="R446" s="500"/>
      <c r="S446" s="338"/>
    </row>
    <row r="447" spans="11:19" s="335" customFormat="1" ht="12">
      <c r="K447" s="499"/>
      <c r="M447" s="500"/>
      <c r="N447" s="500"/>
      <c r="O447" s="500"/>
      <c r="P447" s="500"/>
      <c r="Q447" s="500"/>
      <c r="R447" s="500"/>
      <c r="S447" s="338"/>
    </row>
    <row r="448" spans="11:19" s="335" customFormat="1" ht="12">
      <c r="K448" s="499"/>
      <c r="M448" s="500"/>
      <c r="N448" s="500"/>
      <c r="O448" s="500"/>
      <c r="P448" s="500"/>
      <c r="Q448" s="500"/>
      <c r="R448" s="500"/>
      <c r="S448" s="338"/>
    </row>
    <row r="449" spans="11:19" s="335" customFormat="1" ht="12">
      <c r="K449" s="499"/>
      <c r="M449" s="500"/>
      <c r="N449" s="500"/>
      <c r="O449" s="500"/>
      <c r="P449" s="500"/>
      <c r="Q449" s="500"/>
      <c r="R449" s="500"/>
      <c r="S449" s="338"/>
    </row>
    <row r="450" spans="11:19" s="335" customFormat="1" ht="12">
      <c r="K450" s="499"/>
      <c r="M450" s="500"/>
      <c r="N450" s="500"/>
      <c r="O450" s="500"/>
      <c r="P450" s="500"/>
      <c r="Q450" s="500"/>
      <c r="R450" s="500"/>
      <c r="S450" s="338"/>
    </row>
    <row r="451" spans="11:19" s="335" customFormat="1" ht="12">
      <c r="K451" s="499"/>
      <c r="M451" s="500"/>
      <c r="N451" s="500"/>
      <c r="O451" s="500"/>
      <c r="P451" s="500"/>
      <c r="Q451" s="500"/>
      <c r="R451" s="500"/>
      <c r="S451" s="338"/>
    </row>
    <row r="452" spans="11:19" s="335" customFormat="1" ht="12">
      <c r="K452" s="499"/>
      <c r="M452" s="500"/>
      <c r="N452" s="500"/>
      <c r="O452" s="500"/>
      <c r="P452" s="500"/>
      <c r="Q452" s="500"/>
      <c r="R452" s="500"/>
      <c r="S452" s="338"/>
    </row>
    <row r="453" spans="11:19" s="335" customFormat="1" ht="12">
      <c r="K453" s="499"/>
      <c r="M453" s="500"/>
      <c r="N453" s="500"/>
      <c r="O453" s="500"/>
      <c r="P453" s="500"/>
      <c r="Q453" s="500"/>
      <c r="R453" s="500"/>
      <c r="S453" s="338"/>
    </row>
    <row r="454" spans="11:19" s="335" customFormat="1" ht="12">
      <c r="K454" s="499"/>
      <c r="M454" s="500"/>
      <c r="N454" s="500"/>
      <c r="O454" s="500"/>
      <c r="P454" s="500"/>
      <c r="Q454" s="500"/>
      <c r="R454" s="500"/>
      <c r="S454" s="338"/>
    </row>
    <row r="455" spans="11:19" s="335" customFormat="1" ht="12">
      <c r="K455" s="499"/>
      <c r="M455" s="500"/>
      <c r="N455" s="500"/>
      <c r="O455" s="500"/>
      <c r="P455" s="500"/>
      <c r="Q455" s="500"/>
      <c r="R455" s="500"/>
      <c r="S455" s="338"/>
    </row>
    <row r="456" spans="11:19" s="335" customFormat="1" ht="12">
      <c r="K456" s="499"/>
      <c r="M456" s="500"/>
      <c r="N456" s="500"/>
      <c r="O456" s="500"/>
      <c r="P456" s="500"/>
      <c r="Q456" s="500"/>
      <c r="R456" s="500"/>
      <c r="S456" s="338"/>
    </row>
    <row r="457" spans="11:19" s="335" customFormat="1" ht="12">
      <c r="K457" s="499"/>
      <c r="M457" s="500"/>
      <c r="N457" s="500"/>
      <c r="O457" s="500"/>
      <c r="P457" s="500"/>
      <c r="Q457" s="500"/>
      <c r="R457" s="500"/>
      <c r="S457" s="338"/>
    </row>
    <row r="458" spans="11:19" s="335" customFormat="1" ht="12">
      <c r="K458" s="499"/>
      <c r="M458" s="500"/>
      <c r="N458" s="500"/>
      <c r="O458" s="500"/>
      <c r="P458" s="500"/>
      <c r="Q458" s="500"/>
      <c r="R458" s="500"/>
      <c r="S458" s="338"/>
    </row>
    <row r="459" spans="11:19" s="335" customFormat="1" ht="12">
      <c r="K459" s="499"/>
      <c r="M459" s="500"/>
      <c r="N459" s="500"/>
      <c r="O459" s="500"/>
      <c r="P459" s="500"/>
      <c r="Q459" s="500"/>
      <c r="R459" s="500"/>
      <c r="S459" s="338"/>
    </row>
    <row r="460" spans="11:19" s="335" customFormat="1" ht="12">
      <c r="K460" s="499"/>
      <c r="M460" s="500"/>
      <c r="N460" s="500"/>
      <c r="O460" s="500"/>
      <c r="P460" s="500"/>
      <c r="Q460" s="500"/>
      <c r="R460" s="500"/>
      <c r="S460" s="338"/>
    </row>
    <row r="461" spans="11:19" s="335" customFormat="1" ht="12">
      <c r="K461" s="499"/>
      <c r="M461" s="500"/>
      <c r="N461" s="500"/>
      <c r="O461" s="500"/>
      <c r="P461" s="500"/>
      <c r="Q461" s="500"/>
      <c r="R461" s="500"/>
      <c r="S461" s="338"/>
    </row>
    <row r="462" spans="11:19" s="335" customFormat="1" ht="12">
      <c r="K462" s="499"/>
      <c r="M462" s="500"/>
      <c r="N462" s="500"/>
      <c r="O462" s="500"/>
      <c r="P462" s="500"/>
      <c r="Q462" s="500"/>
      <c r="R462" s="500"/>
      <c r="S462" s="338"/>
    </row>
    <row r="463" spans="11:19" s="335" customFormat="1" ht="12">
      <c r="K463" s="499"/>
      <c r="M463" s="500"/>
      <c r="N463" s="500"/>
      <c r="O463" s="500"/>
      <c r="P463" s="500"/>
      <c r="Q463" s="500"/>
      <c r="R463" s="500"/>
      <c r="S463" s="338"/>
    </row>
    <row r="464" spans="11:19" s="335" customFormat="1" ht="12">
      <c r="K464" s="499"/>
      <c r="M464" s="500"/>
      <c r="N464" s="500"/>
      <c r="O464" s="500"/>
      <c r="P464" s="500"/>
      <c r="Q464" s="500"/>
      <c r="R464" s="500"/>
      <c r="S464" s="338"/>
    </row>
    <row r="465" spans="11:19" s="335" customFormat="1" ht="12">
      <c r="K465" s="499"/>
      <c r="M465" s="500"/>
      <c r="N465" s="500"/>
      <c r="O465" s="500"/>
      <c r="P465" s="500"/>
      <c r="Q465" s="500"/>
      <c r="R465" s="500"/>
      <c r="S465" s="338"/>
    </row>
    <row r="466" spans="11:19" s="335" customFormat="1" ht="12">
      <c r="K466" s="499"/>
      <c r="M466" s="500"/>
      <c r="N466" s="500"/>
      <c r="O466" s="500"/>
      <c r="P466" s="500"/>
      <c r="Q466" s="500"/>
      <c r="R466" s="500"/>
      <c r="S466" s="338"/>
    </row>
    <row r="467" spans="11:19" s="335" customFormat="1" ht="12">
      <c r="K467" s="499"/>
      <c r="M467" s="500"/>
      <c r="N467" s="500"/>
      <c r="O467" s="500"/>
      <c r="P467" s="500"/>
      <c r="Q467" s="500"/>
      <c r="R467" s="500"/>
      <c r="S467" s="338"/>
    </row>
    <row r="468" spans="11:19" s="335" customFormat="1" ht="12">
      <c r="K468" s="499"/>
      <c r="M468" s="500"/>
      <c r="N468" s="500"/>
      <c r="O468" s="500"/>
      <c r="P468" s="500"/>
      <c r="Q468" s="500"/>
      <c r="R468" s="500"/>
      <c r="S468" s="338"/>
    </row>
    <row r="469" spans="11:19" s="335" customFormat="1" ht="12">
      <c r="K469" s="499"/>
      <c r="M469" s="500"/>
      <c r="N469" s="500"/>
      <c r="O469" s="500"/>
      <c r="P469" s="500"/>
      <c r="Q469" s="500"/>
      <c r="R469" s="500"/>
      <c r="S469" s="338"/>
    </row>
    <row r="470" spans="11:19" s="335" customFormat="1" ht="12">
      <c r="K470" s="499"/>
      <c r="M470" s="500"/>
      <c r="N470" s="500"/>
      <c r="O470" s="500"/>
      <c r="P470" s="500"/>
      <c r="Q470" s="500"/>
      <c r="R470" s="500"/>
      <c r="S470" s="338"/>
    </row>
    <row r="471" spans="11:19" s="335" customFormat="1" ht="12">
      <c r="K471" s="499"/>
      <c r="M471" s="500"/>
      <c r="N471" s="500"/>
      <c r="O471" s="500"/>
      <c r="P471" s="500"/>
      <c r="Q471" s="500"/>
      <c r="R471" s="500"/>
      <c r="S471" s="338"/>
    </row>
    <row r="472" spans="11:19" s="335" customFormat="1" ht="12">
      <c r="K472" s="499"/>
      <c r="M472" s="500"/>
      <c r="N472" s="500"/>
      <c r="O472" s="500"/>
      <c r="P472" s="500"/>
      <c r="Q472" s="500"/>
      <c r="R472" s="500"/>
      <c r="S472" s="338"/>
    </row>
    <row r="473" spans="11:19" s="335" customFormat="1" ht="12">
      <c r="K473" s="499"/>
      <c r="M473" s="500"/>
      <c r="N473" s="500"/>
      <c r="O473" s="500"/>
      <c r="P473" s="500"/>
      <c r="Q473" s="500"/>
      <c r="R473" s="500"/>
      <c r="S473" s="338"/>
    </row>
    <row r="474" spans="11:19" s="335" customFormat="1" ht="12">
      <c r="K474" s="499"/>
      <c r="M474" s="500"/>
      <c r="N474" s="500"/>
      <c r="O474" s="500"/>
      <c r="P474" s="500"/>
      <c r="Q474" s="500"/>
      <c r="R474" s="500"/>
      <c r="S474" s="338"/>
    </row>
    <row r="475" spans="11:19" s="335" customFormat="1" ht="12">
      <c r="K475" s="499"/>
      <c r="M475" s="500"/>
      <c r="N475" s="500"/>
      <c r="O475" s="500"/>
      <c r="P475" s="500"/>
      <c r="Q475" s="500"/>
      <c r="R475" s="500"/>
      <c r="S475" s="338"/>
    </row>
    <row r="476" spans="11:19" s="335" customFormat="1" ht="12">
      <c r="K476" s="499"/>
      <c r="M476" s="500"/>
      <c r="N476" s="500"/>
      <c r="O476" s="500"/>
      <c r="P476" s="500"/>
      <c r="Q476" s="500"/>
      <c r="R476" s="500"/>
      <c r="S476" s="338"/>
    </row>
    <row r="477" spans="11:19" s="335" customFormat="1" ht="12">
      <c r="K477" s="499"/>
      <c r="M477" s="500"/>
      <c r="N477" s="500"/>
      <c r="O477" s="500"/>
      <c r="P477" s="500"/>
      <c r="Q477" s="500"/>
      <c r="R477" s="500"/>
      <c r="S477" s="338"/>
    </row>
    <row r="478" spans="11:19" s="335" customFormat="1" ht="12">
      <c r="K478" s="499"/>
      <c r="M478" s="500"/>
      <c r="N478" s="500"/>
      <c r="O478" s="500"/>
      <c r="P478" s="500"/>
      <c r="Q478" s="500"/>
      <c r="R478" s="500"/>
      <c r="S478" s="338"/>
    </row>
    <row r="479" spans="11:19" s="335" customFormat="1" ht="12">
      <c r="K479" s="499"/>
      <c r="M479" s="500"/>
      <c r="N479" s="500"/>
      <c r="O479" s="500"/>
      <c r="P479" s="500"/>
      <c r="Q479" s="500"/>
      <c r="R479" s="500"/>
      <c r="S479" s="338"/>
    </row>
    <row r="480" spans="11:19" s="335" customFormat="1" ht="12">
      <c r="K480" s="499"/>
      <c r="M480" s="500"/>
      <c r="N480" s="500"/>
      <c r="O480" s="500"/>
      <c r="P480" s="500"/>
      <c r="Q480" s="500"/>
      <c r="R480" s="500"/>
      <c r="S480" s="338"/>
    </row>
    <row r="481" spans="11:19" s="335" customFormat="1" ht="12">
      <c r="K481" s="499"/>
      <c r="M481" s="500"/>
      <c r="N481" s="500"/>
      <c r="O481" s="500"/>
      <c r="P481" s="500"/>
      <c r="Q481" s="500"/>
      <c r="R481" s="500"/>
      <c r="S481" s="338"/>
    </row>
    <row r="482" spans="11:19" s="335" customFormat="1" ht="12">
      <c r="K482" s="499"/>
      <c r="M482" s="500"/>
      <c r="N482" s="500"/>
      <c r="O482" s="500"/>
      <c r="P482" s="500"/>
      <c r="Q482" s="500"/>
      <c r="R482" s="500"/>
      <c r="S482" s="338"/>
    </row>
    <row r="483" spans="11:19" s="335" customFormat="1" ht="12">
      <c r="K483" s="499"/>
      <c r="M483" s="500"/>
      <c r="N483" s="500"/>
      <c r="O483" s="500"/>
      <c r="P483" s="500"/>
      <c r="Q483" s="500"/>
      <c r="R483" s="500"/>
      <c r="S483" s="338"/>
    </row>
    <row r="484" spans="11:19" s="335" customFormat="1" ht="12">
      <c r="K484" s="499"/>
      <c r="M484" s="500"/>
      <c r="N484" s="500"/>
      <c r="O484" s="500"/>
      <c r="P484" s="500"/>
      <c r="Q484" s="500"/>
      <c r="R484" s="500"/>
      <c r="S484" s="338"/>
    </row>
    <row r="485" spans="11:19" s="335" customFormat="1" ht="12">
      <c r="K485" s="499"/>
      <c r="M485" s="500"/>
      <c r="N485" s="500"/>
      <c r="O485" s="500"/>
      <c r="P485" s="500"/>
      <c r="Q485" s="500"/>
      <c r="R485" s="500"/>
      <c r="S485" s="338"/>
    </row>
    <row r="486" spans="11:19" s="335" customFormat="1" ht="12">
      <c r="K486" s="499"/>
      <c r="M486" s="500"/>
      <c r="N486" s="500"/>
      <c r="O486" s="500"/>
      <c r="P486" s="500"/>
      <c r="Q486" s="500"/>
      <c r="R486" s="500"/>
      <c r="S486" s="338"/>
    </row>
    <row r="487" spans="11:19" s="335" customFormat="1" ht="12">
      <c r="K487" s="499"/>
      <c r="M487" s="500"/>
      <c r="N487" s="500"/>
      <c r="O487" s="500"/>
      <c r="P487" s="500"/>
      <c r="Q487" s="500"/>
      <c r="R487" s="500"/>
      <c r="S487" s="338"/>
    </row>
    <row r="488" spans="11:19" s="335" customFormat="1" ht="12">
      <c r="K488" s="499"/>
      <c r="M488" s="500"/>
      <c r="N488" s="500"/>
      <c r="O488" s="500"/>
      <c r="P488" s="500"/>
      <c r="Q488" s="500"/>
      <c r="R488" s="500"/>
      <c r="S488" s="338"/>
    </row>
    <row r="489" spans="11:19" s="335" customFormat="1" ht="12">
      <c r="K489" s="499"/>
      <c r="M489" s="500"/>
      <c r="N489" s="500"/>
      <c r="O489" s="500"/>
      <c r="P489" s="500"/>
      <c r="Q489" s="500"/>
      <c r="R489" s="500"/>
      <c r="S489" s="338"/>
    </row>
    <row r="490" spans="11:19" s="335" customFormat="1" ht="12">
      <c r="K490" s="499"/>
      <c r="M490" s="500"/>
      <c r="N490" s="500"/>
      <c r="O490" s="500"/>
      <c r="P490" s="500"/>
      <c r="Q490" s="500"/>
      <c r="R490" s="500"/>
      <c r="S490" s="338"/>
    </row>
    <row r="491" spans="11:19" s="335" customFormat="1" ht="12">
      <c r="K491" s="499"/>
      <c r="M491" s="500"/>
      <c r="N491" s="500"/>
      <c r="O491" s="500"/>
      <c r="P491" s="500"/>
      <c r="Q491" s="500"/>
      <c r="R491" s="500"/>
      <c r="S491" s="338"/>
    </row>
    <row r="492" spans="11:19" s="335" customFormat="1" ht="12">
      <c r="K492" s="499"/>
      <c r="M492" s="500"/>
      <c r="N492" s="500"/>
      <c r="O492" s="500"/>
      <c r="P492" s="500"/>
      <c r="Q492" s="500"/>
      <c r="R492" s="500"/>
      <c r="S492" s="338"/>
    </row>
    <row r="493" spans="11:19" s="335" customFormat="1" ht="12">
      <c r="K493" s="499"/>
      <c r="M493" s="500"/>
      <c r="N493" s="500"/>
      <c r="O493" s="500"/>
      <c r="P493" s="500"/>
      <c r="Q493" s="500"/>
      <c r="R493" s="500"/>
      <c r="S493" s="338"/>
    </row>
    <row r="494" spans="11:19" s="335" customFormat="1" ht="12">
      <c r="K494" s="499"/>
      <c r="M494" s="500"/>
      <c r="N494" s="500"/>
      <c r="O494" s="500"/>
      <c r="P494" s="500"/>
      <c r="Q494" s="500"/>
      <c r="R494" s="500"/>
      <c r="S494" s="338"/>
    </row>
    <row r="495" spans="11:19" s="335" customFormat="1" ht="12">
      <c r="K495" s="499"/>
      <c r="M495" s="500"/>
      <c r="N495" s="500"/>
      <c r="O495" s="500"/>
      <c r="P495" s="500"/>
      <c r="Q495" s="500"/>
      <c r="R495" s="500"/>
      <c r="S495" s="338"/>
    </row>
    <row r="496" spans="11:19" s="335" customFormat="1" ht="12">
      <c r="K496" s="499"/>
      <c r="M496" s="500"/>
      <c r="N496" s="500"/>
      <c r="O496" s="500"/>
      <c r="P496" s="500"/>
      <c r="Q496" s="500"/>
      <c r="R496" s="500"/>
      <c r="S496" s="338"/>
    </row>
    <row r="497" spans="11:19" s="335" customFormat="1" ht="12">
      <c r="K497" s="499"/>
      <c r="M497" s="500"/>
      <c r="N497" s="500"/>
      <c r="O497" s="500"/>
      <c r="P497" s="500"/>
      <c r="Q497" s="500"/>
      <c r="R497" s="500"/>
      <c r="S497" s="338"/>
    </row>
    <row r="498" spans="11:19" s="335" customFormat="1" ht="12">
      <c r="K498" s="499"/>
      <c r="M498" s="500"/>
      <c r="N498" s="500"/>
      <c r="O498" s="500"/>
      <c r="P498" s="500"/>
      <c r="Q498" s="500"/>
      <c r="R498" s="500"/>
      <c r="S498" s="338"/>
    </row>
    <row r="499" spans="11:19" s="335" customFormat="1" ht="12">
      <c r="K499" s="499"/>
      <c r="M499" s="500"/>
      <c r="N499" s="500"/>
      <c r="O499" s="500"/>
      <c r="P499" s="500"/>
      <c r="Q499" s="500"/>
      <c r="R499" s="500"/>
      <c r="S499" s="338"/>
    </row>
    <row r="500" spans="11:19" s="335" customFormat="1" ht="12">
      <c r="K500" s="499"/>
      <c r="M500" s="500"/>
      <c r="N500" s="500"/>
      <c r="O500" s="500"/>
      <c r="P500" s="500"/>
      <c r="Q500" s="500"/>
      <c r="R500" s="500"/>
      <c r="S500" s="338"/>
    </row>
    <row r="501" spans="11:19" s="335" customFormat="1" ht="12">
      <c r="K501" s="499"/>
      <c r="M501" s="500"/>
      <c r="N501" s="500"/>
      <c r="O501" s="500"/>
      <c r="P501" s="500"/>
      <c r="Q501" s="500"/>
      <c r="R501" s="500"/>
      <c r="S501" s="338"/>
    </row>
    <row r="502" spans="11:19" s="335" customFormat="1" ht="12">
      <c r="K502" s="499"/>
      <c r="M502" s="500"/>
      <c r="N502" s="500"/>
      <c r="O502" s="500"/>
      <c r="P502" s="500"/>
      <c r="Q502" s="500"/>
      <c r="R502" s="500"/>
      <c r="S502" s="338"/>
    </row>
    <row r="503" spans="11:19" s="335" customFormat="1" ht="12">
      <c r="K503" s="499"/>
      <c r="M503" s="500"/>
      <c r="N503" s="500"/>
      <c r="O503" s="500"/>
      <c r="P503" s="500"/>
      <c r="Q503" s="500"/>
      <c r="R503" s="500"/>
      <c r="S503" s="338"/>
    </row>
    <row r="504" spans="11:19" s="335" customFormat="1" ht="12">
      <c r="K504" s="499"/>
      <c r="M504" s="500"/>
      <c r="N504" s="500"/>
      <c r="O504" s="500"/>
      <c r="P504" s="500"/>
      <c r="Q504" s="500"/>
      <c r="R504" s="500"/>
      <c r="S504" s="338"/>
    </row>
    <row r="505" spans="11:19" s="335" customFormat="1" ht="12">
      <c r="K505" s="499"/>
      <c r="M505" s="500"/>
      <c r="N505" s="500"/>
      <c r="O505" s="500"/>
      <c r="P505" s="500"/>
      <c r="Q505" s="500"/>
      <c r="R505" s="500"/>
      <c r="S505" s="338"/>
    </row>
    <row r="506" spans="11:19" s="335" customFormat="1" ht="12">
      <c r="K506" s="499"/>
      <c r="M506" s="500"/>
      <c r="N506" s="500"/>
      <c r="O506" s="500"/>
      <c r="P506" s="500"/>
      <c r="Q506" s="500"/>
      <c r="R506" s="500"/>
      <c r="S506" s="338"/>
    </row>
    <row r="507" spans="11:19" s="335" customFormat="1" ht="12">
      <c r="K507" s="499"/>
      <c r="M507" s="500"/>
      <c r="N507" s="500"/>
      <c r="O507" s="500"/>
      <c r="P507" s="500"/>
      <c r="Q507" s="500"/>
      <c r="R507" s="500"/>
      <c r="S507" s="338"/>
    </row>
    <row r="508" spans="11:19" s="335" customFormat="1" ht="12">
      <c r="K508" s="499"/>
      <c r="M508" s="500"/>
      <c r="N508" s="500"/>
      <c r="O508" s="500"/>
      <c r="P508" s="500"/>
      <c r="Q508" s="500"/>
      <c r="R508" s="500"/>
      <c r="S508" s="338"/>
    </row>
    <row r="509" spans="11:19" s="335" customFormat="1" ht="12">
      <c r="K509" s="499"/>
      <c r="M509" s="500"/>
      <c r="N509" s="500"/>
      <c r="O509" s="500"/>
      <c r="P509" s="500"/>
      <c r="Q509" s="500"/>
      <c r="R509" s="500"/>
      <c r="S509" s="338"/>
    </row>
    <row r="510" spans="11:19" s="335" customFormat="1" ht="12">
      <c r="K510" s="499"/>
      <c r="M510" s="500"/>
      <c r="N510" s="500"/>
      <c r="O510" s="500"/>
      <c r="P510" s="500"/>
      <c r="Q510" s="500"/>
      <c r="R510" s="500"/>
      <c r="S510" s="338"/>
    </row>
    <row r="511" spans="11:19" s="335" customFormat="1" ht="12">
      <c r="K511" s="499"/>
      <c r="M511" s="500"/>
      <c r="N511" s="500"/>
      <c r="O511" s="500"/>
      <c r="P511" s="500"/>
      <c r="Q511" s="500"/>
      <c r="R511" s="500"/>
      <c r="S511" s="338"/>
    </row>
    <row r="512" spans="11:19" s="335" customFormat="1" ht="12">
      <c r="K512" s="499"/>
      <c r="M512" s="500"/>
      <c r="N512" s="500"/>
      <c r="O512" s="500"/>
      <c r="P512" s="500"/>
      <c r="Q512" s="500"/>
      <c r="R512" s="500"/>
      <c r="S512" s="338"/>
    </row>
    <row r="513" spans="11:19" s="335" customFormat="1" ht="12">
      <c r="K513" s="499"/>
      <c r="M513" s="500"/>
      <c r="N513" s="500"/>
      <c r="O513" s="500"/>
      <c r="P513" s="500"/>
      <c r="Q513" s="500"/>
      <c r="R513" s="500"/>
      <c r="S513" s="338"/>
    </row>
    <row r="514" spans="11:19" s="335" customFormat="1" ht="12">
      <c r="K514" s="499"/>
      <c r="M514" s="500"/>
      <c r="N514" s="500"/>
      <c r="O514" s="500"/>
      <c r="P514" s="500"/>
      <c r="Q514" s="500"/>
      <c r="R514" s="500"/>
      <c r="S514" s="338"/>
    </row>
    <row r="515" spans="11:19" s="335" customFormat="1" ht="12">
      <c r="K515" s="499"/>
      <c r="M515" s="500"/>
      <c r="N515" s="500"/>
      <c r="O515" s="500"/>
      <c r="P515" s="500"/>
      <c r="Q515" s="500"/>
      <c r="R515" s="500"/>
      <c r="S515" s="338"/>
    </row>
    <row r="516" spans="11:19" s="335" customFormat="1" ht="12">
      <c r="K516" s="499"/>
      <c r="M516" s="500"/>
      <c r="N516" s="500"/>
      <c r="O516" s="500"/>
      <c r="P516" s="500"/>
      <c r="Q516" s="500"/>
      <c r="R516" s="500"/>
      <c r="S516" s="338"/>
    </row>
    <row r="517" spans="11:19" s="335" customFormat="1" ht="12">
      <c r="K517" s="499"/>
      <c r="M517" s="500"/>
      <c r="N517" s="500"/>
      <c r="O517" s="500"/>
      <c r="P517" s="500"/>
      <c r="Q517" s="500"/>
      <c r="R517" s="500"/>
      <c r="S517" s="338"/>
    </row>
    <row r="518" spans="11:19" s="335" customFormat="1" ht="12">
      <c r="K518" s="499"/>
      <c r="M518" s="500"/>
      <c r="N518" s="500"/>
      <c r="O518" s="500"/>
      <c r="P518" s="500"/>
      <c r="Q518" s="500"/>
      <c r="R518" s="500"/>
      <c r="S518" s="338"/>
    </row>
    <row r="519" spans="11:19" s="335" customFormat="1" ht="12">
      <c r="K519" s="499"/>
      <c r="M519" s="500"/>
      <c r="N519" s="500"/>
      <c r="O519" s="500"/>
      <c r="P519" s="500"/>
      <c r="Q519" s="500"/>
      <c r="R519" s="500"/>
      <c r="S519" s="338"/>
    </row>
    <row r="520" spans="11:19" s="335" customFormat="1" ht="12">
      <c r="K520" s="499"/>
      <c r="M520" s="500"/>
      <c r="N520" s="500"/>
      <c r="O520" s="500"/>
      <c r="P520" s="500"/>
      <c r="Q520" s="500"/>
      <c r="R520" s="500"/>
      <c r="S520" s="338"/>
    </row>
    <row r="521" spans="11:19" s="335" customFormat="1" ht="12">
      <c r="K521" s="499"/>
      <c r="M521" s="500"/>
      <c r="N521" s="500"/>
      <c r="O521" s="500"/>
      <c r="P521" s="500"/>
      <c r="Q521" s="500"/>
      <c r="R521" s="500"/>
      <c r="S521" s="338"/>
    </row>
    <row r="522" spans="11:19" s="335" customFormat="1" ht="12">
      <c r="K522" s="499"/>
      <c r="M522" s="500"/>
      <c r="N522" s="500"/>
      <c r="O522" s="500"/>
      <c r="P522" s="500"/>
      <c r="Q522" s="500"/>
      <c r="R522" s="500"/>
      <c r="S522" s="338"/>
    </row>
    <row r="523" spans="11:19" s="335" customFormat="1" ht="12">
      <c r="K523" s="499"/>
      <c r="M523" s="500"/>
      <c r="N523" s="500"/>
      <c r="O523" s="500"/>
      <c r="P523" s="500"/>
      <c r="Q523" s="500"/>
      <c r="R523" s="500"/>
      <c r="S523" s="338"/>
    </row>
    <row r="524" spans="11:19" s="335" customFormat="1" ht="12">
      <c r="K524" s="499"/>
      <c r="M524" s="500"/>
      <c r="N524" s="500"/>
      <c r="O524" s="500"/>
      <c r="P524" s="500"/>
      <c r="Q524" s="500"/>
      <c r="R524" s="500"/>
      <c r="S524" s="338"/>
    </row>
    <row r="525" spans="11:19" s="335" customFormat="1" ht="12">
      <c r="K525" s="499"/>
      <c r="M525" s="500"/>
      <c r="N525" s="500"/>
      <c r="O525" s="500"/>
      <c r="P525" s="500"/>
      <c r="Q525" s="500"/>
      <c r="R525" s="500"/>
      <c r="S525" s="338"/>
    </row>
    <row r="526" spans="11:19" s="335" customFormat="1" ht="12">
      <c r="K526" s="499"/>
      <c r="M526" s="500"/>
      <c r="N526" s="500"/>
      <c r="O526" s="500"/>
      <c r="P526" s="500"/>
      <c r="Q526" s="500"/>
      <c r="R526" s="500"/>
      <c r="S526" s="338"/>
    </row>
    <row r="527" spans="11:19" s="335" customFormat="1" ht="12">
      <c r="K527" s="499"/>
      <c r="M527" s="500"/>
      <c r="N527" s="500"/>
      <c r="O527" s="500"/>
      <c r="P527" s="500"/>
      <c r="Q527" s="500"/>
      <c r="R527" s="500"/>
      <c r="S527" s="338"/>
    </row>
    <row r="528" spans="11:19" s="335" customFormat="1" ht="12">
      <c r="K528" s="499"/>
      <c r="M528" s="500"/>
      <c r="N528" s="500"/>
      <c r="O528" s="500"/>
      <c r="P528" s="500"/>
      <c r="Q528" s="500"/>
      <c r="R528" s="500"/>
      <c r="S528" s="338"/>
    </row>
    <row r="529" spans="11:19" s="335" customFormat="1" ht="12">
      <c r="K529" s="499"/>
      <c r="M529" s="500"/>
      <c r="N529" s="500"/>
      <c r="O529" s="500"/>
      <c r="P529" s="500"/>
      <c r="Q529" s="500"/>
      <c r="R529" s="500"/>
      <c r="S529" s="338"/>
    </row>
    <row r="530" spans="11:19" s="335" customFormat="1" ht="12">
      <c r="K530" s="499"/>
      <c r="M530" s="500"/>
      <c r="N530" s="500"/>
      <c r="O530" s="500"/>
      <c r="P530" s="500"/>
      <c r="Q530" s="500"/>
      <c r="R530" s="500"/>
      <c r="S530" s="338"/>
    </row>
    <row r="531" spans="11:19" s="335" customFormat="1" ht="12">
      <c r="K531" s="499"/>
      <c r="M531" s="500"/>
      <c r="N531" s="500"/>
      <c r="O531" s="500"/>
      <c r="P531" s="500"/>
      <c r="Q531" s="500"/>
      <c r="R531" s="500"/>
      <c r="S531" s="338"/>
    </row>
    <row r="532" spans="11:19" s="335" customFormat="1" ht="12">
      <c r="K532" s="499"/>
      <c r="M532" s="500"/>
      <c r="N532" s="500"/>
      <c r="O532" s="500"/>
      <c r="P532" s="500"/>
      <c r="Q532" s="500"/>
      <c r="R532" s="500"/>
      <c r="S532" s="338"/>
    </row>
    <row r="533" spans="11:19" s="335" customFormat="1" ht="12">
      <c r="K533" s="499"/>
      <c r="M533" s="500"/>
      <c r="N533" s="500"/>
      <c r="O533" s="500"/>
      <c r="P533" s="500"/>
      <c r="Q533" s="500"/>
      <c r="R533" s="500"/>
      <c r="S533" s="338"/>
    </row>
    <row r="534" spans="11:19" s="335" customFormat="1" ht="12">
      <c r="K534" s="499"/>
      <c r="M534" s="500"/>
      <c r="N534" s="500"/>
      <c r="O534" s="500"/>
      <c r="P534" s="500"/>
      <c r="Q534" s="500"/>
      <c r="R534" s="500"/>
      <c r="S534" s="338"/>
    </row>
    <row r="535" spans="11:19" s="335" customFormat="1" ht="12">
      <c r="K535" s="499"/>
      <c r="M535" s="500"/>
      <c r="N535" s="500"/>
      <c r="O535" s="500"/>
      <c r="P535" s="500"/>
      <c r="Q535" s="500"/>
      <c r="R535" s="500"/>
      <c r="S535" s="338"/>
    </row>
    <row r="536" spans="11:19" s="335" customFormat="1" ht="12">
      <c r="K536" s="499"/>
      <c r="M536" s="500"/>
      <c r="N536" s="500"/>
      <c r="O536" s="500"/>
      <c r="P536" s="500"/>
      <c r="Q536" s="500"/>
      <c r="R536" s="500"/>
      <c r="S536" s="338"/>
    </row>
    <row r="537" spans="11:19" s="335" customFormat="1" ht="12">
      <c r="K537" s="499"/>
      <c r="M537" s="500"/>
      <c r="N537" s="500"/>
      <c r="O537" s="500"/>
      <c r="P537" s="500"/>
      <c r="Q537" s="500"/>
      <c r="R537" s="500"/>
      <c r="S537" s="338"/>
    </row>
    <row r="538" spans="11:19" s="335" customFormat="1" ht="12">
      <c r="K538" s="499"/>
      <c r="M538" s="500"/>
      <c r="N538" s="500"/>
      <c r="O538" s="500"/>
      <c r="P538" s="500"/>
      <c r="Q538" s="500"/>
      <c r="R538" s="500"/>
      <c r="S538" s="338"/>
    </row>
    <row r="539" spans="11:19" s="335" customFormat="1" ht="12">
      <c r="K539" s="499"/>
      <c r="M539" s="500"/>
      <c r="N539" s="500"/>
      <c r="O539" s="500"/>
      <c r="P539" s="500"/>
      <c r="Q539" s="500"/>
      <c r="R539" s="500"/>
      <c r="S539" s="338"/>
    </row>
    <row r="540" spans="11:19" s="335" customFormat="1" ht="12">
      <c r="K540" s="499"/>
      <c r="M540" s="500"/>
      <c r="N540" s="500"/>
      <c r="O540" s="500"/>
      <c r="P540" s="500"/>
      <c r="Q540" s="500"/>
      <c r="R540" s="500"/>
      <c r="S540" s="338"/>
    </row>
    <row r="541" spans="11:19" s="335" customFormat="1" ht="12">
      <c r="K541" s="499"/>
      <c r="M541" s="500"/>
      <c r="N541" s="500"/>
      <c r="O541" s="500"/>
      <c r="P541" s="500"/>
      <c r="Q541" s="500"/>
      <c r="R541" s="500"/>
      <c r="S541" s="338"/>
    </row>
    <row r="542" spans="11:19" s="335" customFormat="1" ht="12">
      <c r="K542" s="499"/>
      <c r="M542" s="500"/>
      <c r="N542" s="500"/>
      <c r="O542" s="500"/>
      <c r="P542" s="500"/>
      <c r="Q542" s="500"/>
      <c r="R542" s="500"/>
      <c r="S542" s="338"/>
    </row>
    <row r="543" spans="11:19" s="335" customFormat="1" ht="12">
      <c r="K543" s="499"/>
      <c r="M543" s="500"/>
      <c r="N543" s="500"/>
      <c r="O543" s="500"/>
      <c r="P543" s="500"/>
      <c r="Q543" s="500"/>
      <c r="R543" s="500"/>
      <c r="S543" s="338"/>
    </row>
    <row r="544" spans="11:19" s="335" customFormat="1" ht="12">
      <c r="K544" s="499"/>
      <c r="M544" s="500"/>
      <c r="N544" s="500"/>
      <c r="O544" s="500"/>
      <c r="P544" s="500"/>
      <c r="Q544" s="500"/>
      <c r="R544" s="500"/>
      <c r="S544" s="338"/>
    </row>
    <row r="545" spans="11:19" s="335" customFormat="1" ht="12">
      <c r="K545" s="499"/>
      <c r="M545" s="500"/>
      <c r="N545" s="500"/>
      <c r="O545" s="500"/>
      <c r="P545" s="500"/>
      <c r="Q545" s="500"/>
      <c r="R545" s="500"/>
      <c r="S545" s="338"/>
    </row>
    <row r="546" spans="11:19" s="335" customFormat="1" ht="12">
      <c r="K546" s="499"/>
      <c r="M546" s="500"/>
      <c r="N546" s="500"/>
      <c r="O546" s="500"/>
      <c r="P546" s="500"/>
      <c r="Q546" s="500"/>
      <c r="R546" s="500"/>
      <c r="S546" s="338"/>
    </row>
    <row r="547" spans="11:19" s="335" customFormat="1" ht="12">
      <c r="K547" s="499"/>
      <c r="M547" s="500"/>
      <c r="N547" s="500"/>
      <c r="O547" s="500"/>
      <c r="P547" s="500"/>
      <c r="Q547" s="500"/>
      <c r="R547" s="500"/>
      <c r="S547" s="338"/>
    </row>
    <row r="548" spans="11:19" s="335" customFormat="1" ht="12">
      <c r="K548" s="499"/>
      <c r="M548" s="500"/>
      <c r="N548" s="500"/>
      <c r="O548" s="500"/>
      <c r="P548" s="500"/>
      <c r="Q548" s="500"/>
      <c r="R548" s="500"/>
      <c r="S548" s="338"/>
    </row>
    <row r="549" spans="11:19" s="335" customFormat="1" ht="12">
      <c r="K549" s="499"/>
      <c r="M549" s="500"/>
      <c r="N549" s="500"/>
      <c r="O549" s="500"/>
      <c r="P549" s="500"/>
      <c r="Q549" s="500"/>
      <c r="R549" s="500"/>
      <c r="S549" s="338"/>
    </row>
    <row r="550" spans="11:19" s="335" customFormat="1" ht="12">
      <c r="K550" s="499"/>
      <c r="M550" s="500"/>
      <c r="N550" s="500"/>
      <c r="O550" s="500"/>
      <c r="P550" s="500"/>
      <c r="Q550" s="500"/>
      <c r="R550" s="500"/>
      <c r="S550" s="338"/>
    </row>
    <row r="551" spans="11:19" s="335" customFormat="1" ht="12">
      <c r="K551" s="499"/>
      <c r="M551" s="500"/>
      <c r="N551" s="500"/>
      <c r="O551" s="500"/>
      <c r="P551" s="500"/>
      <c r="Q551" s="500"/>
      <c r="R551" s="500"/>
      <c r="S551" s="338"/>
    </row>
    <row r="552" spans="11:19" s="335" customFormat="1" ht="12">
      <c r="K552" s="499"/>
      <c r="M552" s="500"/>
      <c r="N552" s="500"/>
      <c r="O552" s="500"/>
      <c r="P552" s="500"/>
      <c r="Q552" s="500"/>
      <c r="R552" s="500"/>
      <c r="S552" s="338"/>
    </row>
    <row r="553" spans="11:19" s="335" customFormat="1" ht="12">
      <c r="K553" s="499"/>
      <c r="M553" s="500"/>
      <c r="N553" s="500"/>
      <c r="O553" s="500"/>
      <c r="P553" s="500"/>
      <c r="Q553" s="500"/>
      <c r="R553" s="500"/>
      <c r="S553" s="338"/>
    </row>
    <row r="554" spans="11:19" s="335" customFormat="1" ht="12">
      <c r="K554" s="499"/>
      <c r="M554" s="500"/>
      <c r="N554" s="500"/>
      <c r="O554" s="500"/>
      <c r="P554" s="500"/>
      <c r="Q554" s="500"/>
      <c r="R554" s="500"/>
      <c r="S554" s="338"/>
    </row>
    <row r="555" spans="11:19" s="335" customFormat="1" ht="12">
      <c r="K555" s="499"/>
      <c r="M555" s="500"/>
      <c r="N555" s="500"/>
      <c r="O555" s="500"/>
      <c r="P555" s="500"/>
      <c r="Q555" s="500"/>
      <c r="R555" s="500"/>
      <c r="S555" s="338"/>
    </row>
    <row r="556" spans="11:19" s="335" customFormat="1" ht="12">
      <c r="K556" s="499"/>
      <c r="M556" s="500"/>
      <c r="N556" s="500"/>
      <c r="O556" s="500"/>
      <c r="P556" s="500"/>
      <c r="Q556" s="500"/>
      <c r="R556" s="500"/>
      <c r="S556" s="338"/>
    </row>
    <row r="557" spans="11:19" s="335" customFormat="1" ht="12">
      <c r="K557" s="499"/>
      <c r="M557" s="500"/>
      <c r="N557" s="500"/>
      <c r="O557" s="500"/>
      <c r="P557" s="500"/>
      <c r="Q557" s="500"/>
      <c r="R557" s="500"/>
      <c r="S557" s="338"/>
    </row>
    <row r="558" spans="11:19" s="335" customFormat="1" ht="12">
      <c r="K558" s="499"/>
      <c r="M558" s="500"/>
      <c r="N558" s="500"/>
      <c r="O558" s="500"/>
      <c r="P558" s="500"/>
      <c r="Q558" s="500"/>
      <c r="R558" s="500"/>
      <c r="S558" s="338"/>
    </row>
    <row r="559" spans="11:19" s="335" customFormat="1" ht="12">
      <c r="K559" s="499"/>
      <c r="M559" s="500"/>
      <c r="N559" s="500"/>
      <c r="O559" s="500"/>
      <c r="P559" s="500"/>
      <c r="Q559" s="500"/>
      <c r="R559" s="500"/>
      <c r="S559" s="338"/>
    </row>
    <row r="560" spans="11:19" s="335" customFormat="1" ht="12">
      <c r="K560" s="499"/>
      <c r="M560" s="500"/>
      <c r="N560" s="500"/>
      <c r="O560" s="500"/>
      <c r="P560" s="500"/>
      <c r="Q560" s="500"/>
      <c r="R560" s="500"/>
      <c r="S560" s="338"/>
    </row>
    <row r="561" spans="11:19" s="335" customFormat="1" ht="12">
      <c r="K561" s="499"/>
      <c r="M561" s="500"/>
      <c r="N561" s="500"/>
      <c r="O561" s="500"/>
      <c r="P561" s="500"/>
      <c r="Q561" s="500"/>
      <c r="R561" s="500"/>
      <c r="S561" s="338"/>
    </row>
    <row r="562" spans="11:19" s="335" customFormat="1" ht="12">
      <c r="K562" s="499"/>
      <c r="M562" s="500"/>
      <c r="N562" s="500"/>
      <c r="O562" s="500"/>
      <c r="P562" s="500"/>
      <c r="Q562" s="500"/>
      <c r="R562" s="500"/>
      <c r="S562" s="338"/>
    </row>
    <row r="563" spans="11:19" s="335" customFormat="1" ht="12">
      <c r="K563" s="499"/>
      <c r="M563" s="500"/>
      <c r="N563" s="500"/>
      <c r="O563" s="500"/>
      <c r="P563" s="500"/>
      <c r="Q563" s="500"/>
      <c r="R563" s="500"/>
      <c r="S563" s="338"/>
    </row>
    <row r="564" spans="11:19" s="335" customFormat="1" ht="12">
      <c r="K564" s="499"/>
      <c r="M564" s="500"/>
      <c r="N564" s="500"/>
      <c r="O564" s="500"/>
      <c r="P564" s="500"/>
      <c r="Q564" s="500"/>
      <c r="R564" s="500"/>
      <c r="S564" s="338"/>
    </row>
    <row r="565" spans="11:19" s="335" customFormat="1" ht="12">
      <c r="K565" s="499"/>
      <c r="M565" s="500"/>
      <c r="N565" s="500"/>
      <c r="O565" s="500"/>
      <c r="P565" s="500"/>
      <c r="Q565" s="500"/>
      <c r="R565" s="500"/>
      <c r="S565" s="338"/>
    </row>
    <row r="566" spans="11:19" s="335" customFormat="1" ht="12">
      <c r="K566" s="499"/>
      <c r="M566" s="500"/>
      <c r="N566" s="500"/>
      <c r="O566" s="500"/>
      <c r="P566" s="500"/>
      <c r="Q566" s="500"/>
      <c r="R566" s="500"/>
      <c r="S566" s="338"/>
    </row>
    <row r="567" spans="11:19" s="335" customFormat="1" ht="12">
      <c r="K567" s="499"/>
      <c r="M567" s="500"/>
      <c r="N567" s="500"/>
      <c r="O567" s="500"/>
      <c r="P567" s="500"/>
      <c r="Q567" s="500"/>
      <c r="R567" s="500"/>
      <c r="S567" s="338"/>
    </row>
    <row r="568" spans="11:19" s="335" customFormat="1" ht="12">
      <c r="K568" s="499"/>
      <c r="M568" s="500"/>
      <c r="N568" s="500"/>
      <c r="O568" s="500"/>
      <c r="P568" s="500"/>
      <c r="Q568" s="500"/>
      <c r="R568" s="500"/>
      <c r="S568" s="338"/>
    </row>
    <row r="569" spans="11:19" s="335" customFormat="1" ht="12">
      <c r="K569" s="499"/>
      <c r="M569" s="500"/>
      <c r="N569" s="500"/>
      <c r="O569" s="500"/>
      <c r="P569" s="500"/>
      <c r="Q569" s="500"/>
      <c r="R569" s="500"/>
      <c r="S569" s="338"/>
    </row>
    <row r="570" spans="11:19" s="335" customFormat="1" ht="12">
      <c r="K570" s="499"/>
      <c r="M570" s="500"/>
      <c r="N570" s="500"/>
      <c r="O570" s="500"/>
      <c r="P570" s="500"/>
      <c r="Q570" s="500"/>
      <c r="R570" s="500"/>
      <c r="S570" s="338"/>
    </row>
    <row r="571" spans="11:19" s="335" customFormat="1" ht="12">
      <c r="K571" s="499"/>
      <c r="M571" s="500"/>
      <c r="N571" s="500"/>
      <c r="O571" s="500"/>
      <c r="P571" s="500"/>
      <c r="Q571" s="500"/>
      <c r="R571" s="500"/>
      <c r="S571" s="338"/>
    </row>
    <row r="572" spans="11:19" s="335" customFormat="1" ht="12">
      <c r="K572" s="499"/>
      <c r="M572" s="500"/>
      <c r="N572" s="500"/>
      <c r="O572" s="500"/>
      <c r="P572" s="500"/>
      <c r="Q572" s="500"/>
      <c r="R572" s="500"/>
      <c r="S572" s="338"/>
    </row>
    <row r="573" spans="11:19" s="335" customFormat="1" ht="12">
      <c r="K573" s="499"/>
      <c r="M573" s="500"/>
      <c r="N573" s="500"/>
      <c r="O573" s="500"/>
      <c r="P573" s="500"/>
      <c r="Q573" s="500"/>
      <c r="R573" s="500"/>
      <c r="S573" s="338"/>
    </row>
    <row r="574" spans="11:19" s="335" customFormat="1" ht="12">
      <c r="K574" s="499"/>
      <c r="M574" s="500"/>
      <c r="N574" s="500"/>
      <c r="O574" s="500"/>
      <c r="P574" s="500"/>
      <c r="Q574" s="500"/>
      <c r="R574" s="500"/>
      <c r="S574" s="338"/>
    </row>
    <row r="575" spans="11:19" s="335" customFormat="1" ht="12">
      <c r="K575" s="499"/>
      <c r="M575" s="500"/>
      <c r="N575" s="500"/>
      <c r="O575" s="500"/>
      <c r="P575" s="500"/>
      <c r="Q575" s="500"/>
      <c r="R575" s="500"/>
      <c r="S575" s="338"/>
    </row>
    <row r="576" spans="11:19" s="335" customFormat="1" ht="12">
      <c r="K576" s="499"/>
      <c r="M576" s="500"/>
      <c r="N576" s="500"/>
      <c r="O576" s="500"/>
      <c r="P576" s="500"/>
      <c r="Q576" s="500"/>
      <c r="R576" s="500"/>
      <c r="S576" s="338"/>
    </row>
    <row r="577" spans="11:19" s="335" customFormat="1" ht="12">
      <c r="K577" s="499"/>
      <c r="M577" s="500"/>
      <c r="N577" s="500"/>
      <c r="O577" s="500"/>
      <c r="P577" s="500"/>
      <c r="Q577" s="500"/>
      <c r="R577" s="500"/>
      <c r="S577" s="338"/>
    </row>
    <row r="578" spans="11:19" s="335" customFormat="1" ht="12">
      <c r="K578" s="499"/>
      <c r="M578" s="500"/>
      <c r="N578" s="500"/>
      <c r="O578" s="500"/>
      <c r="P578" s="500"/>
      <c r="Q578" s="500"/>
      <c r="R578" s="500"/>
      <c r="S578" s="338"/>
    </row>
    <row r="579" spans="11:19" s="335" customFormat="1" ht="12">
      <c r="K579" s="499"/>
      <c r="M579" s="500"/>
      <c r="N579" s="500"/>
      <c r="O579" s="500"/>
      <c r="P579" s="500"/>
      <c r="Q579" s="500"/>
      <c r="R579" s="500"/>
      <c r="S579" s="338"/>
    </row>
    <row r="580" spans="11:19" s="335" customFormat="1" ht="12">
      <c r="K580" s="499"/>
      <c r="M580" s="500"/>
      <c r="N580" s="500"/>
      <c r="O580" s="500"/>
      <c r="P580" s="500"/>
      <c r="Q580" s="500"/>
      <c r="R580" s="500"/>
      <c r="S580" s="338"/>
    </row>
    <row r="581" spans="11:19" s="335" customFormat="1" ht="12">
      <c r="K581" s="499"/>
      <c r="M581" s="500"/>
      <c r="N581" s="500"/>
      <c r="O581" s="500"/>
      <c r="P581" s="500"/>
      <c r="Q581" s="500"/>
      <c r="R581" s="500"/>
      <c r="S581" s="338"/>
    </row>
    <row r="582" spans="11:19" s="335" customFormat="1" ht="12">
      <c r="K582" s="499"/>
      <c r="M582" s="500"/>
      <c r="N582" s="500"/>
      <c r="O582" s="500"/>
      <c r="P582" s="500"/>
      <c r="Q582" s="500"/>
      <c r="R582" s="500"/>
      <c r="S582" s="338"/>
    </row>
    <row r="583" spans="11:19" s="335" customFormat="1" ht="12">
      <c r="K583" s="499"/>
      <c r="M583" s="500"/>
      <c r="N583" s="500"/>
      <c r="O583" s="500"/>
      <c r="P583" s="500"/>
      <c r="Q583" s="500"/>
      <c r="R583" s="500"/>
      <c r="S583" s="338"/>
    </row>
    <row r="584" spans="11:19" s="335" customFormat="1" ht="12">
      <c r="K584" s="499"/>
      <c r="M584" s="500"/>
      <c r="N584" s="500"/>
      <c r="O584" s="500"/>
      <c r="P584" s="500"/>
      <c r="Q584" s="500"/>
      <c r="R584" s="500"/>
      <c r="S584" s="338"/>
    </row>
    <row r="585" spans="11:19" s="335" customFormat="1" ht="12">
      <c r="K585" s="499"/>
      <c r="M585" s="500"/>
      <c r="N585" s="500"/>
      <c r="O585" s="500"/>
      <c r="P585" s="500"/>
      <c r="Q585" s="500"/>
      <c r="R585" s="500"/>
      <c r="S585" s="338"/>
    </row>
    <row r="586" spans="11:19" s="335" customFormat="1" ht="12">
      <c r="K586" s="499"/>
      <c r="M586" s="500"/>
      <c r="N586" s="500"/>
      <c r="O586" s="500"/>
      <c r="P586" s="500"/>
      <c r="Q586" s="500"/>
      <c r="R586" s="500"/>
      <c r="S586" s="338"/>
    </row>
    <row r="587" spans="11:19" s="335" customFormat="1" ht="12">
      <c r="K587" s="499"/>
      <c r="M587" s="500"/>
      <c r="N587" s="500"/>
      <c r="O587" s="500"/>
      <c r="P587" s="500"/>
      <c r="Q587" s="500"/>
      <c r="R587" s="500"/>
      <c r="S587" s="338"/>
    </row>
    <row r="588" spans="11:19" s="335" customFormat="1" ht="12">
      <c r="K588" s="499"/>
      <c r="M588" s="500"/>
      <c r="N588" s="500"/>
      <c r="O588" s="500"/>
      <c r="P588" s="500"/>
      <c r="Q588" s="500"/>
      <c r="R588" s="500"/>
      <c r="S588" s="338"/>
    </row>
    <row r="589" spans="11:19" s="335" customFormat="1" ht="12">
      <c r="K589" s="499"/>
      <c r="M589" s="500"/>
      <c r="N589" s="500"/>
      <c r="O589" s="500"/>
      <c r="P589" s="500"/>
      <c r="Q589" s="500"/>
      <c r="R589" s="500"/>
      <c r="S589" s="338"/>
    </row>
    <row r="590" spans="11:19" s="335" customFormat="1" ht="12">
      <c r="K590" s="499"/>
      <c r="M590" s="500"/>
      <c r="N590" s="500"/>
      <c r="O590" s="500"/>
      <c r="P590" s="500"/>
      <c r="Q590" s="500"/>
      <c r="R590" s="500"/>
      <c r="S590" s="338"/>
    </row>
    <row r="591" spans="11:19" s="335" customFormat="1" ht="12">
      <c r="K591" s="499"/>
      <c r="M591" s="500"/>
      <c r="N591" s="500"/>
      <c r="O591" s="500"/>
      <c r="P591" s="500"/>
      <c r="Q591" s="500"/>
      <c r="R591" s="500"/>
      <c r="S591" s="338"/>
    </row>
    <row r="592" spans="11:19" s="335" customFormat="1" ht="12">
      <c r="K592" s="499"/>
      <c r="M592" s="500"/>
      <c r="N592" s="500"/>
      <c r="O592" s="500"/>
      <c r="P592" s="500"/>
      <c r="Q592" s="500"/>
      <c r="R592" s="500"/>
      <c r="S592" s="338"/>
    </row>
    <row r="593" spans="11:19" s="335" customFormat="1" ht="12">
      <c r="K593" s="499"/>
      <c r="M593" s="500"/>
      <c r="N593" s="500"/>
      <c r="O593" s="500"/>
      <c r="P593" s="500"/>
      <c r="Q593" s="500"/>
      <c r="R593" s="500"/>
      <c r="S593" s="338"/>
    </row>
    <row r="594" spans="11:19" s="335" customFormat="1" ht="12">
      <c r="K594" s="499"/>
      <c r="M594" s="500"/>
      <c r="N594" s="500"/>
      <c r="O594" s="500"/>
      <c r="P594" s="500"/>
      <c r="Q594" s="500"/>
      <c r="R594" s="500"/>
      <c r="S594" s="338"/>
    </row>
    <row r="595" spans="11:19" s="335" customFormat="1" ht="12">
      <c r="K595" s="499"/>
      <c r="M595" s="500"/>
      <c r="N595" s="500"/>
      <c r="O595" s="500"/>
      <c r="P595" s="500"/>
      <c r="Q595" s="500"/>
      <c r="R595" s="500"/>
      <c r="S595" s="338"/>
    </row>
    <row r="596" spans="11:19" s="335" customFormat="1" ht="12">
      <c r="K596" s="499"/>
      <c r="M596" s="500"/>
      <c r="N596" s="500"/>
      <c r="O596" s="500"/>
      <c r="P596" s="500"/>
      <c r="Q596" s="500"/>
      <c r="R596" s="500"/>
      <c r="S596" s="338"/>
    </row>
    <row r="597" spans="11:19" s="335" customFormat="1" ht="12">
      <c r="K597" s="499"/>
      <c r="M597" s="500"/>
      <c r="N597" s="500"/>
      <c r="O597" s="500"/>
      <c r="P597" s="500"/>
      <c r="Q597" s="500"/>
      <c r="R597" s="500"/>
      <c r="S597" s="338"/>
    </row>
    <row r="598" spans="11:19" s="335" customFormat="1" ht="12">
      <c r="K598" s="499"/>
      <c r="M598" s="500"/>
      <c r="N598" s="500"/>
      <c r="O598" s="500"/>
      <c r="P598" s="500"/>
      <c r="Q598" s="500"/>
      <c r="R598" s="500"/>
      <c r="S598" s="338"/>
    </row>
    <row r="599" spans="11:19" s="335" customFormat="1" ht="12">
      <c r="K599" s="499"/>
      <c r="M599" s="500"/>
      <c r="N599" s="500"/>
      <c r="O599" s="500"/>
      <c r="P599" s="500"/>
      <c r="Q599" s="500"/>
      <c r="R599" s="500"/>
      <c r="S599" s="338"/>
    </row>
    <row r="600" spans="11:19" s="335" customFormat="1" ht="12">
      <c r="K600" s="499"/>
      <c r="M600" s="500"/>
      <c r="N600" s="500"/>
      <c r="O600" s="500"/>
      <c r="P600" s="500"/>
      <c r="Q600" s="500"/>
      <c r="R600" s="500"/>
      <c r="S600" s="338"/>
    </row>
    <row r="601" spans="11:19" s="335" customFormat="1" ht="12">
      <c r="K601" s="499"/>
      <c r="M601" s="500"/>
      <c r="N601" s="500"/>
      <c r="O601" s="500"/>
      <c r="P601" s="500"/>
      <c r="Q601" s="500"/>
      <c r="R601" s="500"/>
      <c r="S601" s="338"/>
    </row>
    <row r="602" spans="11:19" s="335" customFormat="1" ht="12">
      <c r="K602" s="499"/>
      <c r="M602" s="500"/>
      <c r="N602" s="500"/>
      <c r="O602" s="500"/>
      <c r="P602" s="500"/>
      <c r="Q602" s="500"/>
      <c r="R602" s="500"/>
      <c r="S602" s="338"/>
    </row>
    <row r="603" spans="11:19" s="335" customFormat="1" ht="12">
      <c r="K603" s="499"/>
      <c r="M603" s="500"/>
      <c r="N603" s="500"/>
      <c r="O603" s="500"/>
      <c r="P603" s="500"/>
      <c r="Q603" s="500"/>
      <c r="R603" s="500"/>
      <c r="S603" s="338"/>
    </row>
    <row r="604" spans="11:19" s="335" customFormat="1" ht="12">
      <c r="K604" s="499"/>
      <c r="M604" s="500"/>
      <c r="N604" s="500"/>
      <c r="O604" s="500"/>
      <c r="P604" s="500"/>
      <c r="Q604" s="500"/>
      <c r="R604" s="500"/>
      <c r="S604" s="338"/>
    </row>
    <row r="605" spans="11:19" s="335" customFormat="1" ht="12">
      <c r="K605" s="499"/>
      <c r="M605" s="500"/>
      <c r="N605" s="500"/>
      <c r="O605" s="500"/>
      <c r="P605" s="500"/>
      <c r="Q605" s="500"/>
      <c r="R605" s="500"/>
      <c r="S605" s="338"/>
    </row>
    <row r="606" spans="11:19" s="335" customFormat="1" ht="12">
      <c r="K606" s="499"/>
      <c r="M606" s="500"/>
      <c r="N606" s="500"/>
      <c r="O606" s="500"/>
      <c r="P606" s="500"/>
      <c r="Q606" s="500"/>
      <c r="R606" s="500"/>
      <c r="S606" s="338"/>
    </row>
    <row r="607" spans="11:19" s="335" customFormat="1" ht="12">
      <c r="K607" s="499"/>
      <c r="M607" s="500"/>
      <c r="N607" s="500"/>
      <c r="O607" s="500"/>
      <c r="P607" s="500"/>
      <c r="Q607" s="500"/>
      <c r="R607" s="500"/>
      <c r="S607" s="338"/>
    </row>
    <row r="608" spans="11:19" s="335" customFormat="1" ht="12">
      <c r="K608" s="499"/>
      <c r="M608" s="500"/>
      <c r="N608" s="500"/>
      <c r="O608" s="500"/>
      <c r="P608" s="500"/>
      <c r="Q608" s="500"/>
      <c r="R608" s="500"/>
      <c r="S608" s="338"/>
    </row>
    <row r="609" spans="11:19" s="335" customFormat="1" ht="12">
      <c r="K609" s="499"/>
      <c r="M609" s="500"/>
      <c r="N609" s="500"/>
      <c r="O609" s="500"/>
      <c r="P609" s="500"/>
      <c r="Q609" s="500"/>
      <c r="R609" s="500"/>
      <c r="S609" s="338"/>
    </row>
    <row r="610" spans="11:19" s="335" customFormat="1" ht="12">
      <c r="K610" s="499"/>
      <c r="M610" s="500"/>
      <c r="N610" s="500"/>
      <c r="O610" s="500"/>
      <c r="P610" s="500"/>
      <c r="Q610" s="500"/>
      <c r="R610" s="500"/>
      <c r="S610" s="338"/>
    </row>
    <row r="611" spans="11:19" s="335" customFormat="1" ht="12">
      <c r="K611" s="499"/>
      <c r="M611" s="500"/>
      <c r="N611" s="500"/>
      <c r="O611" s="500"/>
      <c r="P611" s="500"/>
      <c r="Q611" s="500"/>
      <c r="R611" s="500"/>
      <c r="S611" s="338"/>
    </row>
    <row r="612" spans="11:19" s="335" customFormat="1" ht="12">
      <c r="K612" s="499"/>
      <c r="M612" s="500"/>
      <c r="N612" s="500"/>
      <c r="O612" s="500"/>
      <c r="P612" s="500"/>
      <c r="Q612" s="500"/>
      <c r="R612" s="500"/>
      <c r="S612" s="338"/>
    </row>
    <row r="613" spans="11:19" s="335" customFormat="1" ht="12">
      <c r="K613" s="499"/>
      <c r="M613" s="500"/>
      <c r="N613" s="500"/>
      <c r="O613" s="500"/>
      <c r="P613" s="500"/>
      <c r="Q613" s="500"/>
      <c r="R613" s="500"/>
      <c r="S613" s="338"/>
    </row>
    <row r="614" spans="11:19" s="335" customFormat="1" ht="12">
      <c r="K614" s="499"/>
      <c r="M614" s="500"/>
      <c r="N614" s="500"/>
      <c r="O614" s="500"/>
      <c r="P614" s="500"/>
      <c r="Q614" s="500"/>
      <c r="R614" s="500"/>
      <c r="S614" s="338"/>
    </row>
    <row r="615" spans="11:19" s="335" customFormat="1" ht="12">
      <c r="K615" s="499"/>
      <c r="M615" s="500"/>
      <c r="N615" s="500"/>
      <c r="O615" s="500"/>
      <c r="P615" s="500"/>
      <c r="Q615" s="500"/>
      <c r="R615" s="500"/>
      <c r="S615" s="338"/>
    </row>
    <row r="616" spans="11:19" s="335" customFormat="1" ht="12">
      <c r="K616" s="499"/>
      <c r="M616" s="500"/>
      <c r="N616" s="500"/>
      <c r="O616" s="500"/>
      <c r="P616" s="500"/>
      <c r="Q616" s="500"/>
      <c r="R616" s="500"/>
      <c r="S616" s="338"/>
    </row>
    <row r="617" spans="11:19" s="335" customFormat="1" ht="12">
      <c r="K617" s="499"/>
      <c r="M617" s="500"/>
      <c r="N617" s="500"/>
      <c r="O617" s="500"/>
      <c r="P617" s="500"/>
      <c r="Q617" s="500"/>
      <c r="R617" s="500"/>
      <c r="S617" s="338"/>
    </row>
    <row r="618" spans="11:19" s="335" customFormat="1" ht="12">
      <c r="K618" s="499"/>
      <c r="M618" s="500"/>
      <c r="N618" s="500"/>
      <c r="O618" s="500"/>
      <c r="P618" s="500"/>
      <c r="Q618" s="500"/>
      <c r="R618" s="500"/>
      <c r="S618" s="338"/>
    </row>
    <row r="619" spans="11:19" s="335" customFormat="1" ht="12">
      <c r="K619" s="499"/>
      <c r="M619" s="500"/>
      <c r="N619" s="500"/>
      <c r="O619" s="500"/>
      <c r="P619" s="500"/>
      <c r="Q619" s="500"/>
      <c r="R619" s="500"/>
      <c r="S619" s="338"/>
    </row>
    <row r="620" spans="11:19" s="335" customFormat="1" ht="12">
      <c r="K620" s="499"/>
      <c r="M620" s="500"/>
      <c r="N620" s="500"/>
      <c r="O620" s="500"/>
      <c r="P620" s="500"/>
      <c r="Q620" s="500"/>
      <c r="R620" s="500"/>
      <c r="S620" s="338"/>
    </row>
    <row r="621" spans="11:19" s="335" customFormat="1" ht="12">
      <c r="K621" s="499"/>
      <c r="M621" s="500"/>
      <c r="N621" s="500"/>
      <c r="O621" s="500"/>
      <c r="P621" s="500"/>
      <c r="Q621" s="500"/>
      <c r="R621" s="500"/>
      <c r="S621" s="338"/>
    </row>
    <row r="622" spans="11:19" s="335" customFormat="1" ht="12">
      <c r="K622" s="499"/>
      <c r="M622" s="500"/>
      <c r="N622" s="500"/>
      <c r="O622" s="500"/>
      <c r="P622" s="500"/>
      <c r="Q622" s="500"/>
      <c r="R622" s="500"/>
      <c r="S622" s="338"/>
    </row>
    <row r="623" spans="11:19" s="335" customFormat="1" ht="12">
      <c r="K623" s="499"/>
      <c r="M623" s="500"/>
      <c r="N623" s="500"/>
      <c r="O623" s="500"/>
      <c r="P623" s="500"/>
      <c r="Q623" s="500"/>
      <c r="R623" s="500"/>
      <c r="S623" s="338"/>
    </row>
    <row r="624" spans="11:19" s="335" customFormat="1" ht="12">
      <c r="K624" s="499"/>
      <c r="M624" s="500"/>
      <c r="N624" s="500"/>
      <c r="O624" s="500"/>
      <c r="P624" s="500"/>
      <c r="Q624" s="500"/>
      <c r="R624" s="500"/>
      <c r="S624" s="338"/>
    </row>
    <row r="625" spans="11:19" s="335" customFormat="1" ht="12">
      <c r="K625" s="499"/>
      <c r="M625" s="500"/>
      <c r="N625" s="500"/>
      <c r="O625" s="500"/>
      <c r="P625" s="500"/>
      <c r="Q625" s="500"/>
      <c r="R625" s="500"/>
      <c r="S625" s="338"/>
    </row>
    <row r="626" spans="11:19" s="335" customFormat="1" ht="12">
      <c r="K626" s="499"/>
      <c r="M626" s="500"/>
      <c r="N626" s="500"/>
      <c r="O626" s="500"/>
      <c r="P626" s="500"/>
      <c r="Q626" s="500"/>
      <c r="R626" s="500"/>
      <c r="S626" s="338"/>
    </row>
    <row r="627" spans="11:19" s="335" customFormat="1" ht="12">
      <c r="K627" s="499"/>
      <c r="M627" s="500"/>
      <c r="N627" s="500"/>
      <c r="O627" s="500"/>
      <c r="P627" s="500"/>
      <c r="Q627" s="500"/>
      <c r="R627" s="500"/>
      <c r="S627" s="338"/>
    </row>
    <row r="628" spans="11:19" s="335" customFormat="1" ht="12">
      <c r="K628" s="499"/>
      <c r="M628" s="500"/>
      <c r="N628" s="500"/>
      <c r="O628" s="500"/>
      <c r="P628" s="500"/>
      <c r="Q628" s="500"/>
      <c r="R628" s="500"/>
      <c r="S628" s="338"/>
    </row>
    <row r="629" spans="11:19" s="335" customFormat="1" ht="12">
      <c r="K629" s="499"/>
      <c r="M629" s="500"/>
      <c r="N629" s="500"/>
      <c r="O629" s="500"/>
      <c r="P629" s="500"/>
      <c r="Q629" s="500"/>
      <c r="R629" s="500"/>
      <c r="S629" s="338"/>
    </row>
    <row r="630" spans="11:19" s="335" customFormat="1" ht="12">
      <c r="K630" s="499"/>
      <c r="M630" s="500"/>
      <c r="N630" s="500"/>
      <c r="O630" s="500"/>
      <c r="P630" s="500"/>
      <c r="Q630" s="500"/>
      <c r="R630" s="500"/>
      <c r="S630" s="338"/>
    </row>
    <row r="631" spans="11:19" s="335" customFormat="1" ht="12">
      <c r="K631" s="499"/>
      <c r="M631" s="500"/>
      <c r="N631" s="500"/>
      <c r="O631" s="500"/>
      <c r="P631" s="500"/>
      <c r="Q631" s="500"/>
      <c r="R631" s="500"/>
      <c r="S631" s="338"/>
    </row>
    <row r="632" spans="11:19" s="335" customFormat="1" ht="12">
      <c r="K632" s="499"/>
      <c r="M632" s="500"/>
      <c r="N632" s="500"/>
      <c r="O632" s="500"/>
      <c r="P632" s="500"/>
      <c r="Q632" s="500"/>
      <c r="R632" s="500"/>
      <c r="S632" s="338"/>
    </row>
    <row r="633" spans="11:19" s="335" customFormat="1" ht="12">
      <c r="K633" s="499"/>
      <c r="M633" s="500"/>
      <c r="N633" s="500"/>
      <c r="O633" s="500"/>
      <c r="P633" s="500"/>
      <c r="Q633" s="500"/>
      <c r="R633" s="500"/>
      <c r="S633" s="338"/>
    </row>
    <row r="634" spans="11:19" s="335" customFormat="1" ht="12">
      <c r="K634" s="499"/>
      <c r="M634" s="500"/>
      <c r="N634" s="500"/>
      <c r="O634" s="500"/>
      <c r="P634" s="500"/>
      <c r="Q634" s="500"/>
      <c r="R634" s="500"/>
      <c r="S634" s="338"/>
    </row>
    <row r="635" spans="11:19" s="335" customFormat="1" ht="12">
      <c r="K635" s="499"/>
      <c r="M635" s="500"/>
      <c r="N635" s="500"/>
      <c r="O635" s="500"/>
      <c r="P635" s="500"/>
      <c r="Q635" s="500"/>
      <c r="R635" s="500"/>
      <c r="S635" s="338"/>
    </row>
    <row r="636" spans="11:19" s="335" customFormat="1" ht="12">
      <c r="K636" s="499"/>
      <c r="M636" s="500"/>
      <c r="N636" s="500"/>
      <c r="O636" s="500"/>
      <c r="P636" s="500"/>
      <c r="Q636" s="500"/>
      <c r="R636" s="500"/>
      <c r="S636" s="338"/>
    </row>
    <row r="637" spans="11:19" s="335" customFormat="1" ht="12">
      <c r="K637" s="499"/>
      <c r="M637" s="500"/>
      <c r="N637" s="500"/>
      <c r="O637" s="500"/>
      <c r="P637" s="500"/>
      <c r="Q637" s="500"/>
      <c r="R637" s="500"/>
      <c r="S637" s="338"/>
    </row>
    <row r="638" spans="11:19" s="335" customFormat="1" ht="12">
      <c r="K638" s="499"/>
      <c r="M638" s="500"/>
      <c r="N638" s="500"/>
      <c r="O638" s="500"/>
      <c r="P638" s="500"/>
      <c r="Q638" s="500"/>
      <c r="R638" s="500"/>
      <c r="S638" s="338"/>
    </row>
    <row r="639" spans="11:19" s="335" customFormat="1" ht="12">
      <c r="K639" s="499"/>
      <c r="M639" s="500"/>
      <c r="N639" s="500"/>
      <c r="O639" s="500"/>
      <c r="P639" s="500"/>
      <c r="Q639" s="500"/>
      <c r="R639" s="500"/>
      <c r="S639" s="338"/>
    </row>
    <row r="640" spans="11:19" s="335" customFormat="1" ht="12">
      <c r="K640" s="499"/>
      <c r="M640" s="500"/>
      <c r="N640" s="500"/>
      <c r="O640" s="500"/>
      <c r="P640" s="500"/>
      <c r="Q640" s="500"/>
      <c r="R640" s="500"/>
      <c r="S640" s="338"/>
    </row>
    <row r="641" spans="11:19" s="335" customFormat="1" ht="12">
      <c r="K641" s="499"/>
      <c r="M641" s="500"/>
      <c r="N641" s="500"/>
      <c r="O641" s="500"/>
      <c r="P641" s="500"/>
      <c r="Q641" s="500"/>
      <c r="R641" s="500"/>
      <c r="S641" s="338"/>
    </row>
    <row r="642" spans="11:19" s="335" customFormat="1" ht="12">
      <c r="K642" s="499"/>
      <c r="M642" s="500"/>
      <c r="N642" s="500"/>
      <c r="O642" s="500"/>
      <c r="P642" s="500"/>
      <c r="Q642" s="500"/>
      <c r="R642" s="500"/>
      <c r="S642" s="338"/>
    </row>
    <row r="643" spans="11:19" s="335" customFormat="1" ht="12">
      <c r="K643" s="499"/>
      <c r="M643" s="500"/>
      <c r="N643" s="500"/>
      <c r="O643" s="500"/>
      <c r="P643" s="500"/>
      <c r="Q643" s="500"/>
      <c r="R643" s="500"/>
      <c r="S643" s="338"/>
    </row>
    <row r="644" spans="11:19" s="335" customFormat="1" ht="12">
      <c r="K644" s="499"/>
      <c r="M644" s="500"/>
      <c r="N644" s="500"/>
      <c r="O644" s="500"/>
      <c r="P644" s="500"/>
      <c r="Q644" s="500"/>
      <c r="R644" s="500"/>
      <c r="S644" s="338"/>
    </row>
    <row r="645" spans="11:19" s="335" customFormat="1" ht="12">
      <c r="K645" s="499"/>
      <c r="M645" s="500"/>
      <c r="N645" s="500"/>
      <c r="O645" s="500"/>
      <c r="P645" s="500"/>
      <c r="Q645" s="500"/>
      <c r="R645" s="500"/>
      <c r="S645" s="338"/>
    </row>
    <row r="646" spans="11:19" s="335" customFormat="1" ht="12">
      <c r="K646" s="499"/>
      <c r="M646" s="500"/>
      <c r="N646" s="500"/>
      <c r="O646" s="500"/>
      <c r="P646" s="500"/>
      <c r="Q646" s="500"/>
      <c r="R646" s="500"/>
      <c r="S646" s="338"/>
    </row>
    <row r="647" spans="11:19" s="335" customFormat="1" ht="12">
      <c r="K647" s="499"/>
      <c r="M647" s="500"/>
      <c r="N647" s="500"/>
      <c r="O647" s="500"/>
      <c r="P647" s="500"/>
      <c r="Q647" s="500"/>
      <c r="R647" s="500"/>
      <c r="S647" s="338"/>
    </row>
    <row r="648" spans="11:19" s="335" customFormat="1" ht="12">
      <c r="K648" s="499"/>
      <c r="M648" s="500"/>
      <c r="N648" s="500"/>
      <c r="O648" s="500"/>
      <c r="P648" s="500"/>
      <c r="Q648" s="500"/>
      <c r="R648" s="500"/>
      <c r="S648" s="338"/>
    </row>
    <row r="649" spans="11:19" s="335" customFormat="1" ht="12">
      <c r="K649" s="499"/>
      <c r="M649" s="500"/>
      <c r="N649" s="500"/>
      <c r="O649" s="500"/>
      <c r="P649" s="500"/>
      <c r="Q649" s="500"/>
      <c r="R649" s="500"/>
      <c r="S649" s="338"/>
    </row>
    <row r="650" spans="11:19" s="335" customFormat="1" ht="12">
      <c r="K650" s="499"/>
      <c r="M650" s="500"/>
      <c r="N650" s="500"/>
      <c r="O650" s="500"/>
      <c r="P650" s="500"/>
      <c r="Q650" s="500"/>
      <c r="R650" s="500"/>
      <c r="S650" s="338"/>
    </row>
    <row r="651" spans="11:19" s="335" customFormat="1" ht="12">
      <c r="K651" s="499"/>
      <c r="M651" s="500"/>
      <c r="N651" s="500"/>
      <c r="O651" s="500"/>
      <c r="P651" s="500"/>
      <c r="Q651" s="500"/>
      <c r="R651" s="500"/>
      <c r="S651" s="338"/>
    </row>
    <row r="652" spans="11:19" s="335" customFormat="1" ht="12">
      <c r="K652" s="499"/>
      <c r="M652" s="500"/>
      <c r="N652" s="500"/>
      <c r="O652" s="500"/>
      <c r="P652" s="500"/>
      <c r="Q652" s="500"/>
      <c r="R652" s="500"/>
      <c r="S652" s="338"/>
    </row>
    <row r="653" spans="11:19" s="335" customFormat="1" ht="12">
      <c r="K653" s="499"/>
      <c r="M653" s="500"/>
      <c r="N653" s="500"/>
      <c r="O653" s="500"/>
      <c r="P653" s="500"/>
      <c r="Q653" s="500"/>
      <c r="R653" s="500"/>
      <c r="S653" s="338"/>
    </row>
    <row r="654" spans="11:19" s="335" customFormat="1" ht="12">
      <c r="K654" s="499"/>
      <c r="M654" s="500"/>
      <c r="N654" s="500"/>
      <c r="O654" s="500"/>
      <c r="P654" s="500"/>
      <c r="Q654" s="500"/>
      <c r="R654" s="500"/>
      <c r="S654" s="338"/>
    </row>
    <row r="655" spans="11:19" s="335" customFormat="1" ht="12">
      <c r="K655" s="499"/>
      <c r="M655" s="500"/>
      <c r="N655" s="500"/>
      <c r="O655" s="500"/>
      <c r="P655" s="500"/>
      <c r="Q655" s="500"/>
      <c r="R655" s="500"/>
      <c r="S655" s="338"/>
    </row>
    <row r="656" spans="11:19" s="335" customFormat="1" ht="12">
      <c r="K656" s="499"/>
      <c r="M656" s="500"/>
      <c r="N656" s="500"/>
      <c r="O656" s="500"/>
      <c r="P656" s="500"/>
      <c r="Q656" s="500"/>
      <c r="R656" s="500"/>
      <c r="S656" s="338"/>
    </row>
    <row r="657" spans="11:19" s="335" customFormat="1" ht="12">
      <c r="K657" s="499"/>
      <c r="M657" s="500"/>
      <c r="N657" s="500"/>
      <c r="O657" s="500"/>
      <c r="P657" s="500"/>
      <c r="Q657" s="500"/>
      <c r="R657" s="500"/>
      <c r="S657" s="338"/>
    </row>
    <row r="658" spans="11:19" s="335" customFormat="1" ht="12">
      <c r="K658" s="499"/>
      <c r="M658" s="500"/>
      <c r="N658" s="500"/>
      <c r="O658" s="500"/>
      <c r="P658" s="500"/>
      <c r="Q658" s="500"/>
      <c r="R658" s="500"/>
      <c r="S658" s="338"/>
    </row>
    <row r="659" spans="11:19" s="335" customFormat="1" ht="12">
      <c r="K659" s="499"/>
      <c r="M659" s="500"/>
      <c r="N659" s="500"/>
      <c r="O659" s="500"/>
      <c r="P659" s="500"/>
      <c r="Q659" s="500"/>
      <c r="R659" s="500"/>
      <c r="S659" s="338"/>
    </row>
    <row r="660" spans="11:19" s="335" customFormat="1" ht="12">
      <c r="K660" s="499"/>
      <c r="M660" s="500"/>
      <c r="N660" s="500"/>
      <c r="O660" s="500"/>
      <c r="P660" s="500"/>
      <c r="Q660" s="500"/>
      <c r="R660" s="500"/>
      <c r="S660" s="338"/>
    </row>
    <row r="661" spans="11:19" s="335" customFormat="1" ht="12">
      <c r="K661" s="499"/>
      <c r="M661" s="500"/>
      <c r="N661" s="500"/>
      <c r="O661" s="500"/>
      <c r="P661" s="500"/>
      <c r="Q661" s="500"/>
      <c r="R661" s="500"/>
      <c r="S661" s="338"/>
    </row>
    <row r="662" spans="11:19" s="335" customFormat="1" ht="12">
      <c r="K662" s="499"/>
      <c r="M662" s="500"/>
      <c r="N662" s="500"/>
      <c r="O662" s="500"/>
      <c r="P662" s="500"/>
      <c r="Q662" s="500"/>
      <c r="R662" s="500"/>
      <c r="S662" s="338"/>
    </row>
    <row r="663" spans="11:19" s="335" customFormat="1" ht="12">
      <c r="K663" s="499"/>
      <c r="M663" s="500"/>
      <c r="N663" s="500"/>
      <c r="O663" s="500"/>
      <c r="P663" s="500"/>
      <c r="Q663" s="500"/>
      <c r="R663" s="500"/>
      <c r="S663" s="338"/>
    </row>
    <row r="664" spans="11:19" s="335" customFormat="1" ht="12">
      <c r="K664" s="499"/>
      <c r="M664" s="500"/>
      <c r="N664" s="500"/>
      <c r="O664" s="500"/>
      <c r="P664" s="500"/>
      <c r="Q664" s="500"/>
      <c r="R664" s="500"/>
      <c r="S664" s="338"/>
    </row>
    <row r="665" spans="11:19" s="335" customFormat="1" ht="12">
      <c r="K665" s="499"/>
      <c r="M665" s="500"/>
      <c r="N665" s="500"/>
      <c r="O665" s="500"/>
      <c r="P665" s="500"/>
      <c r="Q665" s="500"/>
      <c r="R665" s="500"/>
      <c r="S665" s="338"/>
    </row>
    <row r="666" spans="11:19" s="335" customFormat="1" ht="12">
      <c r="K666" s="499"/>
      <c r="M666" s="500"/>
      <c r="N666" s="500"/>
      <c r="O666" s="500"/>
      <c r="P666" s="500"/>
      <c r="Q666" s="500"/>
      <c r="R666" s="500"/>
      <c r="S666" s="338"/>
    </row>
    <row r="667" spans="11:19" s="335" customFormat="1" ht="12">
      <c r="K667" s="499"/>
      <c r="M667" s="500"/>
      <c r="N667" s="500"/>
      <c r="O667" s="500"/>
      <c r="P667" s="500"/>
      <c r="Q667" s="500"/>
      <c r="R667" s="500"/>
      <c r="S667" s="338"/>
    </row>
    <row r="668" spans="11:19" s="335" customFormat="1" ht="12">
      <c r="K668" s="499"/>
      <c r="M668" s="500"/>
      <c r="N668" s="500"/>
      <c r="O668" s="500"/>
      <c r="P668" s="500"/>
      <c r="Q668" s="500"/>
      <c r="R668" s="500"/>
      <c r="S668" s="338"/>
    </row>
    <row r="669" spans="11:19" s="335" customFormat="1" ht="12">
      <c r="K669" s="499"/>
      <c r="M669" s="500"/>
      <c r="N669" s="500"/>
      <c r="O669" s="500"/>
      <c r="P669" s="500"/>
      <c r="Q669" s="500"/>
      <c r="R669" s="500"/>
      <c r="S669" s="338"/>
    </row>
    <row r="670" spans="11:19" s="335" customFormat="1" ht="12">
      <c r="K670" s="499"/>
      <c r="M670" s="500"/>
      <c r="N670" s="500"/>
      <c r="O670" s="500"/>
      <c r="P670" s="500"/>
      <c r="Q670" s="500"/>
      <c r="R670" s="500"/>
      <c r="S670" s="338"/>
    </row>
    <row r="671" spans="11:19" s="335" customFormat="1" ht="12">
      <c r="K671" s="499"/>
      <c r="M671" s="500"/>
      <c r="N671" s="500"/>
      <c r="O671" s="500"/>
      <c r="P671" s="500"/>
      <c r="Q671" s="500"/>
      <c r="R671" s="500"/>
      <c r="S671" s="338"/>
    </row>
    <row r="672" spans="11:19" s="335" customFormat="1" ht="12">
      <c r="K672" s="499"/>
      <c r="M672" s="500"/>
      <c r="N672" s="500"/>
      <c r="O672" s="500"/>
      <c r="P672" s="500"/>
      <c r="Q672" s="500"/>
      <c r="R672" s="500"/>
      <c r="S672" s="338"/>
    </row>
    <row r="673" spans="11:19" s="335" customFormat="1" ht="12">
      <c r="K673" s="499"/>
      <c r="M673" s="500"/>
      <c r="N673" s="500"/>
      <c r="O673" s="500"/>
      <c r="P673" s="500"/>
      <c r="Q673" s="500"/>
      <c r="R673" s="500"/>
      <c r="S673" s="338"/>
    </row>
    <row r="674" spans="11:19" s="335" customFormat="1" ht="12">
      <c r="K674" s="499"/>
      <c r="M674" s="500"/>
      <c r="N674" s="500"/>
      <c r="O674" s="500"/>
      <c r="P674" s="500"/>
      <c r="Q674" s="500"/>
      <c r="R674" s="500"/>
      <c r="S674" s="338"/>
    </row>
    <row r="675" spans="11:19" s="335" customFormat="1" ht="12">
      <c r="K675" s="499"/>
      <c r="M675" s="500"/>
      <c r="N675" s="500"/>
      <c r="O675" s="500"/>
      <c r="P675" s="500"/>
      <c r="Q675" s="500"/>
      <c r="R675" s="500"/>
      <c r="S675" s="338"/>
    </row>
    <row r="676" spans="11:19" s="335" customFormat="1" ht="12">
      <c r="K676" s="499"/>
      <c r="M676" s="500"/>
      <c r="N676" s="500"/>
      <c r="O676" s="500"/>
      <c r="P676" s="500"/>
      <c r="Q676" s="500"/>
      <c r="R676" s="500"/>
      <c r="S676" s="338"/>
    </row>
    <row r="677" spans="11:19" s="335" customFormat="1" ht="12">
      <c r="K677" s="499"/>
      <c r="M677" s="500"/>
      <c r="N677" s="500"/>
      <c r="O677" s="500"/>
      <c r="P677" s="500"/>
      <c r="Q677" s="500"/>
      <c r="R677" s="500"/>
      <c r="S677" s="338"/>
    </row>
    <row r="678" spans="11:19" s="335" customFormat="1" ht="12">
      <c r="K678" s="499"/>
      <c r="M678" s="500"/>
      <c r="N678" s="500"/>
      <c r="O678" s="500"/>
      <c r="P678" s="500"/>
      <c r="Q678" s="500"/>
      <c r="R678" s="500"/>
      <c r="S678" s="338"/>
    </row>
    <row r="679" spans="11:19" s="335" customFormat="1" ht="12">
      <c r="K679" s="499"/>
      <c r="M679" s="500"/>
      <c r="N679" s="500"/>
      <c r="O679" s="500"/>
      <c r="P679" s="500"/>
      <c r="Q679" s="500"/>
      <c r="R679" s="500"/>
      <c r="S679" s="338"/>
    </row>
    <row r="680" spans="11:19" s="335" customFormat="1" ht="12">
      <c r="K680" s="499"/>
      <c r="M680" s="500"/>
      <c r="N680" s="500"/>
      <c r="O680" s="500"/>
      <c r="P680" s="500"/>
      <c r="Q680" s="500"/>
      <c r="R680" s="500"/>
      <c r="S680" s="338"/>
    </row>
    <row r="681" spans="11:19" s="335" customFormat="1" ht="12">
      <c r="K681" s="499"/>
      <c r="M681" s="500"/>
      <c r="N681" s="500"/>
      <c r="O681" s="500"/>
      <c r="P681" s="500"/>
      <c r="Q681" s="500"/>
      <c r="R681" s="500"/>
      <c r="S681" s="338"/>
    </row>
    <row r="682" spans="11:19" s="335" customFormat="1" ht="12">
      <c r="K682" s="499"/>
      <c r="M682" s="500"/>
      <c r="N682" s="500"/>
      <c r="O682" s="500"/>
      <c r="P682" s="500"/>
      <c r="Q682" s="500"/>
      <c r="R682" s="500"/>
      <c r="S682" s="338"/>
    </row>
    <row r="683" spans="11:19" s="335" customFormat="1" ht="12">
      <c r="K683" s="499"/>
      <c r="M683" s="500"/>
      <c r="N683" s="500"/>
      <c r="O683" s="500"/>
      <c r="P683" s="500"/>
      <c r="Q683" s="500"/>
      <c r="R683" s="500"/>
      <c r="S683" s="338"/>
    </row>
    <row r="684" spans="11:19" s="335" customFormat="1" ht="12">
      <c r="K684" s="499"/>
      <c r="M684" s="500"/>
      <c r="N684" s="500"/>
      <c r="O684" s="500"/>
      <c r="P684" s="500"/>
      <c r="Q684" s="500"/>
      <c r="R684" s="500"/>
      <c r="S684" s="338"/>
    </row>
    <row r="685" spans="11:19" s="335" customFormat="1" ht="12">
      <c r="K685" s="499"/>
      <c r="M685" s="500"/>
      <c r="N685" s="500"/>
      <c r="O685" s="500"/>
      <c r="P685" s="500"/>
      <c r="Q685" s="500"/>
      <c r="R685" s="500"/>
      <c r="S685" s="338"/>
    </row>
    <row r="686" spans="11:19" s="335" customFormat="1" ht="12">
      <c r="K686" s="499"/>
      <c r="M686" s="500"/>
      <c r="N686" s="500"/>
      <c r="O686" s="500"/>
      <c r="P686" s="500"/>
      <c r="Q686" s="500"/>
      <c r="R686" s="500"/>
      <c r="S686" s="338"/>
    </row>
    <row r="687" spans="11:19" s="335" customFormat="1" ht="12">
      <c r="K687" s="499"/>
      <c r="M687" s="500"/>
      <c r="N687" s="500"/>
      <c r="O687" s="500"/>
      <c r="P687" s="500"/>
      <c r="Q687" s="500"/>
      <c r="R687" s="500"/>
      <c r="S687" s="338"/>
    </row>
    <row r="688" spans="11:19" s="335" customFormat="1" ht="12">
      <c r="K688" s="499"/>
      <c r="M688" s="500"/>
      <c r="N688" s="500"/>
      <c r="O688" s="500"/>
      <c r="P688" s="500"/>
      <c r="Q688" s="500"/>
      <c r="R688" s="500"/>
      <c r="S688" s="338"/>
    </row>
    <row r="689" spans="11:19" s="335" customFormat="1" ht="12">
      <c r="K689" s="499"/>
      <c r="M689" s="500"/>
      <c r="N689" s="500"/>
      <c r="O689" s="500"/>
      <c r="P689" s="500"/>
      <c r="Q689" s="500"/>
      <c r="R689" s="500"/>
      <c r="S689" s="338"/>
    </row>
    <row r="690" spans="11:19" s="335" customFormat="1" ht="12">
      <c r="K690" s="499"/>
      <c r="M690" s="500"/>
      <c r="N690" s="500"/>
      <c r="O690" s="500"/>
      <c r="P690" s="500"/>
      <c r="Q690" s="500"/>
      <c r="R690" s="500"/>
      <c r="S690" s="338"/>
    </row>
    <row r="691" spans="11:19" s="335" customFormat="1" ht="12">
      <c r="K691" s="499"/>
      <c r="M691" s="500"/>
      <c r="N691" s="500"/>
      <c r="O691" s="500"/>
      <c r="P691" s="500"/>
      <c r="Q691" s="500"/>
      <c r="R691" s="500"/>
      <c r="S691" s="338"/>
    </row>
    <row r="692" spans="11:19" s="335" customFormat="1" ht="12">
      <c r="K692" s="499"/>
      <c r="M692" s="500"/>
      <c r="N692" s="500"/>
      <c r="O692" s="500"/>
      <c r="P692" s="500"/>
      <c r="Q692" s="500"/>
      <c r="R692" s="500"/>
      <c r="S692" s="338"/>
    </row>
    <row r="693" spans="11:19" s="335" customFormat="1" ht="12">
      <c r="K693" s="499"/>
      <c r="M693" s="500"/>
      <c r="N693" s="500"/>
      <c r="O693" s="500"/>
      <c r="P693" s="500"/>
      <c r="Q693" s="500"/>
      <c r="R693" s="500"/>
      <c r="S693" s="338"/>
    </row>
    <row r="694" spans="11:19" s="335" customFormat="1" ht="12">
      <c r="K694" s="499"/>
      <c r="M694" s="500"/>
      <c r="N694" s="500"/>
      <c r="O694" s="500"/>
      <c r="P694" s="500"/>
      <c r="Q694" s="500"/>
      <c r="R694" s="500"/>
      <c r="S694" s="338"/>
    </row>
    <row r="695" spans="11:19" s="335" customFormat="1" ht="12">
      <c r="K695" s="499"/>
      <c r="M695" s="500"/>
      <c r="N695" s="500"/>
      <c r="O695" s="500"/>
      <c r="P695" s="500"/>
      <c r="Q695" s="500"/>
      <c r="R695" s="500"/>
      <c r="S695" s="338"/>
    </row>
    <row r="696" spans="11:19" s="335" customFormat="1" ht="12">
      <c r="K696" s="499"/>
      <c r="M696" s="500"/>
      <c r="N696" s="500"/>
      <c r="O696" s="500"/>
      <c r="P696" s="500"/>
      <c r="Q696" s="500"/>
      <c r="R696" s="500"/>
      <c r="S696" s="338"/>
    </row>
    <row r="697" spans="11:19" s="335" customFormat="1" ht="12">
      <c r="K697" s="499"/>
      <c r="M697" s="500"/>
      <c r="N697" s="500"/>
      <c r="O697" s="500"/>
      <c r="P697" s="500"/>
      <c r="Q697" s="500"/>
      <c r="R697" s="500"/>
      <c r="S697" s="338"/>
    </row>
    <row r="698" spans="11:19" s="335" customFormat="1" ht="12">
      <c r="K698" s="499"/>
      <c r="M698" s="500"/>
      <c r="N698" s="500"/>
      <c r="O698" s="500"/>
      <c r="P698" s="500"/>
      <c r="Q698" s="500"/>
      <c r="R698" s="500"/>
      <c r="S698" s="338"/>
    </row>
    <row r="699" spans="11:19" s="335" customFormat="1" ht="12">
      <c r="K699" s="499"/>
      <c r="M699" s="500"/>
      <c r="N699" s="500"/>
      <c r="O699" s="500"/>
      <c r="P699" s="500"/>
      <c r="Q699" s="500"/>
      <c r="R699" s="500"/>
      <c r="S699" s="338"/>
    </row>
    <row r="700" spans="11:19" s="335" customFormat="1" ht="12">
      <c r="K700" s="499"/>
      <c r="M700" s="500"/>
      <c r="N700" s="500"/>
      <c r="O700" s="500"/>
      <c r="P700" s="500"/>
      <c r="Q700" s="500"/>
      <c r="R700" s="500"/>
      <c r="S700" s="338"/>
    </row>
    <row r="701" spans="11:19" s="335" customFormat="1" ht="12">
      <c r="K701" s="499"/>
      <c r="M701" s="500"/>
      <c r="N701" s="500"/>
      <c r="O701" s="500"/>
      <c r="P701" s="500"/>
      <c r="Q701" s="500"/>
      <c r="R701" s="500"/>
      <c r="S701" s="338"/>
    </row>
    <row r="702" spans="11:19" s="335" customFormat="1" ht="12">
      <c r="K702" s="499"/>
      <c r="M702" s="500"/>
      <c r="N702" s="500"/>
      <c r="O702" s="500"/>
      <c r="P702" s="500"/>
      <c r="Q702" s="500"/>
      <c r="R702" s="500"/>
      <c r="S702" s="338"/>
    </row>
    <row r="703" spans="11:19" s="335" customFormat="1" ht="12">
      <c r="K703" s="499"/>
      <c r="M703" s="500"/>
      <c r="N703" s="500"/>
      <c r="O703" s="500"/>
      <c r="P703" s="500"/>
      <c r="Q703" s="500"/>
      <c r="R703" s="500"/>
      <c r="S703" s="338"/>
    </row>
    <row r="704" spans="11:19" s="335" customFormat="1" ht="12">
      <c r="K704" s="499"/>
      <c r="M704" s="500"/>
      <c r="N704" s="500"/>
      <c r="O704" s="500"/>
      <c r="P704" s="500"/>
      <c r="Q704" s="500"/>
      <c r="R704" s="500"/>
      <c r="S704" s="338"/>
    </row>
    <row r="705" spans="11:19" s="335" customFormat="1" ht="12">
      <c r="K705" s="499"/>
      <c r="M705" s="500"/>
      <c r="N705" s="500"/>
      <c r="O705" s="500"/>
      <c r="P705" s="500"/>
      <c r="Q705" s="500"/>
      <c r="R705" s="500"/>
      <c r="S705" s="338"/>
    </row>
    <row r="706" spans="11:19" s="335" customFormat="1" ht="12">
      <c r="K706" s="499"/>
      <c r="M706" s="500"/>
      <c r="N706" s="500"/>
      <c r="O706" s="500"/>
      <c r="P706" s="500"/>
      <c r="Q706" s="500"/>
      <c r="R706" s="500"/>
      <c r="S706" s="338"/>
    </row>
    <row r="707" spans="11:19" s="335" customFormat="1" ht="12">
      <c r="K707" s="499"/>
      <c r="M707" s="500"/>
      <c r="N707" s="500"/>
      <c r="O707" s="500"/>
      <c r="P707" s="500"/>
      <c r="Q707" s="500"/>
      <c r="R707" s="500"/>
      <c r="S707" s="338"/>
    </row>
    <row r="708" spans="11:19" s="335" customFormat="1" ht="12">
      <c r="K708" s="499"/>
      <c r="M708" s="500"/>
      <c r="N708" s="500"/>
      <c r="O708" s="500"/>
      <c r="P708" s="500"/>
      <c r="Q708" s="500"/>
      <c r="R708" s="500"/>
      <c r="S708" s="338"/>
    </row>
    <row r="709" spans="11:19" s="335" customFormat="1" ht="12">
      <c r="K709" s="499"/>
      <c r="M709" s="500"/>
      <c r="N709" s="500"/>
      <c r="O709" s="500"/>
      <c r="P709" s="500"/>
      <c r="Q709" s="500"/>
      <c r="R709" s="500"/>
      <c r="S709" s="338"/>
    </row>
    <row r="710" spans="11:19" s="335" customFormat="1" ht="12">
      <c r="K710" s="499"/>
      <c r="M710" s="500"/>
      <c r="N710" s="500"/>
      <c r="O710" s="500"/>
      <c r="P710" s="500"/>
      <c r="Q710" s="500"/>
      <c r="R710" s="500"/>
      <c r="S710" s="338"/>
    </row>
    <row r="711" spans="11:19" s="335" customFormat="1" ht="12">
      <c r="K711" s="499"/>
      <c r="M711" s="500"/>
      <c r="N711" s="500"/>
      <c r="O711" s="500"/>
      <c r="P711" s="500"/>
      <c r="Q711" s="500"/>
      <c r="R711" s="500"/>
      <c r="S711" s="338"/>
    </row>
    <row r="712" spans="11:19" s="335" customFormat="1" ht="12">
      <c r="K712" s="499"/>
      <c r="M712" s="500"/>
      <c r="N712" s="500"/>
      <c r="O712" s="500"/>
      <c r="P712" s="500"/>
      <c r="Q712" s="500"/>
      <c r="R712" s="500"/>
      <c r="S712" s="338"/>
    </row>
    <row r="713" spans="11:19" s="335" customFormat="1" ht="12">
      <c r="K713" s="499"/>
      <c r="M713" s="500"/>
      <c r="N713" s="500"/>
      <c r="O713" s="500"/>
      <c r="P713" s="500"/>
      <c r="Q713" s="500"/>
      <c r="R713" s="500"/>
      <c r="S713" s="338"/>
    </row>
    <row r="714" spans="11:19" s="335" customFormat="1" ht="12">
      <c r="K714" s="499"/>
      <c r="M714" s="500"/>
      <c r="N714" s="500"/>
      <c r="O714" s="500"/>
      <c r="P714" s="500"/>
      <c r="Q714" s="500"/>
      <c r="R714" s="500"/>
      <c r="S714" s="338"/>
    </row>
    <row r="715" spans="11:19" s="335" customFormat="1" ht="12">
      <c r="K715" s="499"/>
      <c r="M715" s="500"/>
      <c r="N715" s="500"/>
      <c r="O715" s="500"/>
      <c r="P715" s="500"/>
      <c r="Q715" s="500"/>
      <c r="R715" s="500"/>
      <c r="S715" s="338"/>
    </row>
    <row r="716" spans="11:19" s="335" customFormat="1" ht="12">
      <c r="K716" s="499"/>
      <c r="M716" s="500"/>
      <c r="N716" s="500"/>
      <c r="O716" s="500"/>
      <c r="P716" s="500"/>
      <c r="Q716" s="500"/>
      <c r="R716" s="500"/>
      <c r="S716" s="338"/>
    </row>
    <row r="717" spans="11:19" s="335" customFormat="1" ht="12">
      <c r="K717" s="499"/>
      <c r="M717" s="500"/>
      <c r="N717" s="500"/>
      <c r="O717" s="500"/>
      <c r="P717" s="500"/>
      <c r="Q717" s="500"/>
      <c r="R717" s="500"/>
      <c r="S717" s="338"/>
    </row>
    <row r="718" spans="11:19" s="335" customFormat="1" ht="12">
      <c r="K718" s="499"/>
      <c r="M718" s="500"/>
      <c r="N718" s="500"/>
      <c r="O718" s="500"/>
      <c r="P718" s="500"/>
      <c r="Q718" s="500"/>
      <c r="R718" s="500"/>
      <c r="S718" s="338"/>
    </row>
    <row r="719" spans="11:19" s="335" customFormat="1" ht="12">
      <c r="K719" s="499"/>
      <c r="M719" s="500"/>
      <c r="N719" s="500"/>
      <c r="O719" s="500"/>
      <c r="P719" s="500"/>
      <c r="Q719" s="500"/>
      <c r="R719" s="500"/>
      <c r="S719" s="338"/>
    </row>
    <row r="720" spans="11:19" s="335" customFormat="1" ht="12">
      <c r="K720" s="499"/>
      <c r="M720" s="500"/>
      <c r="N720" s="500"/>
      <c r="O720" s="500"/>
      <c r="P720" s="500"/>
      <c r="Q720" s="500"/>
      <c r="R720" s="500"/>
      <c r="S720" s="338"/>
    </row>
    <row r="721" spans="11:19" s="335" customFormat="1" ht="12">
      <c r="K721" s="499"/>
      <c r="M721" s="500"/>
      <c r="N721" s="500"/>
      <c r="O721" s="500"/>
      <c r="P721" s="500"/>
      <c r="Q721" s="500"/>
      <c r="R721" s="500"/>
      <c r="S721" s="338"/>
    </row>
    <row r="722" spans="11:19" s="335" customFormat="1" ht="12">
      <c r="K722" s="499"/>
      <c r="M722" s="500"/>
      <c r="N722" s="500"/>
      <c r="O722" s="500"/>
      <c r="P722" s="500"/>
      <c r="Q722" s="500"/>
      <c r="R722" s="500"/>
      <c r="S722" s="338"/>
    </row>
    <row r="723" spans="11:19" s="335" customFormat="1" ht="12">
      <c r="K723" s="499"/>
      <c r="M723" s="500"/>
      <c r="N723" s="500"/>
      <c r="O723" s="500"/>
      <c r="P723" s="500"/>
      <c r="Q723" s="500"/>
      <c r="R723" s="500"/>
      <c r="S723" s="338"/>
    </row>
    <row r="724" spans="11:19" s="335" customFormat="1" ht="12">
      <c r="K724" s="499"/>
      <c r="M724" s="500"/>
      <c r="N724" s="500"/>
      <c r="O724" s="500"/>
      <c r="P724" s="500"/>
      <c r="Q724" s="500"/>
      <c r="R724" s="500"/>
      <c r="S724" s="338"/>
    </row>
    <row r="725" spans="11:19" s="335" customFormat="1" ht="12">
      <c r="K725" s="499"/>
      <c r="M725" s="500"/>
      <c r="N725" s="500"/>
      <c r="O725" s="500"/>
      <c r="P725" s="500"/>
      <c r="Q725" s="500"/>
      <c r="R725" s="500"/>
      <c r="S725" s="338"/>
    </row>
    <row r="726" spans="11:19" s="335" customFormat="1" ht="12">
      <c r="K726" s="499"/>
      <c r="M726" s="500"/>
      <c r="N726" s="500"/>
      <c r="O726" s="500"/>
      <c r="P726" s="500"/>
      <c r="Q726" s="500"/>
      <c r="R726" s="500"/>
      <c r="S726" s="338"/>
    </row>
    <row r="727" spans="11:19" s="335" customFormat="1" ht="12">
      <c r="K727" s="499"/>
      <c r="M727" s="500"/>
      <c r="N727" s="500"/>
      <c r="O727" s="500"/>
      <c r="P727" s="500"/>
      <c r="Q727" s="500"/>
      <c r="R727" s="500"/>
      <c r="S727" s="338"/>
    </row>
    <row r="728" spans="11:19" s="335" customFormat="1" ht="12">
      <c r="K728" s="499"/>
      <c r="M728" s="500"/>
      <c r="N728" s="500"/>
      <c r="O728" s="500"/>
      <c r="P728" s="500"/>
      <c r="Q728" s="500"/>
      <c r="R728" s="500"/>
      <c r="S728" s="338"/>
    </row>
    <row r="729" spans="11:19" s="335" customFormat="1" ht="12">
      <c r="K729" s="499"/>
      <c r="M729" s="500"/>
      <c r="N729" s="500"/>
      <c r="O729" s="500"/>
      <c r="P729" s="500"/>
      <c r="Q729" s="500"/>
      <c r="R729" s="500"/>
      <c r="S729" s="338"/>
    </row>
    <row r="730" spans="11:19" s="335" customFormat="1" ht="12">
      <c r="K730" s="499"/>
      <c r="M730" s="500"/>
      <c r="N730" s="500"/>
      <c r="O730" s="500"/>
      <c r="P730" s="500"/>
      <c r="Q730" s="500"/>
      <c r="R730" s="500"/>
      <c r="S730" s="338"/>
    </row>
    <row r="731" spans="11:19" s="335" customFormat="1" ht="12">
      <c r="K731" s="499"/>
      <c r="M731" s="500"/>
      <c r="N731" s="500"/>
      <c r="O731" s="500"/>
      <c r="P731" s="500"/>
      <c r="Q731" s="500"/>
      <c r="R731" s="500"/>
      <c r="S731" s="338"/>
    </row>
    <row r="732" spans="11:19" s="335" customFormat="1" ht="12">
      <c r="K732" s="499"/>
      <c r="M732" s="500"/>
      <c r="N732" s="500"/>
      <c r="O732" s="500"/>
      <c r="P732" s="500"/>
      <c r="Q732" s="500"/>
      <c r="R732" s="500"/>
      <c r="S732" s="338"/>
    </row>
    <row r="733" spans="11:19" s="335" customFormat="1" ht="12">
      <c r="K733" s="499"/>
      <c r="M733" s="500"/>
      <c r="N733" s="500"/>
      <c r="O733" s="500"/>
      <c r="P733" s="500"/>
      <c r="Q733" s="500"/>
      <c r="R733" s="500"/>
      <c r="S733" s="338"/>
    </row>
    <row r="734" spans="11:19" s="335" customFormat="1" ht="12">
      <c r="K734" s="499"/>
      <c r="M734" s="500"/>
      <c r="N734" s="500"/>
      <c r="O734" s="500"/>
      <c r="P734" s="500"/>
      <c r="Q734" s="500"/>
      <c r="R734" s="500"/>
      <c r="S734" s="338"/>
    </row>
    <row r="735" spans="11:19" s="335" customFormat="1" ht="12">
      <c r="K735" s="499"/>
      <c r="M735" s="500"/>
      <c r="N735" s="500"/>
      <c r="O735" s="500"/>
      <c r="P735" s="500"/>
      <c r="Q735" s="500"/>
      <c r="R735" s="500"/>
      <c r="S735" s="338"/>
    </row>
    <row r="736" spans="11:19" s="335" customFormat="1" ht="12">
      <c r="K736" s="499"/>
      <c r="M736" s="500"/>
      <c r="N736" s="500"/>
      <c r="O736" s="500"/>
      <c r="P736" s="500"/>
      <c r="Q736" s="500"/>
      <c r="R736" s="500"/>
      <c r="S736" s="338"/>
    </row>
    <row r="737" spans="11:19" s="335" customFormat="1" ht="12">
      <c r="K737" s="499"/>
      <c r="M737" s="500"/>
      <c r="N737" s="500"/>
      <c r="O737" s="500"/>
      <c r="P737" s="500"/>
      <c r="Q737" s="500"/>
      <c r="R737" s="500"/>
      <c r="S737" s="338"/>
    </row>
    <row r="738" spans="11:19" s="335" customFormat="1" ht="12">
      <c r="K738" s="499"/>
      <c r="M738" s="500"/>
      <c r="N738" s="500"/>
      <c r="O738" s="500"/>
      <c r="P738" s="500"/>
      <c r="Q738" s="500"/>
      <c r="R738" s="500"/>
      <c r="S738" s="338"/>
    </row>
    <row r="739" spans="11:19" s="335" customFormat="1" ht="12">
      <c r="K739" s="499"/>
      <c r="M739" s="500"/>
      <c r="N739" s="500"/>
      <c r="O739" s="500"/>
      <c r="P739" s="500"/>
      <c r="Q739" s="500"/>
      <c r="R739" s="500"/>
      <c r="S739" s="338"/>
    </row>
    <row r="740" spans="11:19" s="335" customFormat="1" ht="12">
      <c r="K740" s="499"/>
      <c r="M740" s="500"/>
      <c r="N740" s="500"/>
      <c r="O740" s="500"/>
      <c r="P740" s="500"/>
      <c r="Q740" s="500"/>
      <c r="R740" s="500"/>
      <c r="S740" s="338"/>
    </row>
    <row r="741" spans="11:19" s="335" customFormat="1" ht="12">
      <c r="K741" s="499"/>
      <c r="M741" s="500"/>
      <c r="N741" s="500"/>
      <c r="O741" s="500"/>
      <c r="P741" s="500"/>
      <c r="Q741" s="500"/>
      <c r="R741" s="500"/>
      <c r="S741" s="338"/>
    </row>
    <row r="742" spans="11:19" s="335" customFormat="1" ht="12">
      <c r="K742" s="499"/>
      <c r="M742" s="500"/>
      <c r="N742" s="500"/>
      <c r="O742" s="500"/>
      <c r="P742" s="500"/>
      <c r="Q742" s="500"/>
      <c r="R742" s="500"/>
      <c r="S742" s="338"/>
    </row>
    <row r="743" spans="11:19" s="335" customFormat="1" ht="12">
      <c r="K743" s="499"/>
      <c r="M743" s="500"/>
      <c r="N743" s="500"/>
      <c r="O743" s="500"/>
      <c r="P743" s="500"/>
      <c r="Q743" s="500"/>
      <c r="R743" s="500"/>
      <c r="S743" s="338"/>
    </row>
    <row r="744" spans="11:19" s="335" customFormat="1" ht="12">
      <c r="K744" s="499"/>
      <c r="M744" s="500"/>
      <c r="N744" s="500"/>
      <c r="O744" s="500"/>
      <c r="P744" s="500"/>
      <c r="Q744" s="500"/>
      <c r="R744" s="500"/>
      <c r="S744" s="338"/>
    </row>
    <row r="745" spans="11:19" s="335" customFormat="1" ht="12">
      <c r="K745" s="499"/>
      <c r="M745" s="500"/>
      <c r="N745" s="500"/>
      <c r="O745" s="500"/>
      <c r="P745" s="500"/>
      <c r="Q745" s="500"/>
      <c r="R745" s="500"/>
      <c r="S745" s="338"/>
    </row>
    <row r="746" spans="11:19" s="335" customFormat="1" ht="12">
      <c r="K746" s="499"/>
      <c r="M746" s="500"/>
      <c r="N746" s="500"/>
      <c r="O746" s="500"/>
      <c r="P746" s="500"/>
      <c r="Q746" s="500"/>
      <c r="R746" s="500"/>
      <c r="S746" s="338"/>
    </row>
    <row r="747" spans="11:19" s="335" customFormat="1" ht="12">
      <c r="K747" s="499"/>
      <c r="M747" s="500"/>
      <c r="N747" s="500"/>
      <c r="O747" s="500"/>
      <c r="P747" s="500"/>
      <c r="Q747" s="500"/>
      <c r="R747" s="500"/>
      <c r="S747" s="338"/>
    </row>
    <row r="748" spans="11:19" s="335" customFormat="1" ht="12">
      <c r="K748" s="499"/>
      <c r="M748" s="500"/>
      <c r="N748" s="500"/>
      <c r="O748" s="500"/>
      <c r="P748" s="500"/>
      <c r="Q748" s="500"/>
      <c r="R748" s="500"/>
      <c r="S748" s="338"/>
    </row>
    <row r="749" spans="11:19" s="335" customFormat="1" ht="12">
      <c r="K749" s="499"/>
      <c r="M749" s="500"/>
      <c r="N749" s="500"/>
      <c r="O749" s="500"/>
      <c r="P749" s="500"/>
      <c r="Q749" s="500"/>
      <c r="R749" s="500"/>
      <c r="S749" s="338"/>
    </row>
    <row r="750" spans="11:19" s="335" customFormat="1" ht="12">
      <c r="K750" s="499"/>
      <c r="M750" s="500"/>
      <c r="N750" s="500"/>
      <c r="O750" s="500"/>
      <c r="P750" s="500"/>
      <c r="Q750" s="500"/>
      <c r="R750" s="500"/>
      <c r="S750" s="338"/>
    </row>
    <row r="751" spans="11:19" s="335" customFormat="1" ht="12">
      <c r="K751" s="499"/>
      <c r="M751" s="500"/>
      <c r="N751" s="500"/>
      <c r="O751" s="500"/>
      <c r="P751" s="500"/>
      <c r="Q751" s="500"/>
      <c r="R751" s="500"/>
      <c r="S751" s="338"/>
    </row>
    <row r="752" spans="11:19" s="335" customFormat="1" ht="12">
      <c r="K752" s="499"/>
      <c r="M752" s="500"/>
      <c r="N752" s="500"/>
      <c r="O752" s="500"/>
      <c r="P752" s="500"/>
      <c r="Q752" s="500"/>
      <c r="R752" s="500"/>
      <c r="S752" s="338"/>
    </row>
    <row r="753" spans="11:19" s="335" customFormat="1" ht="12">
      <c r="K753" s="499"/>
      <c r="M753" s="500"/>
      <c r="N753" s="500"/>
      <c r="O753" s="500"/>
      <c r="P753" s="500"/>
      <c r="Q753" s="500"/>
      <c r="R753" s="500"/>
      <c r="S753" s="338"/>
    </row>
    <row r="754" spans="11:19" s="335" customFormat="1" ht="12">
      <c r="K754" s="499"/>
      <c r="M754" s="500"/>
      <c r="N754" s="500"/>
      <c r="O754" s="500"/>
      <c r="P754" s="500"/>
      <c r="Q754" s="500"/>
      <c r="R754" s="500"/>
      <c r="S754" s="338"/>
    </row>
    <row r="755" spans="11:19" s="335" customFormat="1" ht="12">
      <c r="K755" s="499"/>
      <c r="M755" s="500"/>
      <c r="N755" s="500"/>
      <c r="O755" s="500"/>
      <c r="P755" s="500"/>
      <c r="Q755" s="500"/>
      <c r="R755" s="500"/>
      <c r="S755" s="338"/>
    </row>
    <row r="756" spans="11:19" s="335" customFormat="1" ht="12">
      <c r="K756" s="499"/>
      <c r="M756" s="500"/>
      <c r="N756" s="500"/>
      <c r="O756" s="500"/>
      <c r="P756" s="500"/>
      <c r="Q756" s="500"/>
      <c r="R756" s="500"/>
      <c r="S756" s="338"/>
    </row>
    <row r="757" spans="11:19" s="335" customFormat="1" ht="12">
      <c r="K757" s="499"/>
      <c r="M757" s="500"/>
      <c r="N757" s="500"/>
      <c r="O757" s="500"/>
      <c r="P757" s="500"/>
      <c r="Q757" s="500"/>
      <c r="R757" s="500"/>
      <c r="S757" s="338"/>
    </row>
    <row r="758" spans="11:19" s="335" customFormat="1" ht="12">
      <c r="K758" s="499"/>
      <c r="M758" s="500"/>
      <c r="N758" s="500"/>
      <c r="O758" s="500"/>
      <c r="P758" s="500"/>
      <c r="Q758" s="500"/>
      <c r="R758" s="500"/>
      <c r="S758" s="338"/>
    </row>
    <row r="759" spans="11:19" s="335" customFormat="1" ht="12">
      <c r="K759" s="499"/>
      <c r="M759" s="500"/>
      <c r="N759" s="500"/>
      <c r="O759" s="500"/>
      <c r="P759" s="500"/>
      <c r="Q759" s="500"/>
      <c r="R759" s="500"/>
      <c r="S759" s="338"/>
    </row>
    <row r="760" spans="11:19" s="335" customFormat="1" ht="12">
      <c r="K760" s="499"/>
      <c r="M760" s="500"/>
      <c r="N760" s="500"/>
      <c r="O760" s="500"/>
      <c r="P760" s="500"/>
      <c r="Q760" s="500"/>
      <c r="R760" s="500"/>
      <c r="S760" s="338"/>
    </row>
    <row r="761" spans="11:19" s="335" customFormat="1" ht="12">
      <c r="K761" s="499"/>
      <c r="M761" s="500"/>
      <c r="N761" s="500"/>
      <c r="O761" s="500"/>
      <c r="P761" s="500"/>
      <c r="Q761" s="500"/>
      <c r="R761" s="500"/>
      <c r="S761" s="338"/>
    </row>
    <row r="762" spans="11:19" s="335" customFormat="1" ht="12">
      <c r="K762" s="499"/>
      <c r="M762" s="500"/>
      <c r="N762" s="500"/>
      <c r="O762" s="500"/>
      <c r="P762" s="500"/>
      <c r="Q762" s="500"/>
      <c r="R762" s="500"/>
      <c r="S762" s="338"/>
    </row>
    <row r="763" spans="11:19" s="335" customFormat="1" ht="12">
      <c r="K763" s="499"/>
      <c r="M763" s="500"/>
      <c r="N763" s="500"/>
      <c r="O763" s="500"/>
      <c r="P763" s="500"/>
      <c r="Q763" s="500"/>
      <c r="R763" s="500"/>
      <c r="S763" s="338"/>
    </row>
    <row r="764" spans="11:19" s="335" customFormat="1" ht="12">
      <c r="K764" s="499"/>
      <c r="M764" s="500"/>
      <c r="N764" s="500"/>
      <c r="O764" s="500"/>
      <c r="P764" s="500"/>
      <c r="Q764" s="500"/>
      <c r="R764" s="500"/>
      <c r="S764" s="338"/>
    </row>
    <row r="765" spans="11:19" s="335" customFormat="1" ht="12">
      <c r="K765" s="499"/>
      <c r="M765" s="500"/>
      <c r="N765" s="500"/>
      <c r="O765" s="500"/>
      <c r="P765" s="500"/>
      <c r="Q765" s="500"/>
      <c r="R765" s="500"/>
      <c r="S765" s="338"/>
    </row>
    <row r="766" spans="11:19" s="335" customFormat="1" ht="12">
      <c r="K766" s="499"/>
      <c r="M766" s="500"/>
      <c r="N766" s="500"/>
      <c r="O766" s="500"/>
      <c r="P766" s="500"/>
      <c r="Q766" s="500"/>
      <c r="R766" s="500"/>
      <c r="S766" s="338"/>
    </row>
    <row r="767" spans="11:19" s="335" customFormat="1" ht="12">
      <c r="K767" s="499"/>
      <c r="M767" s="500"/>
      <c r="N767" s="500"/>
      <c r="O767" s="500"/>
      <c r="P767" s="500"/>
      <c r="Q767" s="500"/>
      <c r="R767" s="500"/>
      <c r="S767" s="338"/>
    </row>
    <row r="768" spans="11:19" s="335" customFormat="1" ht="12">
      <c r="K768" s="499"/>
      <c r="M768" s="500"/>
      <c r="N768" s="500"/>
      <c r="O768" s="500"/>
      <c r="P768" s="500"/>
      <c r="Q768" s="500"/>
      <c r="R768" s="500"/>
      <c r="S768" s="338"/>
    </row>
    <row r="769" spans="11:19" s="335" customFormat="1" ht="12">
      <c r="K769" s="499"/>
      <c r="M769" s="500"/>
      <c r="N769" s="500"/>
      <c r="O769" s="500"/>
      <c r="P769" s="500"/>
      <c r="Q769" s="500"/>
      <c r="R769" s="500"/>
      <c r="S769" s="338"/>
    </row>
    <row r="770" spans="11:19" s="335" customFormat="1" ht="12">
      <c r="K770" s="499"/>
      <c r="M770" s="500"/>
      <c r="N770" s="500"/>
      <c r="O770" s="500"/>
      <c r="P770" s="500"/>
      <c r="Q770" s="500"/>
      <c r="R770" s="500"/>
      <c r="S770" s="338"/>
    </row>
    <row r="771" spans="11:19" s="335" customFormat="1" ht="12">
      <c r="K771" s="499"/>
      <c r="M771" s="500"/>
      <c r="N771" s="500"/>
      <c r="O771" s="500"/>
      <c r="P771" s="500"/>
      <c r="Q771" s="500"/>
      <c r="R771" s="500"/>
      <c r="S771" s="338"/>
    </row>
    <row r="772" spans="11:19" s="335" customFormat="1" ht="12">
      <c r="K772" s="499"/>
      <c r="M772" s="500"/>
      <c r="N772" s="500"/>
      <c r="O772" s="500"/>
      <c r="P772" s="500"/>
      <c r="Q772" s="500"/>
      <c r="R772" s="500"/>
      <c r="S772" s="338"/>
    </row>
    <row r="773" spans="11:19" s="335" customFormat="1" ht="12">
      <c r="K773" s="499"/>
      <c r="M773" s="500"/>
      <c r="N773" s="500"/>
      <c r="O773" s="500"/>
      <c r="P773" s="500"/>
      <c r="Q773" s="500"/>
      <c r="R773" s="500"/>
      <c r="S773" s="338"/>
    </row>
    <row r="774" spans="11:19" s="335" customFormat="1" ht="12">
      <c r="K774" s="499"/>
      <c r="M774" s="500"/>
      <c r="N774" s="500"/>
      <c r="O774" s="500"/>
      <c r="P774" s="500"/>
      <c r="Q774" s="500"/>
      <c r="R774" s="500"/>
      <c r="S774" s="338"/>
    </row>
    <row r="775" spans="11:19" s="335" customFormat="1" ht="12">
      <c r="K775" s="499"/>
      <c r="M775" s="500"/>
      <c r="N775" s="500"/>
      <c r="O775" s="500"/>
      <c r="P775" s="500"/>
      <c r="Q775" s="500"/>
      <c r="R775" s="500"/>
      <c r="S775" s="338"/>
    </row>
    <row r="776" spans="11:19" s="335" customFormat="1" ht="12">
      <c r="K776" s="499"/>
      <c r="M776" s="500"/>
      <c r="N776" s="500"/>
      <c r="O776" s="500"/>
      <c r="P776" s="500"/>
      <c r="Q776" s="500"/>
      <c r="R776" s="500"/>
      <c r="S776" s="338"/>
    </row>
    <row r="777" spans="11:19" s="335" customFormat="1" ht="12">
      <c r="K777" s="499"/>
      <c r="M777" s="500"/>
      <c r="N777" s="500"/>
      <c r="O777" s="500"/>
      <c r="P777" s="500"/>
      <c r="Q777" s="500"/>
      <c r="R777" s="500"/>
      <c r="S777" s="338"/>
    </row>
    <row r="778" spans="11:19" s="335" customFormat="1" ht="12">
      <c r="K778" s="499"/>
      <c r="M778" s="500"/>
      <c r="N778" s="500"/>
      <c r="O778" s="500"/>
      <c r="P778" s="500"/>
      <c r="Q778" s="500"/>
      <c r="R778" s="500"/>
      <c r="S778" s="338"/>
    </row>
    <row r="779" spans="11:19" s="335" customFormat="1" ht="12">
      <c r="K779" s="499"/>
      <c r="M779" s="500"/>
      <c r="N779" s="500"/>
      <c r="O779" s="500"/>
      <c r="P779" s="500"/>
      <c r="Q779" s="500"/>
      <c r="R779" s="500"/>
      <c r="S779" s="338"/>
    </row>
    <row r="780" spans="11:19" s="335" customFormat="1" ht="12">
      <c r="K780" s="499"/>
      <c r="M780" s="500"/>
      <c r="N780" s="500"/>
      <c r="O780" s="500"/>
      <c r="P780" s="500"/>
      <c r="Q780" s="500"/>
      <c r="R780" s="500"/>
      <c r="S780" s="338"/>
    </row>
    <row r="781" spans="11:19" s="335" customFormat="1" ht="12">
      <c r="K781" s="499"/>
      <c r="M781" s="500"/>
      <c r="N781" s="500"/>
      <c r="O781" s="500"/>
      <c r="P781" s="500"/>
      <c r="Q781" s="500"/>
      <c r="R781" s="500"/>
      <c r="S781" s="338"/>
    </row>
    <row r="782" spans="11:19" s="335" customFormat="1" ht="12">
      <c r="K782" s="499"/>
      <c r="M782" s="500"/>
      <c r="N782" s="500"/>
      <c r="O782" s="500"/>
      <c r="P782" s="500"/>
      <c r="Q782" s="500"/>
      <c r="R782" s="500"/>
      <c r="S782" s="338"/>
    </row>
    <row r="783" spans="11:19" s="335" customFormat="1" ht="12">
      <c r="K783" s="499"/>
      <c r="M783" s="500"/>
      <c r="N783" s="500"/>
      <c r="O783" s="500"/>
      <c r="P783" s="500"/>
      <c r="Q783" s="500"/>
      <c r="R783" s="500"/>
      <c r="S783" s="338"/>
    </row>
    <row r="784" spans="11:19" s="335" customFormat="1" ht="12">
      <c r="K784" s="499"/>
      <c r="M784" s="500"/>
      <c r="N784" s="500"/>
      <c r="O784" s="500"/>
      <c r="P784" s="500"/>
      <c r="Q784" s="500"/>
      <c r="R784" s="500"/>
      <c r="S784" s="338"/>
    </row>
    <row r="785" spans="11:19" s="335" customFormat="1" ht="12">
      <c r="K785" s="499"/>
      <c r="M785" s="500"/>
      <c r="N785" s="500"/>
      <c r="O785" s="500"/>
      <c r="P785" s="500"/>
      <c r="Q785" s="500"/>
      <c r="R785" s="500"/>
      <c r="S785" s="338"/>
    </row>
    <row r="786" spans="11:19" s="335" customFormat="1" ht="12">
      <c r="K786" s="499"/>
      <c r="M786" s="500"/>
      <c r="N786" s="500"/>
      <c r="O786" s="500"/>
      <c r="P786" s="500"/>
      <c r="Q786" s="500"/>
      <c r="R786" s="500"/>
      <c r="S786" s="338"/>
    </row>
    <row r="787" spans="11:19" s="335" customFormat="1" ht="12">
      <c r="K787" s="499"/>
      <c r="M787" s="500"/>
      <c r="N787" s="500"/>
      <c r="O787" s="500"/>
      <c r="P787" s="500"/>
      <c r="Q787" s="500"/>
      <c r="R787" s="500"/>
      <c r="S787" s="338"/>
    </row>
    <row r="788" spans="11:19" s="335" customFormat="1" ht="12">
      <c r="K788" s="499"/>
      <c r="M788" s="500"/>
      <c r="N788" s="500"/>
      <c r="O788" s="500"/>
      <c r="P788" s="500"/>
      <c r="Q788" s="500"/>
      <c r="R788" s="500"/>
      <c r="S788" s="338"/>
    </row>
    <row r="789" spans="11:19" s="335" customFormat="1" ht="12">
      <c r="K789" s="499"/>
      <c r="M789" s="500"/>
      <c r="N789" s="500"/>
      <c r="O789" s="500"/>
      <c r="P789" s="500"/>
      <c r="Q789" s="500"/>
      <c r="R789" s="500"/>
      <c r="S789" s="338"/>
    </row>
    <row r="790" spans="11:19" s="335" customFormat="1" ht="12">
      <c r="K790" s="499"/>
      <c r="M790" s="500"/>
      <c r="N790" s="500"/>
      <c r="O790" s="500"/>
      <c r="P790" s="500"/>
      <c r="Q790" s="500"/>
      <c r="R790" s="500"/>
      <c r="S790" s="338"/>
    </row>
    <row r="791" spans="11:19" s="335" customFormat="1" ht="12">
      <c r="K791" s="499"/>
      <c r="M791" s="500"/>
      <c r="N791" s="500"/>
      <c r="O791" s="500"/>
      <c r="P791" s="500"/>
      <c r="Q791" s="500"/>
      <c r="R791" s="500"/>
      <c r="S791" s="338"/>
    </row>
    <row r="792" spans="11:19" s="335" customFormat="1" ht="12">
      <c r="K792" s="499"/>
      <c r="M792" s="500"/>
      <c r="N792" s="500"/>
      <c r="O792" s="500"/>
      <c r="P792" s="500"/>
      <c r="Q792" s="500"/>
      <c r="R792" s="500"/>
      <c r="S792" s="338"/>
    </row>
    <row r="793" spans="11:19" s="335" customFormat="1" ht="12">
      <c r="K793" s="499"/>
      <c r="M793" s="500"/>
      <c r="N793" s="500"/>
      <c r="O793" s="500"/>
      <c r="P793" s="500"/>
      <c r="Q793" s="500"/>
      <c r="R793" s="500"/>
      <c r="S793" s="338"/>
    </row>
    <row r="794" spans="11:19" s="335" customFormat="1" ht="12">
      <c r="K794" s="499"/>
      <c r="M794" s="500"/>
      <c r="N794" s="500"/>
      <c r="O794" s="500"/>
      <c r="P794" s="500"/>
      <c r="Q794" s="500"/>
      <c r="R794" s="500"/>
      <c r="S794" s="338"/>
    </row>
    <row r="795" spans="11:19" s="335" customFormat="1" ht="12">
      <c r="K795" s="499"/>
      <c r="M795" s="500"/>
      <c r="N795" s="500"/>
      <c r="O795" s="500"/>
      <c r="P795" s="500"/>
      <c r="Q795" s="500"/>
      <c r="R795" s="500"/>
      <c r="S795" s="338"/>
    </row>
    <row r="796" spans="11:19" s="335" customFormat="1" ht="12">
      <c r="K796" s="499"/>
      <c r="M796" s="500"/>
      <c r="N796" s="500"/>
      <c r="O796" s="500"/>
      <c r="P796" s="500"/>
      <c r="Q796" s="500"/>
      <c r="R796" s="500"/>
      <c r="S796" s="338"/>
    </row>
    <row r="797" spans="11:19" s="335" customFormat="1" ht="12">
      <c r="K797" s="499"/>
      <c r="M797" s="500"/>
      <c r="N797" s="500"/>
      <c r="O797" s="500"/>
      <c r="P797" s="500"/>
      <c r="Q797" s="500"/>
      <c r="R797" s="500"/>
      <c r="S797" s="338"/>
    </row>
    <row r="798" spans="11:19" s="335" customFormat="1" ht="12">
      <c r="K798" s="499"/>
      <c r="M798" s="500"/>
      <c r="N798" s="500"/>
      <c r="O798" s="500"/>
      <c r="P798" s="500"/>
      <c r="Q798" s="500"/>
      <c r="R798" s="500"/>
      <c r="S798" s="338"/>
    </row>
    <row r="799" spans="11:19" s="335" customFormat="1" ht="12">
      <c r="K799" s="499"/>
      <c r="M799" s="500"/>
      <c r="N799" s="500"/>
      <c r="O799" s="500"/>
      <c r="P799" s="500"/>
      <c r="Q799" s="500"/>
      <c r="R799" s="500"/>
      <c r="S799" s="338"/>
    </row>
    <row r="800" spans="11:19" s="335" customFormat="1" ht="12">
      <c r="K800" s="499"/>
      <c r="M800" s="500"/>
      <c r="N800" s="500"/>
      <c r="O800" s="500"/>
      <c r="P800" s="500"/>
      <c r="Q800" s="500"/>
      <c r="R800" s="500"/>
      <c r="S800" s="338"/>
    </row>
    <row r="801" spans="11:19" s="335" customFormat="1" ht="12">
      <c r="K801" s="499"/>
      <c r="M801" s="500"/>
      <c r="N801" s="500"/>
      <c r="O801" s="500"/>
      <c r="P801" s="500"/>
      <c r="Q801" s="500"/>
      <c r="R801" s="500"/>
      <c r="S801" s="338"/>
    </row>
    <row r="802" spans="11:19" s="335" customFormat="1" ht="12">
      <c r="K802" s="499"/>
      <c r="M802" s="500"/>
      <c r="N802" s="500"/>
      <c r="O802" s="500"/>
      <c r="P802" s="500"/>
      <c r="Q802" s="500"/>
      <c r="R802" s="500"/>
      <c r="S802" s="338"/>
    </row>
    <row r="803" spans="11:19" s="335" customFormat="1" ht="12">
      <c r="K803" s="499"/>
      <c r="M803" s="500"/>
      <c r="N803" s="500"/>
      <c r="O803" s="500"/>
      <c r="P803" s="500"/>
      <c r="Q803" s="500"/>
      <c r="R803" s="500"/>
      <c r="S803" s="338"/>
    </row>
    <row r="804" spans="11:19" s="335" customFormat="1" ht="12">
      <c r="K804" s="499"/>
      <c r="M804" s="500"/>
      <c r="N804" s="500"/>
      <c r="O804" s="500"/>
      <c r="P804" s="500"/>
      <c r="Q804" s="500"/>
      <c r="R804" s="500"/>
      <c r="S804" s="338"/>
    </row>
  </sheetData>
  <sheetProtection/>
  <mergeCells count="56">
    <mergeCell ref="B1:S1"/>
    <mergeCell ref="T1:AE1"/>
    <mergeCell ref="M2:O2"/>
    <mergeCell ref="T2:U2"/>
    <mergeCell ref="V2:W2"/>
    <mergeCell ref="X2:Y2"/>
    <mergeCell ref="Z2:AA2"/>
    <mergeCell ref="AB2:AC2"/>
    <mergeCell ref="AD2:AE2"/>
    <mergeCell ref="A2:A3"/>
    <mergeCell ref="A4:A35"/>
    <mergeCell ref="A36:A67"/>
    <mergeCell ref="A68:A99"/>
    <mergeCell ref="A100:A131"/>
    <mergeCell ref="B2:B3"/>
    <mergeCell ref="B4:B13"/>
    <mergeCell ref="B14:B25"/>
    <mergeCell ref="B26:B35"/>
    <mergeCell ref="B36:B45"/>
    <mergeCell ref="B46:B57"/>
    <mergeCell ref="B58:B67"/>
    <mergeCell ref="B68:B77"/>
    <mergeCell ref="B78:B89"/>
    <mergeCell ref="B90:B99"/>
    <mergeCell ref="B100:B109"/>
    <mergeCell ref="B110:B121"/>
    <mergeCell ref="B122:B13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SheetLayoutView="100" workbookViewId="0" topLeftCell="A1">
      <pane xSplit="5" ySplit="3" topLeftCell="O4" activePane="bottomRight" state="frozen"/>
      <selection pane="bottomRight" activeCell="S12" sqref="S12"/>
    </sheetView>
  </sheetViews>
  <sheetFormatPr defaultColWidth="9.00390625" defaultRowHeight="14.25"/>
  <cols>
    <col min="3" max="8" width="5.875" style="0" customWidth="1"/>
    <col min="9" max="9" width="5.75390625" style="0" customWidth="1"/>
    <col min="10" max="10" width="5.875" style="0" customWidth="1"/>
    <col min="11" max="11" width="4.25390625" style="0" customWidth="1"/>
    <col min="12" max="14" width="5.875" style="0" customWidth="1"/>
    <col min="15" max="23" width="6.25390625" style="0" customWidth="1"/>
    <col min="24" max="46" width="6.875" style="0" customWidth="1"/>
  </cols>
  <sheetData>
    <row r="1" spans="1:45" ht="24">
      <c r="A1" s="254"/>
      <c r="B1" s="255" t="s">
        <v>368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</row>
    <row r="2" spans="1:45" ht="40.5" customHeight="1">
      <c r="A2" s="256" t="s">
        <v>369</v>
      </c>
      <c r="B2" s="257" t="s">
        <v>178</v>
      </c>
      <c r="C2" s="258" t="s">
        <v>370</v>
      </c>
      <c r="D2" s="259" t="s">
        <v>371</v>
      </c>
      <c r="E2" s="260" t="s">
        <v>61</v>
      </c>
      <c r="F2" s="261" t="s">
        <v>372</v>
      </c>
      <c r="G2" s="262"/>
      <c r="H2" s="262"/>
      <c r="I2" s="262"/>
      <c r="J2" s="262"/>
      <c r="K2" s="262"/>
      <c r="L2" s="262"/>
      <c r="M2" s="262"/>
      <c r="N2" s="281"/>
      <c r="O2" s="282" t="s">
        <v>373</v>
      </c>
      <c r="P2" s="283"/>
      <c r="Q2" s="283"/>
      <c r="R2" s="283"/>
      <c r="S2" s="283"/>
      <c r="T2" s="298"/>
      <c r="U2" s="298"/>
      <c r="V2" s="299"/>
      <c r="W2" s="300"/>
      <c r="X2" s="70" t="s">
        <v>192</v>
      </c>
      <c r="Y2" s="70"/>
      <c r="Z2" s="70" t="s">
        <v>196</v>
      </c>
      <c r="AA2" s="70"/>
      <c r="AB2" s="70" t="s">
        <v>193</v>
      </c>
      <c r="AC2" s="70"/>
      <c r="AD2" s="70" t="s">
        <v>374</v>
      </c>
      <c r="AE2" s="70"/>
      <c r="AF2" s="310" t="s">
        <v>375</v>
      </c>
      <c r="AG2" s="320"/>
      <c r="AH2" s="7" t="s">
        <v>376</v>
      </c>
      <c r="AI2" s="7"/>
      <c r="AJ2" s="7" t="s">
        <v>377</v>
      </c>
      <c r="AK2" s="7" t="s">
        <v>378</v>
      </c>
      <c r="AL2" s="257" t="s">
        <v>379</v>
      </c>
      <c r="AM2" s="52" t="s">
        <v>380</v>
      </c>
      <c r="AN2" s="52" t="s">
        <v>381</v>
      </c>
      <c r="AO2" s="325" t="s">
        <v>382</v>
      </c>
      <c r="AP2" s="326"/>
      <c r="AQ2" s="326"/>
      <c r="AR2" s="326"/>
      <c r="AS2" s="327"/>
    </row>
    <row r="3" spans="1:45" ht="57" customHeight="1">
      <c r="A3" s="263"/>
      <c r="B3" s="264"/>
      <c r="C3" s="265"/>
      <c r="D3" s="266"/>
      <c r="E3" s="267"/>
      <c r="F3" s="268" t="s">
        <v>383</v>
      </c>
      <c r="G3" s="269" t="s">
        <v>384</v>
      </c>
      <c r="H3" s="270" t="s">
        <v>385</v>
      </c>
      <c r="I3" s="284" t="s">
        <v>386</v>
      </c>
      <c r="J3" s="285" t="s">
        <v>387</v>
      </c>
      <c r="K3" s="286" t="s">
        <v>388</v>
      </c>
      <c r="L3" s="286" t="s">
        <v>385</v>
      </c>
      <c r="M3" s="284" t="s">
        <v>386</v>
      </c>
      <c r="N3" s="287" t="s">
        <v>389</v>
      </c>
      <c r="O3" s="288" t="s">
        <v>390</v>
      </c>
      <c r="P3" s="289" t="s">
        <v>391</v>
      </c>
      <c r="Q3" s="289" t="s">
        <v>392</v>
      </c>
      <c r="R3" s="289" t="s">
        <v>393</v>
      </c>
      <c r="S3" s="289" t="s">
        <v>394</v>
      </c>
      <c r="T3" s="199" t="s">
        <v>395</v>
      </c>
      <c r="U3" s="199" t="s">
        <v>396</v>
      </c>
      <c r="V3" s="288" t="s">
        <v>397</v>
      </c>
      <c r="W3" s="288" t="s">
        <v>398</v>
      </c>
      <c r="X3" s="301" t="s">
        <v>209</v>
      </c>
      <c r="Y3" s="301" t="s">
        <v>399</v>
      </c>
      <c r="Z3" s="311" t="s">
        <v>400</v>
      </c>
      <c r="AA3" s="287" t="s">
        <v>399</v>
      </c>
      <c r="AB3" s="287" t="s">
        <v>400</v>
      </c>
      <c r="AC3" s="287" t="s">
        <v>401</v>
      </c>
      <c r="AD3" s="287" t="s">
        <v>400</v>
      </c>
      <c r="AE3" s="287" t="s">
        <v>401</v>
      </c>
      <c r="AF3" s="287" t="s">
        <v>402</v>
      </c>
      <c r="AG3" s="321" t="s">
        <v>403</v>
      </c>
      <c r="AH3" s="322" t="s">
        <v>404</v>
      </c>
      <c r="AI3" s="323" t="s">
        <v>403</v>
      </c>
      <c r="AJ3" s="168"/>
      <c r="AK3" s="168"/>
      <c r="AL3" s="324"/>
      <c r="AM3" s="301"/>
      <c r="AN3" s="301"/>
      <c r="AO3" s="269" t="s">
        <v>405</v>
      </c>
      <c r="AP3" s="328" t="s">
        <v>406</v>
      </c>
      <c r="AQ3" s="269" t="s">
        <v>407</v>
      </c>
      <c r="AR3" s="328" t="s">
        <v>408</v>
      </c>
      <c r="AS3" s="328" t="s">
        <v>409</v>
      </c>
    </row>
    <row r="4" spans="1:45" ht="14.25">
      <c r="A4" s="141">
        <v>1</v>
      </c>
      <c r="B4" s="271" t="s">
        <v>410</v>
      </c>
      <c r="C4" s="215" t="s">
        <v>171</v>
      </c>
      <c r="D4" s="215" t="s">
        <v>411</v>
      </c>
      <c r="E4" s="141" t="s">
        <v>412</v>
      </c>
      <c r="F4" s="214">
        <v>470.043636363636</v>
      </c>
      <c r="G4" s="272">
        <v>5.77</v>
      </c>
      <c r="H4" s="157" t="s">
        <v>413</v>
      </c>
      <c r="I4" s="157" t="s">
        <v>414</v>
      </c>
      <c r="J4" s="143">
        <v>4.2872817633201</v>
      </c>
      <c r="K4" s="141" t="s">
        <v>415</v>
      </c>
      <c r="L4" s="183" t="s">
        <v>414</v>
      </c>
      <c r="M4" s="183" t="s">
        <v>416</v>
      </c>
      <c r="N4" s="141">
        <v>2</v>
      </c>
      <c r="O4" s="290">
        <v>780</v>
      </c>
      <c r="P4" s="186">
        <v>15.61</v>
      </c>
      <c r="Q4" s="186">
        <v>34.8</v>
      </c>
      <c r="R4" s="186">
        <v>60.8</v>
      </c>
      <c r="S4" s="186">
        <v>13.2</v>
      </c>
      <c r="T4" s="185">
        <v>550</v>
      </c>
      <c r="U4" s="185">
        <v>140.3</v>
      </c>
      <c r="V4" s="186">
        <v>66.5</v>
      </c>
      <c r="W4" s="302" t="s">
        <v>417</v>
      </c>
      <c r="X4" s="214">
        <v>2.47</v>
      </c>
      <c r="Y4" s="215" t="s">
        <v>418</v>
      </c>
      <c r="Z4" s="312">
        <v>42.68</v>
      </c>
      <c r="AA4" s="215" t="s">
        <v>419</v>
      </c>
      <c r="AB4" s="215">
        <v>7</v>
      </c>
      <c r="AC4" s="215" t="s">
        <v>420</v>
      </c>
      <c r="AD4" s="215">
        <v>30.2</v>
      </c>
      <c r="AE4" s="215" t="s">
        <v>420</v>
      </c>
      <c r="AF4" s="215"/>
      <c r="AG4" s="213" t="s">
        <v>421</v>
      </c>
      <c r="AH4" s="143">
        <v>3.89</v>
      </c>
      <c r="AI4" s="213" t="s">
        <v>422</v>
      </c>
      <c r="AJ4" s="213" t="s">
        <v>422</v>
      </c>
      <c r="AK4" s="213" t="s">
        <v>423</v>
      </c>
      <c r="AL4" s="141"/>
      <c r="AM4" s="242">
        <v>203.7</v>
      </c>
      <c r="AN4" s="242">
        <f>AM4-205.6</f>
        <v>-1.9000000000000057</v>
      </c>
      <c r="AO4" s="242">
        <v>85.6363636363636</v>
      </c>
      <c r="AP4" s="242">
        <v>32.2881818181818</v>
      </c>
      <c r="AQ4" s="242">
        <v>36.63</v>
      </c>
      <c r="AR4" s="242">
        <v>43</v>
      </c>
      <c r="AS4" s="141">
        <v>43.98</v>
      </c>
    </row>
    <row r="5" spans="1:45" ht="14.25">
      <c r="A5" s="228"/>
      <c r="B5" s="127"/>
      <c r="C5" s="228" t="s">
        <v>174</v>
      </c>
      <c r="D5" s="228" t="s">
        <v>424</v>
      </c>
      <c r="E5" s="228" t="s">
        <v>425</v>
      </c>
      <c r="F5" s="205">
        <v>482.361666666667</v>
      </c>
      <c r="G5" s="205"/>
      <c r="H5" s="273"/>
      <c r="I5" s="273"/>
      <c r="J5" s="205">
        <v>5.40429313346299</v>
      </c>
      <c r="K5" s="228"/>
      <c r="L5" s="183" t="s">
        <v>426</v>
      </c>
      <c r="M5" s="183" t="s">
        <v>427</v>
      </c>
      <c r="N5" s="291">
        <v>6</v>
      </c>
      <c r="O5" s="228">
        <v>785</v>
      </c>
      <c r="P5" s="176">
        <v>15.7</v>
      </c>
      <c r="Q5" s="176">
        <v>31.7</v>
      </c>
      <c r="R5" s="176">
        <v>64.7</v>
      </c>
      <c r="S5" s="176">
        <v>5.4</v>
      </c>
      <c r="T5" s="175">
        <v>505</v>
      </c>
      <c r="U5" s="175">
        <v>125.6</v>
      </c>
      <c r="V5" s="176">
        <v>66.1</v>
      </c>
      <c r="W5" s="303" t="s">
        <v>428</v>
      </c>
      <c r="X5" s="205">
        <v>1.92</v>
      </c>
      <c r="Y5" s="127" t="s">
        <v>418</v>
      </c>
      <c r="Z5" s="313">
        <v>54.27</v>
      </c>
      <c r="AA5" s="127" t="s">
        <v>419</v>
      </c>
      <c r="AB5" s="127">
        <v>9</v>
      </c>
      <c r="AC5" s="127" t="s">
        <v>429</v>
      </c>
      <c r="AD5" s="127">
        <v>43.4</v>
      </c>
      <c r="AE5" s="127" t="s">
        <v>420</v>
      </c>
      <c r="AF5" s="314">
        <v>1.86046511627907</v>
      </c>
      <c r="AG5" s="204" t="s">
        <v>430</v>
      </c>
      <c r="AH5" s="128">
        <v>3.97777777777778</v>
      </c>
      <c r="AI5" s="204" t="s">
        <v>422</v>
      </c>
      <c r="AJ5" s="204" t="s">
        <v>431</v>
      </c>
      <c r="AK5" s="204" t="s">
        <v>431</v>
      </c>
      <c r="AL5" s="204" t="s">
        <v>431</v>
      </c>
      <c r="AM5" s="313">
        <v>207.75</v>
      </c>
      <c r="AN5" s="176">
        <f>AM5-209.4</f>
        <v>-1.6500000000000057</v>
      </c>
      <c r="AO5" s="313">
        <v>83.2416666666667</v>
      </c>
      <c r="AP5" s="313">
        <v>32.1741666666667</v>
      </c>
      <c r="AQ5" s="313">
        <v>37.9025</v>
      </c>
      <c r="AR5" s="313">
        <v>42.7345454545454</v>
      </c>
      <c r="AS5" s="205">
        <v>42.518</v>
      </c>
    </row>
    <row r="6" spans="1:45" ht="14.25">
      <c r="A6" s="228"/>
      <c r="B6" s="127"/>
      <c r="C6" s="207"/>
      <c r="D6" s="207"/>
      <c r="E6" s="206" t="s">
        <v>153</v>
      </c>
      <c r="F6" s="274">
        <f>AVERAGE(F4:F5)</f>
        <v>476.2026515151515</v>
      </c>
      <c r="G6" s="274"/>
      <c r="H6" s="275"/>
      <c r="I6" s="275"/>
      <c r="J6" s="131">
        <f>(F6-454.17)/454.17*100</f>
        <v>4.851190416617452</v>
      </c>
      <c r="K6" s="129"/>
      <c r="L6" s="162"/>
      <c r="M6" s="162"/>
      <c r="N6" s="129"/>
      <c r="O6" s="292">
        <f>AVERAGE(O4:O5)</f>
        <v>782.5</v>
      </c>
      <c r="P6" s="292">
        <f aca="true" t="shared" si="0" ref="P6:V6">AVERAGE(P4:P5)</f>
        <v>15.655</v>
      </c>
      <c r="Q6" s="292">
        <f t="shared" si="0"/>
        <v>33.25</v>
      </c>
      <c r="R6" s="292">
        <f t="shared" si="0"/>
        <v>62.75</v>
      </c>
      <c r="S6" s="292">
        <f t="shared" si="0"/>
        <v>9.3</v>
      </c>
      <c r="T6" s="292">
        <f t="shared" si="0"/>
        <v>527.5</v>
      </c>
      <c r="U6" s="292">
        <f t="shared" si="0"/>
        <v>132.95</v>
      </c>
      <c r="V6" s="292">
        <f t="shared" si="0"/>
        <v>66.3</v>
      </c>
      <c r="W6" s="304" t="s">
        <v>417</v>
      </c>
      <c r="X6" s="305"/>
      <c r="Y6" s="207" t="s">
        <v>418</v>
      </c>
      <c r="Z6" s="315"/>
      <c r="AA6" s="207" t="s">
        <v>419</v>
      </c>
      <c r="AB6" s="292"/>
      <c r="AC6" s="127" t="s">
        <v>429</v>
      </c>
      <c r="AD6" s="292"/>
      <c r="AE6" s="207" t="s">
        <v>420</v>
      </c>
      <c r="AF6" s="292"/>
      <c r="AG6" s="206" t="s">
        <v>421</v>
      </c>
      <c r="AH6" s="305"/>
      <c r="AI6" s="204" t="s">
        <v>422</v>
      </c>
      <c r="AJ6" s="204" t="s">
        <v>431</v>
      </c>
      <c r="AK6" s="204" t="s">
        <v>423</v>
      </c>
      <c r="AL6" s="204" t="s">
        <v>431</v>
      </c>
      <c r="AM6" s="315">
        <f aca="true" t="shared" si="1" ref="AM6:AS6">AVERAGE(AM4:AM5)</f>
        <v>205.725</v>
      </c>
      <c r="AN6" s="315">
        <f t="shared" si="1"/>
        <v>-1.7750000000000057</v>
      </c>
      <c r="AO6" s="315">
        <f t="shared" si="1"/>
        <v>84.43901515151515</v>
      </c>
      <c r="AP6" s="315">
        <f t="shared" si="1"/>
        <v>32.231174242424245</v>
      </c>
      <c r="AQ6" s="315">
        <f t="shared" si="1"/>
        <v>37.26625</v>
      </c>
      <c r="AR6" s="315">
        <f t="shared" si="1"/>
        <v>42.8672727272727</v>
      </c>
      <c r="AS6" s="315">
        <f t="shared" si="1"/>
        <v>43.248999999999995</v>
      </c>
    </row>
    <row r="7" spans="1:45" ht="15">
      <c r="A7" s="276"/>
      <c r="B7" s="277"/>
      <c r="C7" s="276"/>
      <c r="D7" s="276"/>
      <c r="E7" s="276" t="s">
        <v>432</v>
      </c>
      <c r="F7" s="277">
        <v>506.53</v>
      </c>
      <c r="G7" s="277"/>
      <c r="H7" s="278"/>
      <c r="I7" s="278"/>
      <c r="J7" s="277">
        <v>6.21</v>
      </c>
      <c r="K7" s="276"/>
      <c r="L7" s="293" t="s">
        <v>433</v>
      </c>
      <c r="M7" s="293"/>
      <c r="N7" s="276">
        <v>1</v>
      </c>
      <c r="O7" s="276"/>
      <c r="P7" s="294"/>
      <c r="Q7" s="294"/>
      <c r="R7" s="294"/>
      <c r="S7" s="294"/>
      <c r="T7" s="306"/>
      <c r="U7" s="306"/>
      <c r="V7" s="294"/>
      <c r="W7" s="294"/>
      <c r="X7" s="277"/>
      <c r="Y7" s="277"/>
      <c r="Z7" s="277"/>
      <c r="AA7" s="277"/>
      <c r="AB7" s="276"/>
      <c r="AC7" s="276"/>
      <c r="AD7" s="276"/>
      <c r="AE7" s="276"/>
      <c r="AF7" s="316"/>
      <c r="AG7" s="276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137"/>
      <c r="AS7" s="294"/>
    </row>
    <row r="8" spans="1:45" ht="14.25">
      <c r="A8" s="141">
        <v>2</v>
      </c>
      <c r="B8" s="271" t="s">
        <v>434</v>
      </c>
      <c r="C8" s="215" t="s">
        <v>167</v>
      </c>
      <c r="D8" s="215" t="s">
        <v>424</v>
      </c>
      <c r="E8" s="141" t="s">
        <v>412</v>
      </c>
      <c r="F8" s="214">
        <v>467.049090909091</v>
      </c>
      <c r="G8" s="214">
        <v>5.09</v>
      </c>
      <c r="H8" s="157" t="s">
        <v>414</v>
      </c>
      <c r="I8" s="157" t="s">
        <v>435</v>
      </c>
      <c r="J8" s="143">
        <v>3.62289024429599</v>
      </c>
      <c r="K8" s="141" t="s">
        <v>415</v>
      </c>
      <c r="L8" s="183" t="s">
        <v>414</v>
      </c>
      <c r="M8" s="183" t="s">
        <v>416</v>
      </c>
      <c r="N8" s="141">
        <v>4</v>
      </c>
      <c r="O8" s="290">
        <v>772</v>
      </c>
      <c r="P8" s="186">
        <v>17.3</v>
      </c>
      <c r="Q8" s="186">
        <v>34.9</v>
      </c>
      <c r="R8" s="186">
        <v>60.6</v>
      </c>
      <c r="S8" s="186">
        <v>7.7</v>
      </c>
      <c r="T8" s="185">
        <v>730</v>
      </c>
      <c r="U8" s="185">
        <v>165.8</v>
      </c>
      <c r="V8" s="186">
        <v>67.3</v>
      </c>
      <c r="W8" s="302" t="s">
        <v>436</v>
      </c>
      <c r="X8" s="214">
        <v>2.21</v>
      </c>
      <c r="Y8" s="215" t="s">
        <v>418</v>
      </c>
      <c r="Z8" s="312">
        <v>27.5</v>
      </c>
      <c r="AA8" s="215" t="s">
        <v>418</v>
      </c>
      <c r="AB8" s="215">
        <v>3</v>
      </c>
      <c r="AC8" s="215" t="s">
        <v>418</v>
      </c>
      <c r="AD8" s="215">
        <v>0</v>
      </c>
      <c r="AE8" s="215" t="s">
        <v>437</v>
      </c>
      <c r="AF8" s="215"/>
      <c r="AG8" s="213" t="s">
        <v>421</v>
      </c>
      <c r="AH8" s="143">
        <v>4.14</v>
      </c>
      <c r="AI8" s="213" t="s">
        <v>438</v>
      </c>
      <c r="AJ8" s="213" t="s">
        <v>422</v>
      </c>
      <c r="AK8" s="213" t="s">
        <v>423</v>
      </c>
      <c r="AL8" s="141"/>
      <c r="AM8" s="242">
        <v>204.9</v>
      </c>
      <c r="AN8" s="242">
        <f>AM8-205.6</f>
        <v>-0.6999999999999886</v>
      </c>
      <c r="AO8" s="242">
        <v>87.6545454545455</v>
      </c>
      <c r="AP8" s="242">
        <v>30.9627272727273</v>
      </c>
      <c r="AQ8" s="242">
        <v>35.2618181818182</v>
      </c>
      <c r="AR8" s="242">
        <v>45.4481818181818</v>
      </c>
      <c r="AS8" s="141">
        <v>43.62</v>
      </c>
    </row>
    <row r="9" spans="1:45" ht="14.25">
      <c r="A9" s="228"/>
      <c r="B9" s="127"/>
      <c r="C9" s="228" t="s">
        <v>167</v>
      </c>
      <c r="D9" s="228" t="s">
        <v>439</v>
      </c>
      <c r="E9" s="228" t="s">
        <v>425</v>
      </c>
      <c r="F9" s="205">
        <v>483.215</v>
      </c>
      <c r="G9" s="205"/>
      <c r="H9" s="273"/>
      <c r="I9" s="273"/>
      <c r="J9" s="205">
        <v>5.59076109520791</v>
      </c>
      <c r="K9" s="228"/>
      <c r="L9" s="183" t="s">
        <v>433</v>
      </c>
      <c r="M9" s="183" t="s">
        <v>440</v>
      </c>
      <c r="N9" s="291">
        <v>4</v>
      </c>
      <c r="O9" s="228">
        <v>770</v>
      </c>
      <c r="P9" s="176">
        <v>17.32</v>
      </c>
      <c r="Q9" s="176">
        <v>33.1</v>
      </c>
      <c r="R9" s="176">
        <v>65.9</v>
      </c>
      <c r="S9" s="176">
        <v>8.4</v>
      </c>
      <c r="T9" s="175">
        <v>372</v>
      </c>
      <c r="U9" s="175">
        <v>104.6</v>
      </c>
      <c r="V9" s="176">
        <v>67.6</v>
      </c>
      <c r="W9" s="302" t="s">
        <v>436</v>
      </c>
      <c r="X9" s="205">
        <v>1.29</v>
      </c>
      <c r="Y9" s="127" t="s">
        <v>441</v>
      </c>
      <c r="Z9" s="313">
        <v>35.37</v>
      </c>
      <c r="AA9" s="127" t="s">
        <v>419</v>
      </c>
      <c r="AB9" s="127">
        <v>7</v>
      </c>
      <c r="AC9" s="127" t="s">
        <v>420</v>
      </c>
      <c r="AD9" s="127">
        <v>5.4</v>
      </c>
      <c r="AE9" s="127" t="s">
        <v>418</v>
      </c>
      <c r="AF9" s="314">
        <v>0.699300699300699</v>
      </c>
      <c r="AG9" s="204" t="s">
        <v>430</v>
      </c>
      <c r="AH9" s="128">
        <v>4</v>
      </c>
      <c r="AI9" s="204" t="s">
        <v>438</v>
      </c>
      <c r="AJ9" s="204" t="s">
        <v>431</v>
      </c>
      <c r="AK9" s="204" t="s">
        <v>431</v>
      </c>
      <c r="AL9" s="204" t="s">
        <v>431</v>
      </c>
      <c r="AM9" s="313">
        <v>208.416666666667</v>
      </c>
      <c r="AN9" s="176">
        <f>AM9-209.4</f>
        <v>-0.9833333333330074</v>
      </c>
      <c r="AO9" s="313">
        <v>84.225</v>
      </c>
      <c r="AP9" s="313">
        <v>30.81</v>
      </c>
      <c r="AQ9" s="313">
        <v>37.855</v>
      </c>
      <c r="AR9" s="313">
        <v>44.4736363636364</v>
      </c>
      <c r="AS9" s="205">
        <v>44.461</v>
      </c>
    </row>
    <row r="10" spans="1:45" ht="14.25">
      <c r="A10" s="228"/>
      <c r="B10" s="127"/>
      <c r="C10" s="207"/>
      <c r="D10" s="207"/>
      <c r="E10" s="206" t="s">
        <v>153</v>
      </c>
      <c r="F10" s="274">
        <f>AVERAGE(F8:F9)</f>
        <v>475.1320454545455</v>
      </c>
      <c r="G10" s="274"/>
      <c r="H10" s="275"/>
      <c r="I10" s="275"/>
      <c r="J10" s="131">
        <f>(F10-454.17)/454.17*100</f>
        <v>4.615462371919213</v>
      </c>
      <c r="K10" s="295"/>
      <c r="L10" s="162"/>
      <c r="M10" s="162"/>
      <c r="N10" s="295"/>
      <c r="O10" s="274">
        <f>AVERAGE(O8:O9)</f>
        <v>771</v>
      </c>
      <c r="P10" s="274">
        <f aca="true" t="shared" si="2" ref="P10:V10">AVERAGE(P8:P9)</f>
        <v>17.310000000000002</v>
      </c>
      <c r="Q10" s="274">
        <f t="shared" si="2"/>
        <v>34</v>
      </c>
      <c r="R10" s="274">
        <f t="shared" si="2"/>
        <v>63.25</v>
      </c>
      <c r="S10" s="274">
        <f t="shared" si="2"/>
        <v>8.05</v>
      </c>
      <c r="T10" s="274">
        <f t="shared" si="2"/>
        <v>551</v>
      </c>
      <c r="U10" s="274">
        <f t="shared" si="2"/>
        <v>135.2</v>
      </c>
      <c r="V10" s="274">
        <f t="shared" si="2"/>
        <v>67.44999999999999</v>
      </c>
      <c r="W10" s="304" t="s">
        <v>436</v>
      </c>
      <c r="X10" s="305"/>
      <c r="Y10" s="207" t="s">
        <v>418</v>
      </c>
      <c r="Z10" s="315"/>
      <c r="AA10" s="207" t="s">
        <v>419</v>
      </c>
      <c r="AB10" s="292"/>
      <c r="AC10" s="127" t="s">
        <v>420</v>
      </c>
      <c r="AD10" s="292">
        <f>AVERAGE(AD7:AD8)</f>
        <v>0</v>
      </c>
      <c r="AE10" s="207" t="s">
        <v>418</v>
      </c>
      <c r="AF10" s="292"/>
      <c r="AG10" s="206" t="s">
        <v>421</v>
      </c>
      <c r="AH10" s="305"/>
      <c r="AI10" s="204" t="s">
        <v>438</v>
      </c>
      <c r="AJ10" s="204" t="s">
        <v>431</v>
      </c>
      <c r="AK10" s="204" t="s">
        <v>423</v>
      </c>
      <c r="AL10" s="204" t="s">
        <v>431</v>
      </c>
      <c r="AM10" s="315">
        <f aca="true" t="shared" si="3" ref="AM10:AS10">AVERAGE(AM8:AM9)</f>
        <v>206.6583333333335</v>
      </c>
      <c r="AN10" s="315">
        <f t="shared" si="3"/>
        <v>-0.841666666666498</v>
      </c>
      <c r="AO10" s="315">
        <f t="shared" si="3"/>
        <v>85.93977272727275</v>
      </c>
      <c r="AP10" s="315">
        <f t="shared" si="3"/>
        <v>30.886363636363647</v>
      </c>
      <c r="AQ10" s="315">
        <f t="shared" si="3"/>
        <v>36.558409090909095</v>
      </c>
      <c r="AR10" s="315">
        <f t="shared" si="3"/>
        <v>44.9609090909091</v>
      </c>
      <c r="AS10" s="315">
        <f t="shared" si="3"/>
        <v>44.040499999999994</v>
      </c>
    </row>
    <row r="11" spans="1:45" ht="15">
      <c r="A11" s="276"/>
      <c r="B11" s="277"/>
      <c r="C11" s="276"/>
      <c r="D11" s="276"/>
      <c r="E11" s="276" t="s">
        <v>432</v>
      </c>
      <c r="F11" s="277">
        <v>496.89</v>
      </c>
      <c r="G11" s="277"/>
      <c r="H11" s="278"/>
      <c r="I11" s="278"/>
      <c r="J11" s="277">
        <v>4.19</v>
      </c>
      <c r="K11" s="276"/>
      <c r="L11" s="293" t="s">
        <v>433</v>
      </c>
      <c r="M11" s="293"/>
      <c r="N11" s="276">
        <v>2</v>
      </c>
      <c r="O11" s="276"/>
      <c r="P11" s="294"/>
      <c r="Q11" s="294"/>
      <c r="R11" s="294"/>
      <c r="S11" s="294"/>
      <c r="T11" s="306"/>
      <c r="U11" s="306"/>
      <c r="V11" s="294"/>
      <c r="W11" s="294"/>
      <c r="X11" s="277"/>
      <c r="Y11" s="277"/>
      <c r="Z11" s="277"/>
      <c r="AA11" s="277"/>
      <c r="AB11" s="276"/>
      <c r="AC11" s="276"/>
      <c r="AD11" s="276"/>
      <c r="AE11" s="276"/>
      <c r="AF11" s="316"/>
      <c r="AG11" s="276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137"/>
      <c r="AS11" s="294"/>
    </row>
    <row r="12" spans="1:45" ht="14.25">
      <c r="A12" s="141">
        <v>3</v>
      </c>
      <c r="B12" s="271" t="s">
        <v>442</v>
      </c>
      <c r="C12" s="215" t="s">
        <v>112</v>
      </c>
      <c r="D12" s="215" t="s">
        <v>443</v>
      </c>
      <c r="E12" s="141" t="s">
        <v>412</v>
      </c>
      <c r="F12" s="143">
        <v>462.036363636364</v>
      </c>
      <c r="G12" s="143">
        <v>3.96</v>
      </c>
      <c r="H12" s="183" t="s">
        <v>435</v>
      </c>
      <c r="I12" s="183" t="s">
        <v>444</v>
      </c>
      <c r="J12" s="143">
        <v>2.51073030625746</v>
      </c>
      <c r="K12" s="141" t="s">
        <v>445</v>
      </c>
      <c r="L12" s="183" t="s">
        <v>444</v>
      </c>
      <c r="M12" s="183" t="s">
        <v>446</v>
      </c>
      <c r="N12" s="141">
        <v>6</v>
      </c>
      <c r="O12" s="290">
        <v>804</v>
      </c>
      <c r="P12" s="186">
        <v>16.27</v>
      </c>
      <c r="Q12" s="186">
        <v>32.7</v>
      </c>
      <c r="R12" s="186">
        <v>51.6</v>
      </c>
      <c r="S12" s="186">
        <v>2.7</v>
      </c>
      <c r="T12" s="185">
        <v>260</v>
      </c>
      <c r="U12" s="185">
        <v>60.8</v>
      </c>
      <c r="V12" s="186">
        <v>47</v>
      </c>
      <c r="W12" s="302" t="s">
        <v>428</v>
      </c>
      <c r="X12" s="214">
        <v>1.94</v>
      </c>
      <c r="Y12" s="215" t="s">
        <v>418</v>
      </c>
      <c r="Z12" s="312">
        <v>32.5</v>
      </c>
      <c r="AA12" s="215" t="s">
        <v>419</v>
      </c>
      <c r="AB12" s="215">
        <v>9</v>
      </c>
      <c r="AC12" s="215" t="s">
        <v>429</v>
      </c>
      <c r="AD12" s="215">
        <v>30.5</v>
      </c>
      <c r="AE12" s="215" t="s">
        <v>420</v>
      </c>
      <c r="AF12" s="215"/>
      <c r="AG12" s="213" t="s">
        <v>430</v>
      </c>
      <c r="AH12" s="143">
        <v>4.08</v>
      </c>
      <c r="AI12" s="213" t="s">
        <v>438</v>
      </c>
      <c r="AJ12" s="213" t="s">
        <v>423</v>
      </c>
      <c r="AK12" s="213" t="s">
        <v>423</v>
      </c>
      <c r="AL12" s="141"/>
      <c r="AM12" s="242">
        <v>205</v>
      </c>
      <c r="AN12" s="242">
        <f>AM12-205.6</f>
        <v>-0.5999999999999943</v>
      </c>
      <c r="AO12" s="242">
        <v>87.2909090909091</v>
      </c>
      <c r="AP12" s="242">
        <v>31.1136363636364</v>
      </c>
      <c r="AQ12" s="242">
        <v>37.72</v>
      </c>
      <c r="AR12" s="242">
        <v>41.13</v>
      </c>
      <c r="AS12" s="141">
        <v>44.23</v>
      </c>
    </row>
    <row r="13" spans="1:45" ht="14.25">
      <c r="A13" s="228"/>
      <c r="B13" s="127"/>
      <c r="C13" s="228" t="s">
        <v>112</v>
      </c>
      <c r="D13" s="228" t="s">
        <v>443</v>
      </c>
      <c r="E13" s="228" t="s">
        <v>425</v>
      </c>
      <c r="F13" s="205">
        <v>485.165</v>
      </c>
      <c r="G13" s="205"/>
      <c r="H13" s="273"/>
      <c r="I13" s="273"/>
      <c r="J13" s="205">
        <v>6.01686952341412</v>
      </c>
      <c r="K13" s="228"/>
      <c r="L13" s="183" t="s">
        <v>433</v>
      </c>
      <c r="M13" s="183" t="s">
        <v>440</v>
      </c>
      <c r="N13" s="291">
        <v>2</v>
      </c>
      <c r="O13" s="228">
        <v>798</v>
      </c>
      <c r="P13" s="176">
        <v>16.52</v>
      </c>
      <c r="Q13" s="176">
        <v>34.9</v>
      </c>
      <c r="R13" s="176">
        <v>55.2</v>
      </c>
      <c r="S13" s="176">
        <v>4.3</v>
      </c>
      <c r="T13" s="175">
        <v>372</v>
      </c>
      <c r="U13" s="175">
        <v>117.2</v>
      </c>
      <c r="V13" s="176">
        <v>48.5</v>
      </c>
      <c r="W13" s="302" t="s">
        <v>428</v>
      </c>
      <c r="X13" s="205">
        <v>1.25</v>
      </c>
      <c r="Y13" s="127" t="s">
        <v>441</v>
      </c>
      <c r="Z13" s="313">
        <v>34.15</v>
      </c>
      <c r="AA13" s="127" t="s">
        <v>419</v>
      </c>
      <c r="AB13" s="127">
        <v>7</v>
      </c>
      <c r="AC13" s="127" t="s">
        <v>420</v>
      </c>
      <c r="AD13" s="127">
        <v>6.2</v>
      </c>
      <c r="AE13" s="127" t="s">
        <v>418</v>
      </c>
      <c r="AF13" s="314">
        <v>8.48214285714286</v>
      </c>
      <c r="AG13" s="204" t="s">
        <v>421</v>
      </c>
      <c r="AH13" s="128">
        <v>4.04444444444444</v>
      </c>
      <c r="AI13" s="204" t="s">
        <v>438</v>
      </c>
      <c r="AJ13" s="204" t="s">
        <v>431</v>
      </c>
      <c r="AK13" s="204" t="s">
        <v>431</v>
      </c>
      <c r="AL13" s="204" t="s">
        <v>431</v>
      </c>
      <c r="AM13" s="313">
        <v>209.583333333333</v>
      </c>
      <c r="AN13" s="176">
        <f>AM13-209.4</f>
        <v>0.18333333333299606</v>
      </c>
      <c r="AO13" s="313">
        <v>82.7833333333333</v>
      </c>
      <c r="AP13" s="313">
        <v>29.7016666666667</v>
      </c>
      <c r="AQ13" s="313">
        <v>41.8691666666667</v>
      </c>
      <c r="AR13" s="313">
        <v>40.7854545454545</v>
      </c>
      <c r="AS13" s="205">
        <v>40.674</v>
      </c>
    </row>
    <row r="14" spans="1:45" ht="14.25">
      <c r="A14" s="228"/>
      <c r="B14" s="127"/>
      <c r="C14" s="207"/>
      <c r="D14" s="207"/>
      <c r="E14" s="206" t="s">
        <v>153</v>
      </c>
      <c r="F14" s="274">
        <f>AVERAGE(F12:F13)</f>
        <v>473.600681818182</v>
      </c>
      <c r="G14" s="274"/>
      <c r="H14" s="275"/>
      <c r="I14" s="275"/>
      <c r="J14" s="131">
        <f>(F14-454.17)/454.17*100</f>
        <v>4.27828386247044</v>
      </c>
      <c r="K14" s="129"/>
      <c r="L14" s="162"/>
      <c r="M14" s="162"/>
      <c r="N14" s="129"/>
      <c r="O14" s="292">
        <f>AVERAGE(O12:O13)</f>
        <v>801</v>
      </c>
      <c r="P14" s="292">
        <f aca="true" t="shared" si="4" ref="P14:V14">AVERAGE(P12:P13)</f>
        <v>16.395</v>
      </c>
      <c r="Q14" s="292">
        <f t="shared" si="4"/>
        <v>33.8</v>
      </c>
      <c r="R14" s="292">
        <f t="shared" si="4"/>
        <v>53.400000000000006</v>
      </c>
      <c r="S14" s="292">
        <f t="shared" si="4"/>
        <v>3.5</v>
      </c>
      <c r="T14" s="292">
        <f t="shared" si="4"/>
        <v>316</v>
      </c>
      <c r="U14" s="292">
        <f t="shared" si="4"/>
        <v>89</v>
      </c>
      <c r="V14" s="292">
        <f t="shared" si="4"/>
        <v>47.75</v>
      </c>
      <c r="W14" s="304" t="s">
        <v>428</v>
      </c>
      <c r="X14" s="305"/>
      <c r="Y14" s="207" t="s">
        <v>418</v>
      </c>
      <c r="Z14" s="315"/>
      <c r="AA14" s="207" t="s">
        <v>419</v>
      </c>
      <c r="AB14" s="292"/>
      <c r="AC14" s="127" t="s">
        <v>429</v>
      </c>
      <c r="AD14" s="292"/>
      <c r="AE14" s="207" t="s">
        <v>420</v>
      </c>
      <c r="AF14" s="292"/>
      <c r="AG14" s="206" t="s">
        <v>421</v>
      </c>
      <c r="AH14" s="305"/>
      <c r="AI14" s="204" t="s">
        <v>438</v>
      </c>
      <c r="AJ14" s="213" t="s">
        <v>423</v>
      </c>
      <c r="AK14" s="213" t="s">
        <v>423</v>
      </c>
      <c r="AL14" s="204" t="s">
        <v>431</v>
      </c>
      <c r="AM14" s="315">
        <f aca="true" t="shared" si="5" ref="AM14:AS14">AVERAGE(AM12:AM13)</f>
        <v>207.29166666666652</v>
      </c>
      <c r="AN14" s="315">
        <f t="shared" si="5"/>
        <v>-0.20833333333349913</v>
      </c>
      <c r="AO14" s="315">
        <f t="shared" si="5"/>
        <v>85.0371212121212</v>
      </c>
      <c r="AP14" s="315">
        <f t="shared" si="5"/>
        <v>30.40765151515155</v>
      </c>
      <c r="AQ14" s="315">
        <f t="shared" si="5"/>
        <v>39.79458333333335</v>
      </c>
      <c r="AR14" s="315">
        <f t="shared" si="5"/>
        <v>40.957727272727254</v>
      </c>
      <c r="AS14" s="315">
        <f t="shared" si="5"/>
        <v>42.452</v>
      </c>
    </row>
    <row r="15" spans="1:45" ht="15">
      <c r="A15" s="276"/>
      <c r="B15" s="277"/>
      <c r="C15" s="276"/>
      <c r="D15" s="276"/>
      <c r="E15" s="276" t="s">
        <v>432</v>
      </c>
      <c r="F15" s="277">
        <v>494.01</v>
      </c>
      <c r="G15" s="277"/>
      <c r="H15" s="278"/>
      <c r="I15" s="278"/>
      <c r="J15" s="277">
        <v>3.58</v>
      </c>
      <c r="K15" s="276"/>
      <c r="L15" s="293" t="s">
        <v>433</v>
      </c>
      <c r="M15" s="293"/>
      <c r="N15" s="276">
        <v>3</v>
      </c>
      <c r="O15" s="276"/>
      <c r="P15" s="294"/>
      <c r="Q15" s="294"/>
      <c r="R15" s="294"/>
      <c r="S15" s="294"/>
      <c r="T15" s="306"/>
      <c r="U15" s="306"/>
      <c r="V15" s="294"/>
      <c r="W15" s="294"/>
      <c r="X15" s="277"/>
      <c r="Y15" s="277"/>
      <c r="Z15" s="277"/>
      <c r="AA15" s="277"/>
      <c r="AB15" s="317"/>
      <c r="AC15" s="317"/>
      <c r="AD15" s="317"/>
      <c r="AE15" s="317"/>
      <c r="AF15" s="316"/>
      <c r="AG15" s="276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137"/>
      <c r="AS15" s="294"/>
    </row>
    <row r="16" spans="1:45" ht="14.25">
      <c r="A16" s="213" t="s">
        <v>447</v>
      </c>
      <c r="B16" s="271" t="s">
        <v>448</v>
      </c>
      <c r="C16" s="157" t="s">
        <v>449</v>
      </c>
      <c r="D16" s="141"/>
      <c r="E16" s="141" t="s">
        <v>412</v>
      </c>
      <c r="F16" s="215">
        <v>444.42</v>
      </c>
      <c r="G16" s="215"/>
      <c r="H16" s="157"/>
      <c r="I16" s="157"/>
      <c r="J16" s="215"/>
      <c r="K16" s="141"/>
      <c r="L16" s="183"/>
      <c r="M16" s="183"/>
      <c r="N16" s="141"/>
      <c r="O16" s="141"/>
      <c r="P16" s="242"/>
      <c r="Q16" s="242"/>
      <c r="R16" s="242"/>
      <c r="S16" s="242"/>
      <c r="T16" s="184"/>
      <c r="U16" s="184"/>
      <c r="V16" s="242"/>
      <c r="W16" s="242"/>
      <c r="X16" s="215"/>
      <c r="Y16" s="215"/>
      <c r="Z16" s="215"/>
      <c r="AA16" s="215"/>
      <c r="AB16" s="318"/>
      <c r="AC16" s="318"/>
      <c r="AD16" s="318"/>
      <c r="AE16" s="318"/>
      <c r="AF16" s="319"/>
      <c r="AG16" s="141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329"/>
      <c r="AS16" s="330"/>
    </row>
    <row r="17" spans="1:45" ht="14.25">
      <c r="A17" s="228"/>
      <c r="B17" s="279" t="s">
        <v>450</v>
      </c>
      <c r="C17" s="273" t="s">
        <v>451</v>
      </c>
      <c r="D17" s="273" t="s">
        <v>451</v>
      </c>
      <c r="E17" s="228" t="s">
        <v>412</v>
      </c>
      <c r="F17" s="205">
        <v>450.715454545455</v>
      </c>
      <c r="G17" s="205"/>
      <c r="H17" s="273"/>
      <c r="I17" s="273"/>
      <c r="J17" s="128">
        <v>-0.00100848743022436</v>
      </c>
      <c r="K17" s="228"/>
      <c r="L17" s="273"/>
      <c r="M17" s="273"/>
      <c r="N17" s="228">
        <v>11</v>
      </c>
      <c r="O17" s="296">
        <v>782</v>
      </c>
      <c r="P17" s="297">
        <v>15.2</v>
      </c>
      <c r="Q17" s="297">
        <v>31.4</v>
      </c>
      <c r="R17" s="297">
        <v>51</v>
      </c>
      <c r="S17" s="297">
        <v>3.9</v>
      </c>
      <c r="T17" s="307">
        <v>505</v>
      </c>
      <c r="U17" s="307">
        <v>91.2</v>
      </c>
      <c r="V17" s="297">
        <v>46.9</v>
      </c>
      <c r="W17" s="308" t="s">
        <v>428</v>
      </c>
      <c r="X17" s="205">
        <v>1.91</v>
      </c>
      <c r="Y17" s="127" t="s">
        <v>418</v>
      </c>
      <c r="Z17" s="313">
        <v>29.27</v>
      </c>
      <c r="AA17" s="127" t="s">
        <v>418</v>
      </c>
      <c r="AB17" s="127">
        <v>9</v>
      </c>
      <c r="AC17" s="127" t="s">
        <v>429</v>
      </c>
      <c r="AD17" s="127">
        <v>52.4</v>
      </c>
      <c r="AE17" s="127" t="s">
        <v>429</v>
      </c>
      <c r="AF17" s="127"/>
      <c r="AG17" s="204" t="s">
        <v>430</v>
      </c>
      <c r="AH17" s="128">
        <v>4</v>
      </c>
      <c r="AI17" s="204" t="s">
        <v>438</v>
      </c>
      <c r="AJ17" s="204" t="s">
        <v>422</v>
      </c>
      <c r="AK17" s="204" t="s">
        <v>423</v>
      </c>
      <c r="AL17" s="228"/>
      <c r="AM17" s="176">
        <v>205.6</v>
      </c>
      <c r="AN17" s="176">
        <f>AM17-205.6</f>
        <v>0</v>
      </c>
      <c r="AO17" s="176">
        <v>87.7090909090909</v>
      </c>
      <c r="AP17" s="176">
        <v>30.8254545454545</v>
      </c>
      <c r="AQ17" s="176">
        <v>39.5727272727273</v>
      </c>
      <c r="AR17" s="176">
        <v>39.0018181818182</v>
      </c>
      <c r="AS17" s="228">
        <v>43.58</v>
      </c>
    </row>
    <row r="18" spans="1:45" ht="14.25">
      <c r="A18" s="228"/>
      <c r="B18" s="127"/>
      <c r="C18" s="228" t="s">
        <v>452</v>
      </c>
      <c r="D18" s="228" t="s">
        <v>452</v>
      </c>
      <c r="E18" s="228" t="s">
        <v>425</v>
      </c>
      <c r="F18" s="205">
        <v>457.628333333333</v>
      </c>
      <c r="G18" s="205"/>
      <c r="H18" s="273"/>
      <c r="I18" s="273"/>
      <c r="J18" s="228"/>
      <c r="K18" s="228"/>
      <c r="L18" s="160"/>
      <c r="M18" s="160"/>
      <c r="N18" s="228" t="s">
        <v>115</v>
      </c>
      <c r="O18" s="228">
        <v>785</v>
      </c>
      <c r="P18" s="176">
        <v>15.22</v>
      </c>
      <c r="Q18" s="176">
        <v>31.6</v>
      </c>
      <c r="R18" s="176">
        <v>53.4</v>
      </c>
      <c r="S18" s="176">
        <v>6.8</v>
      </c>
      <c r="T18" s="175">
        <v>375</v>
      </c>
      <c r="U18" s="175">
        <v>115.8</v>
      </c>
      <c r="V18" s="176">
        <v>46.5</v>
      </c>
      <c r="W18" s="308" t="s">
        <v>428</v>
      </c>
      <c r="X18" s="205">
        <v>1.67</v>
      </c>
      <c r="Y18" s="127" t="s">
        <v>418</v>
      </c>
      <c r="Z18" s="313">
        <v>13.13</v>
      </c>
      <c r="AA18" s="127" t="s">
        <v>418</v>
      </c>
      <c r="AB18" s="127">
        <v>7</v>
      </c>
      <c r="AC18" s="127" t="s">
        <v>420</v>
      </c>
      <c r="AD18" s="127">
        <v>72</v>
      </c>
      <c r="AE18" s="127" t="s">
        <v>429</v>
      </c>
      <c r="AF18" s="127"/>
      <c r="AG18" s="204" t="s">
        <v>430</v>
      </c>
      <c r="AH18" s="128">
        <v>4</v>
      </c>
      <c r="AI18" s="204" t="s">
        <v>438</v>
      </c>
      <c r="AJ18" s="204" t="s">
        <v>431</v>
      </c>
      <c r="AK18" s="204" t="s">
        <v>431</v>
      </c>
      <c r="AL18" s="204" t="s">
        <v>431</v>
      </c>
      <c r="AM18" s="313">
        <v>209.416666666667</v>
      </c>
      <c r="AN18" s="176">
        <f>AM18-209.4</f>
        <v>0.01666666666699257</v>
      </c>
      <c r="AO18" s="313">
        <v>84.475</v>
      </c>
      <c r="AP18" s="313">
        <v>30.1025</v>
      </c>
      <c r="AQ18" s="313">
        <v>41.0766666666667</v>
      </c>
      <c r="AR18" s="313">
        <v>38.2554545454545</v>
      </c>
      <c r="AS18" s="205">
        <v>37.971</v>
      </c>
    </row>
    <row r="19" spans="1:45" ht="14.25">
      <c r="A19" s="228"/>
      <c r="B19" s="127"/>
      <c r="C19" s="207"/>
      <c r="D19" s="280"/>
      <c r="E19" s="206" t="s">
        <v>153</v>
      </c>
      <c r="F19" s="274">
        <f>AVERAGE(F17:F18)</f>
        <v>454.17189393939395</v>
      </c>
      <c r="G19" s="274"/>
      <c r="H19" s="275"/>
      <c r="I19" s="275"/>
      <c r="J19" s="161"/>
      <c r="K19" s="129"/>
      <c r="L19" s="162"/>
      <c r="M19" s="162"/>
      <c r="N19" s="129"/>
      <c r="O19" s="292">
        <f>AVERAGE(O17:O18)</f>
        <v>783.5</v>
      </c>
      <c r="P19" s="292">
        <f aca="true" t="shared" si="6" ref="P19:V19">AVERAGE(P17:P18)</f>
        <v>15.21</v>
      </c>
      <c r="Q19" s="292">
        <f t="shared" si="6"/>
        <v>31.5</v>
      </c>
      <c r="R19" s="292">
        <f t="shared" si="6"/>
        <v>52.2</v>
      </c>
      <c r="S19" s="292">
        <f t="shared" si="6"/>
        <v>5.35</v>
      </c>
      <c r="T19" s="292">
        <f t="shared" si="6"/>
        <v>440</v>
      </c>
      <c r="U19" s="292">
        <f t="shared" si="6"/>
        <v>103.5</v>
      </c>
      <c r="V19" s="292">
        <f t="shared" si="6"/>
        <v>46.7</v>
      </c>
      <c r="W19" s="309" t="s">
        <v>428</v>
      </c>
      <c r="X19" s="305"/>
      <c r="Y19" s="207" t="s">
        <v>418</v>
      </c>
      <c r="Z19" s="315"/>
      <c r="AA19" s="207" t="s">
        <v>418</v>
      </c>
      <c r="AB19" s="292"/>
      <c r="AC19" s="127" t="s">
        <v>429</v>
      </c>
      <c r="AD19" s="292"/>
      <c r="AE19" s="207" t="s">
        <v>429</v>
      </c>
      <c r="AF19" s="292"/>
      <c r="AG19" s="206" t="s">
        <v>430</v>
      </c>
      <c r="AH19" s="305"/>
      <c r="AI19" s="204" t="s">
        <v>438</v>
      </c>
      <c r="AJ19" s="204" t="s">
        <v>431</v>
      </c>
      <c r="AK19" s="204" t="s">
        <v>431</v>
      </c>
      <c r="AL19" s="204" t="s">
        <v>431</v>
      </c>
      <c r="AM19" s="315">
        <f aca="true" t="shared" si="7" ref="AM19:AS19">AVERAGE(AM17:AM18)</f>
        <v>207.5083333333335</v>
      </c>
      <c r="AN19" s="315">
        <f t="shared" si="7"/>
        <v>0.008333333333496284</v>
      </c>
      <c r="AO19" s="315">
        <f t="shared" si="7"/>
        <v>86.09204545454546</v>
      </c>
      <c r="AP19" s="315">
        <f t="shared" si="7"/>
        <v>30.46397727272725</v>
      </c>
      <c r="AQ19" s="315">
        <f t="shared" si="7"/>
        <v>40.324696969697</v>
      </c>
      <c r="AR19" s="315">
        <f t="shared" si="7"/>
        <v>38.628636363636346</v>
      </c>
      <c r="AS19" s="315">
        <f t="shared" si="7"/>
        <v>40.775499999999994</v>
      </c>
    </row>
    <row r="20" spans="1:45" ht="15">
      <c r="A20" s="276"/>
      <c r="B20" s="277"/>
      <c r="C20" s="276"/>
      <c r="D20" s="276"/>
      <c r="E20" s="276" t="s">
        <v>432</v>
      </c>
      <c r="F20" s="277">
        <v>476.93</v>
      </c>
      <c r="G20" s="277"/>
      <c r="H20" s="277"/>
      <c r="I20" s="277"/>
      <c r="J20" s="277"/>
      <c r="K20" s="276"/>
      <c r="L20" s="135"/>
      <c r="M20" s="135"/>
      <c r="N20" s="276">
        <v>4</v>
      </c>
      <c r="O20" s="276"/>
      <c r="P20" s="294"/>
      <c r="Q20" s="294"/>
      <c r="R20" s="294"/>
      <c r="S20" s="294"/>
      <c r="T20" s="306"/>
      <c r="U20" s="306"/>
      <c r="V20" s="294"/>
      <c r="W20" s="294"/>
      <c r="X20" s="277"/>
      <c r="Y20" s="277"/>
      <c r="Z20" s="277"/>
      <c r="AA20" s="277"/>
      <c r="AB20" s="277"/>
      <c r="AC20" s="277"/>
      <c r="AD20" s="276"/>
      <c r="AE20" s="276"/>
      <c r="AF20" s="316"/>
      <c r="AG20" s="276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137"/>
      <c r="AS20" s="294"/>
    </row>
  </sheetData>
  <sheetProtection/>
  <mergeCells count="28">
    <mergeCell ref="B1:AS1"/>
    <mergeCell ref="F2:N2"/>
    <mergeCell ref="O2:W2"/>
    <mergeCell ref="X2:Y2"/>
    <mergeCell ref="Z2:AA2"/>
    <mergeCell ref="AB2:AC2"/>
    <mergeCell ref="AD2:AE2"/>
    <mergeCell ref="AF2:AG2"/>
    <mergeCell ref="AH2:AI2"/>
    <mergeCell ref="AO2:AS2"/>
    <mergeCell ref="A2:A3"/>
    <mergeCell ref="A4:A7"/>
    <mergeCell ref="A8:A11"/>
    <mergeCell ref="A12:A15"/>
    <mergeCell ref="A16:A20"/>
    <mergeCell ref="B2:B3"/>
    <mergeCell ref="B4:B7"/>
    <mergeCell ref="B8:B11"/>
    <mergeCell ref="B12:B15"/>
    <mergeCell ref="B17:B20"/>
    <mergeCell ref="C2:C3"/>
    <mergeCell ref="D2:D3"/>
    <mergeCell ref="E2:E3"/>
    <mergeCell ref="AJ2:AJ3"/>
    <mergeCell ref="AK2:AK3"/>
    <mergeCell ref="AL2:AL3"/>
    <mergeCell ref="AM2:AM3"/>
    <mergeCell ref="AN2:AN3"/>
  </mergeCells>
  <hyperlinks>
    <hyperlink ref="Y3" r:id="rId1" display="抗性     评价"/>
  </hyperlink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9"/>
  <sheetViews>
    <sheetView zoomScaleSheetLayoutView="100" workbookViewId="0" topLeftCell="A1">
      <pane xSplit="5" ySplit="3" topLeftCell="K4" activePane="bottomRight" state="frozen"/>
      <selection pane="bottomRight" activeCell="R3" sqref="R3"/>
    </sheetView>
  </sheetViews>
  <sheetFormatPr defaultColWidth="9.00390625" defaultRowHeight="14.25"/>
  <cols>
    <col min="1" max="1" width="5.00390625" style="0" customWidth="1"/>
    <col min="3" max="18" width="7.375" style="0" customWidth="1"/>
    <col min="19" max="30" width="6.875" style="0" customWidth="1"/>
    <col min="31" max="32" width="5.625" style="0" customWidth="1"/>
    <col min="33" max="39" width="6.875" style="0" customWidth="1"/>
    <col min="40" max="42" width="6.875" style="1" customWidth="1"/>
    <col min="43" max="43" width="6.125" style="1" customWidth="1"/>
  </cols>
  <sheetData>
    <row r="1" spans="1:43" ht="24">
      <c r="A1" s="109" t="s">
        <v>453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230"/>
      <c r="AJ1" s="109"/>
      <c r="AK1" s="109"/>
      <c r="AL1" s="109"/>
      <c r="AM1" s="109"/>
      <c r="AN1" s="231"/>
      <c r="AO1" s="231"/>
      <c r="AP1" s="231"/>
      <c r="AQ1" s="231"/>
    </row>
    <row r="2" spans="1:43" ht="14.25">
      <c r="A2" s="110" t="s">
        <v>369</v>
      </c>
      <c r="B2" s="110" t="s">
        <v>178</v>
      </c>
      <c r="C2" s="110" t="s">
        <v>302</v>
      </c>
      <c r="D2" s="110" t="s">
        <v>371</v>
      </c>
      <c r="E2" s="111" t="s">
        <v>61</v>
      </c>
      <c r="F2" s="88" t="s">
        <v>454</v>
      </c>
      <c r="G2" s="88"/>
      <c r="H2" s="88"/>
      <c r="I2" s="88"/>
      <c r="J2" s="88"/>
      <c r="K2" s="169"/>
      <c r="L2" s="94" t="s">
        <v>373</v>
      </c>
      <c r="M2" s="94"/>
      <c r="N2" s="94"/>
      <c r="O2" s="94"/>
      <c r="P2" s="94"/>
      <c r="Q2" s="94"/>
      <c r="R2" s="94"/>
      <c r="S2" s="94"/>
      <c r="T2" s="94"/>
      <c r="U2" s="86" t="s">
        <v>192</v>
      </c>
      <c r="V2" s="86"/>
      <c r="W2" s="198" t="s">
        <v>196</v>
      </c>
      <c r="X2" s="198"/>
      <c r="Y2" s="88" t="s">
        <v>273</v>
      </c>
      <c r="Z2" s="86" t="s">
        <v>455</v>
      </c>
      <c r="AA2" s="198" t="s">
        <v>193</v>
      </c>
      <c r="AB2" s="198"/>
      <c r="AC2" s="87" t="s">
        <v>273</v>
      </c>
      <c r="AD2" s="86" t="s">
        <v>456</v>
      </c>
      <c r="AE2" s="224" t="s">
        <v>374</v>
      </c>
      <c r="AF2" s="225"/>
      <c r="AG2" s="88" t="s">
        <v>273</v>
      </c>
      <c r="AH2" s="232" t="s">
        <v>457</v>
      </c>
      <c r="AI2" s="232" t="s">
        <v>458</v>
      </c>
      <c r="AJ2" s="232" t="s">
        <v>459</v>
      </c>
      <c r="AK2" s="232" t="s">
        <v>460</v>
      </c>
      <c r="AL2" s="232" t="s">
        <v>461</v>
      </c>
      <c r="AM2" s="232" t="s">
        <v>462</v>
      </c>
      <c r="AN2" s="233" t="s">
        <v>382</v>
      </c>
      <c r="AO2" s="233"/>
      <c r="AP2" s="233"/>
      <c r="AQ2" s="233"/>
    </row>
    <row r="3" spans="1:43" ht="72.75">
      <c r="A3" s="112"/>
      <c r="B3" s="113"/>
      <c r="C3" s="112"/>
      <c r="D3" s="112"/>
      <c r="E3" s="114"/>
      <c r="F3" s="115" t="s">
        <v>383</v>
      </c>
      <c r="G3" s="116" t="s">
        <v>463</v>
      </c>
      <c r="H3" s="117" t="s">
        <v>388</v>
      </c>
      <c r="I3" s="53" t="s">
        <v>385</v>
      </c>
      <c r="J3" s="54" t="s">
        <v>464</v>
      </c>
      <c r="K3" s="170" t="s">
        <v>389</v>
      </c>
      <c r="L3" s="73" t="s">
        <v>390</v>
      </c>
      <c r="M3" s="56" t="s">
        <v>391</v>
      </c>
      <c r="N3" s="55" t="s">
        <v>465</v>
      </c>
      <c r="O3" s="56" t="s">
        <v>466</v>
      </c>
      <c r="P3" s="56" t="s">
        <v>467</v>
      </c>
      <c r="Q3" s="73" t="s">
        <v>468</v>
      </c>
      <c r="R3" s="199" t="s">
        <v>396</v>
      </c>
      <c r="S3" s="73" t="s">
        <v>397</v>
      </c>
      <c r="T3" s="55" t="s">
        <v>469</v>
      </c>
      <c r="U3" s="74" t="s">
        <v>209</v>
      </c>
      <c r="V3" s="74" t="s">
        <v>470</v>
      </c>
      <c r="W3" s="90" t="s">
        <v>471</v>
      </c>
      <c r="X3" s="90" t="s">
        <v>472</v>
      </c>
      <c r="Y3" s="10" t="s">
        <v>473</v>
      </c>
      <c r="Z3" s="74"/>
      <c r="AA3" s="90" t="s">
        <v>471</v>
      </c>
      <c r="AB3" s="90" t="s">
        <v>474</v>
      </c>
      <c r="AC3" s="10" t="s">
        <v>475</v>
      </c>
      <c r="AD3" s="74"/>
      <c r="AE3" s="226"/>
      <c r="AF3" s="227"/>
      <c r="AG3" s="10" t="s">
        <v>476</v>
      </c>
      <c r="AH3" s="88"/>
      <c r="AI3" s="88"/>
      <c r="AJ3" s="88"/>
      <c r="AK3" s="88"/>
      <c r="AL3" s="88"/>
      <c r="AM3" s="88"/>
      <c r="AN3" s="99" t="s">
        <v>477</v>
      </c>
      <c r="AO3" s="97" t="s">
        <v>406</v>
      </c>
      <c r="AP3" s="97" t="s">
        <v>478</v>
      </c>
      <c r="AQ3" s="99" t="s">
        <v>479</v>
      </c>
    </row>
    <row r="4" spans="1:43" ht="14.25">
      <c r="A4" s="118">
        <v>1</v>
      </c>
      <c r="B4" s="119" t="s">
        <v>480</v>
      </c>
      <c r="C4" s="120" t="s">
        <v>230</v>
      </c>
      <c r="D4" s="121" t="s">
        <v>481</v>
      </c>
      <c r="E4" s="122" t="s">
        <v>482</v>
      </c>
      <c r="F4" s="123">
        <v>540.63</v>
      </c>
      <c r="G4" s="123">
        <v>4.71</v>
      </c>
      <c r="H4" s="121" t="s">
        <v>415</v>
      </c>
      <c r="I4" s="171" t="s">
        <v>483</v>
      </c>
      <c r="J4" s="171" t="s">
        <v>483</v>
      </c>
      <c r="K4" s="172">
        <v>3</v>
      </c>
      <c r="L4" s="173">
        <v>835</v>
      </c>
      <c r="M4" s="174">
        <v>15.04</v>
      </c>
      <c r="N4" s="174">
        <v>31.2</v>
      </c>
      <c r="O4" s="174">
        <v>52.5</v>
      </c>
      <c r="P4" s="174">
        <v>7.7</v>
      </c>
      <c r="Q4" s="173">
        <v>428</v>
      </c>
      <c r="R4" s="173">
        <v>73.3</v>
      </c>
      <c r="S4" s="200">
        <v>47.6</v>
      </c>
      <c r="T4" s="201" t="s">
        <v>428</v>
      </c>
      <c r="U4" s="202">
        <v>2.42</v>
      </c>
      <c r="V4" s="203" t="s">
        <v>418</v>
      </c>
      <c r="W4" s="203">
        <v>43.13</v>
      </c>
      <c r="X4" s="203" t="s">
        <v>419</v>
      </c>
      <c r="Y4" s="121" t="s">
        <v>429</v>
      </c>
      <c r="Z4" s="121" t="s">
        <v>429</v>
      </c>
      <c r="AA4" s="203">
        <v>9</v>
      </c>
      <c r="AB4" s="203" t="s">
        <v>429</v>
      </c>
      <c r="AC4" s="121" t="s">
        <v>420</v>
      </c>
      <c r="AD4" s="203" t="s">
        <v>429</v>
      </c>
      <c r="AE4" s="203">
        <v>2</v>
      </c>
      <c r="AF4" s="203" t="s">
        <v>441</v>
      </c>
      <c r="AG4" s="121" t="s">
        <v>429</v>
      </c>
      <c r="AH4" s="201" t="s">
        <v>421</v>
      </c>
      <c r="AI4" s="204" t="s">
        <v>422</v>
      </c>
      <c r="AJ4" s="204" t="s">
        <v>422</v>
      </c>
      <c r="AK4" s="204" t="s">
        <v>422</v>
      </c>
      <c r="AL4" s="234">
        <v>232.7</v>
      </c>
      <c r="AM4" s="235">
        <f>AL4-233.9</f>
        <v>-1.200000000000017</v>
      </c>
      <c r="AN4" s="235">
        <v>84</v>
      </c>
      <c r="AO4" s="235">
        <v>43.6</v>
      </c>
      <c r="AP4" s="235">
        <v>29.9</v>
      </c>
      <c r="AQ4" s="235">
        <v>43.9</v>
      </c>
    </row>
    <row r="5" spans="1:43" ht="14.25">
      <c r="A5" s="124"/>
      <c r="B5" s="125"/>
      <c r="C5" s="126" t="s">
        <v>253</v>
      </c>
      <c r="D5" s="127" t="s">
        <v>484</v>
      </c>
      <c r="E5" s="127" t="s">
        <v>425</v>
      </c>
      <c r="F5" s="128">
        <v>593.3665</v>
      </c>
      <c r="G5" s="128">
        <v>2.28922558167999</v>
      </c>
      <c r="H5" s="129" t="s">
        <v>415</v>
      </c>
      <c r="I5" s="160" t="s">
        <v>435</v>
      </c>
      <c r="J5" s="160" t="s">
        <v>435</v>
      </c>
      <c r="K5" s="175">
        <v>7</v>
      </c>
      <c r="L5" s="175">
        <v>834</v>
      </c>
      <c r="M5" s="176">
        <v>14.38</v>
      </c>
      <c r="N5" s="176">
        <v>30</v>
      </c>
      <c r="O5" s="176">
        <v>53.4</v>
      </c>
      <c r="P5" s="176">
        <v>4.6</v>
      </c>
      <c r="Q5" s="175">
        <v>400</v>
      </c>
      <c r="R5" s="175">
        <v>75.5</v>
      </c>
      <c r="S5" s="175">
        <v>48</v>
      </c>
      <c r="T5" s="204" t="s">
        <v>428</v>
      </c>
      <c r="U5" s="205">
        <v>2.74</v>
      </c>
      <c r="V5" s="127" t="s">
        <v>419</v>
      </c>
      <c r="W5" s="127">
        <v>64.88</v>
      </c>
      <c r="X5" s="127" t="s">
        <v>419</v>
      </c>
      <c r="Y5" s="228" t="s">
        <v>420</v>
      </c>
      <c r="Z5" s="228" t="s">
        <v>420</v>
      </c>
      <c r="AA5" s="127">
        <v>9</v>
      </c>
      <c r="AB5" s="127" t="s">
        <v>429</v>
      </c>
      <c r="AC5" s="228" t="s">
        <v>419</v>
      </c>
      <c r="AD5" s="127" t="s">
        <v>429</v>
      </c>
      <c r="AE5" s="127">
        <v>2</v>
      </c>
      <c r="AF5" s="127" t="s">
        <v>441</v>
      </c>
      <c r="AG5" s="228" t="s">
        <v>429</v>
      </c>
      <c r="AH5" s="204" t="s">
        <v>485</v>
      </c>
      <c r="AI5" s="204" t="s">
        <v>423</v>
      </c>
      <c r="AJ5" s="236" t="s">
        <v>431</v>
      </c>
      <c r="AK5" s="204" t="s">
        <v>423</v>
      </c>
      <c r="AL5" s="237">
        <v>231.090909090909</v>
      </c>
      <c r="AM5" s="176">
        <f>AL5-232.5</f>
        <v>-1.4090909090909918</v>
      </c>
      <c r="AN5" s="176">
        <v>83.8454545454545</v>
      </c>
      <c r="AO5" s="176">
        <v>43.9527272727273</v>
      </c>
      <c r="AP5" s="176">
        <v>33.0545454545455</v>
      </c>
      <c r="AQ5" s="176">
        <v>42.8827272727273</v>
      </c>
    </row>
    <row r="6" spans="1:43" ht="14.25">
      <c r="A6" s="124"/>
      <c r="B6" s="125"/>
      <c r="C6" s="126"/>
      <c r="D6" s="127"/>
      <c r="E6" s="130" t="s">
        <v>153</v>
      </c>
      <c r="F6" s="131">
        <f>AVERAGE(F4:F5)</f>
        <v>566.99825</v>
      </c>
      <c r="G6" s="131">
        <f>(F6-548.2)/548.2*100</f>
        <v>3.4290860999635053</v>
      </c>
      <c r="H6" s="129"/>
      <c r="I6" s="160"/>
      <c r="J6" s="160"/>
      <c r="K6" s="177"/>
      <c r="L6" s="177">
        <f aca="true" t="shared" si="0" ref="L6:S6">AVERAGE(L4:L5)</f>
        <v>834.5</v>
      </c>
      <c r="M6" s="178">
        <f t="shared" si="0"/>
        <v>14.71</v>
      </c>
      <c r="N6" s="129">
        <f t="shared" si="0"/>
        <v>30.6</v>
      </c>
      <c r="O6" s="178">
        <f t="shared" si="0"/>
        <v>52.95</v>
      </c>
      <c r="P6" s="178">
        <f t="shared" si="0"/>
        <v>6.15</v>
      </c>
      <c r="Q6" s="177">
        <f t="shared" si="0"/>
        <v>414</v>
      </c>
      <c r="R6" s="177">
        <f t="shared" si="0"/>
        <v>74.4</v>
      </c>
      <c r="S6" s="177">
        <f t="shared" si="0"/>
        <v>47.8</v>
      </c>
      <c r="T6" s="206" t="s">
        <v>428</v>
      </c>
      <c r="U6" s="131"/>
      <c r="V6" s="207" t="s">
        <v>419</v>
      </c>
      <c r="W6" s="207"/>
      <c r="X6" s="207" t="s">
        <v>419</v>
      </c>
      <c r="Y6" s="141" t="s">
        <v>429</v>
      </c>
      <c r="Z6" s="141" t="s">
        <v>429</v>
      </c>
      <c r="AA6" s="207"/>
      <c r="AB6" s="207" t="s">
        <v>429</v>
      </c>
      <c r="AC6" s="141" t="s">
        <v>420</v>
      </c>
      <c r="AD6" s="207" t="s">
        <v>429</v>
      </c>
      <c r="AE6" s="207"/>
      <c r="AF6" s="207" t="s">
        <v>441</v>
      </c>
      <c r="AG6" s="129" t="s">
        <v>429</v>
      </c>
      <c r="AH6" s="206" t="s">
        <v>485</v>
      </c>
      <c r="AI6" s="204" t="s">
        <v>422</v>
      </c>
      <c r="AJ6" s="236" t="s">
        <v>431</v>
      </c>
      <c r="AK6" s="204" t="s">
        <v>423</v>
      </c>
      <c r="AL6" s="178">
        <f aca="true" t="shared" si="1" ref="AL6:AQ6">AVERAGE(AL4:AL5)</f>
        <v>231.8954545454545</v>
      </c>
      <c r="AM6" s="228">
        <f>AL6-233.2</f>
        <v>-1.3045454545454902</v>
      </c>
      <c r="AN6" s="238">
        <f t="shared" si="1"/>
        <v>83.92272727272726</v>
      </c>
      <c r="AO6" s="238">
        <f t="shared" si="1"/>
        <v>43.776363636363655</v>
      </c>
      <c r="AP6" s="238">
        <f t="shared" si="1"/>
        <v>31.477272727272748</v>
      </c>
      <c r="AQ6" s="238">
        <f t="shared" si="1"/>
        <v>43.39136363636365</v>
      </c>
    </row>
    <row r="7" spans="1:43" s="108" customFormat="1" ht="16.5">
      <c r="A7" s="132"/>
      <c r="B7" s="133"/>
      <c r="C7" s="134"/>
      <c r="D7" s="135"/>
      <c r="E7" s="136" t="s">
        <v>432</v>
      </c>
      <c r="F7" s="137">
        <v>569.31</v>
      </c>
      <c r="G7" s="137">
        <v>4.45</v>
      </c>
      <c r="H7" s="138"/>
      <c r="I7" s="179"/>
      <c r="J7" s="179"/>
      <c r="K7" s="137">
        <v>3</v>
      </c>
      <c r="L7" s="180"/>
      <c r="M7" s="181"/>
      <c r="N7" s="182"/>
      <c r="O7" s="181"/>
      <c r="P7" s="181"/>
      <c r="Q7" s="208"/>
      <c r="R7" s="208"/>
      <c r="S7" s="209"/>
      <c r="T7" s="210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39"/>
      <c r="AM7" s="211"/>
      <c r="AN7" s="240"/>
      <c r="AO7" s="240"/>
      <c r="AP7" s="240"/>
      <c r="AQ7" s="240"/>
    </row>
    <row r="8" spans="1:43" ht="14.25">
      <c r="A8" s="124">
        <v>2</v>
      </c>
      <c r="B8" s="139" t="s">
        <v>486</v>
      </c>
      <c r="C8" s="140" t="s">
        <v>285</v>
      </c>
      <c r="D8" s="141" t="s">
        <v>487</v>
      </c>
      <c r="E8" s="142" t="s">
        <v>482</v>
      </c>
      <c r="F8" s="143">
        <v>539.42</v>
      </c>
      <c r="G8" s="141">
        <v>4.47</v>
      </c>
      <c r="H8" s="144" t="s">
        <v>415</v>
      </c>
      <c r="I8" s="183" t="s">
        <v>488</v>
      </c>
      <c r="J8" s="183" t="s">
        <v>483</v>
      </c>
      <c r="K8" s="184">
        <v>4</v>
      </c>
      <c r="L8" s="185">
        <v>832</v>
      </c>
      <c r="M8" s="186">
        <v>14.29</v>
      </c>
      <c r="N8" s="186">
        <v>30.1</v>
      </c>
      <c r="O8" s="186">
        <v>59.1</v>
      </c>
      <c r="P8" s="186">
        <v>4.1</v>
      </c>
      <c r="Q8" s="185">
        <v>360</v>
      </c>
      <c r="R8" s="185">
        <v>63.4</v>
      </c>
      <c r="S8" s="212">
        <v>64.9</v>
      </c>
      <c r="T8" s="213" t="s">
        <v>428</v>
      </c>
      <c r="U8" s="214">
        <v>3.56</v>
      </c>
      <c r="V8" s="215" t="s">
        <v>420</v>
      </c>
      <c r="W8" s="215">
        <v>12.5</v>
      </c>
      <c r="X8" s="215" t="s">
        <v>418</v>
      </c>
      <c r="Y8" s="141" t="s">
        <v>420</v>
      </c>
      <c r="Z8" s="141" t="s">
        <v>420</v>
      </c>
      <c r="AA8" s="215">
        <v>9</v>
      </c>
      <c r="AB8" s="215" t="s">
        <v>429</v>
      </c>
      <c r="AC8" s="141" t="s">
        <v>419</v>
      </c>
      <c r="AD8" s="215" t="s">
        <v>429</v>
      </c>
      <c r="AE8" s="215">
        <v>0</v>
      </c>
      <c r="AF8" s="215" t="s">
        <v>437</v>
      </c>
      <c r="AG8" s="141" t="s">
        <v>429</v>
      </c>
      <c r="AH8" s="213" t="s">
        <v>489</v>
      </c>
      <c r="AI8" s="213" t="s">
        <v>438</v>
      </c>
      <c r="AJ8" s="213" t="s">
        <v>438</v>
      </c>
      <c r="AK8" s="213" t="s">
        <v>422</v>
      </c>
      <c r="AL8" s="241">
        <v>235</v>
      </c>
      <c r="AM8" s="242">
        <f>AL8-233.9</f>
        <v>1.0999999999999943</v>
      </c>
      <c r="AN8" s="242">
        <v>80</v>
      </c>
      <c r="AO8" s="242">
        <v>41.1</v>
      </c>
      <c r="AP8" s="242">
        <v>32.1</v>
      </c>
      <c r="AQ8" s="242">
        <v>44.5</v>
      </c>
    </row>
    <row r="9" spans="1:43" ht="14.25">
      <c r="A9" s="124"/>
      <c r="B9" s="145"/>
      <c r="C9" s="126" t="s">
        <v>290</v>
      </c>
      <c r="D9" s="127" t="s">
        <v>490</v>
      </c>
      <c r="E9" s="127" t="s">
        <v>425</v>
      </c>
      <c r="F9" s="128">
        <v>598.2508</v>
      </c>
      <c r="G9" s="128">
        <v>3.13121997217659</v>
      </c>
      <c r="H9" s="129" t="s">
        <v>415</v>
      </c>
      <c r="I9" s="160" t="s">
        <v>444</v>
      </c>
      <c r="J9" s="160" t="s">
        <v>416</v>
      </c>
      <c r="K9" s="175">
        <v>4</v>
      </c>
      <c r="L9" s="175">
        <v>837</v>
      </c>
      <c r="M9" s="176">
        <v>13.77</v>
      </c>
      <c r="N9" s="176">
        <v>27.2</v>
      </c>
      <c r="O9" s="176">
        <v>60.5</v>
      </c>
      <c r="P9" s="176">
        <v>7.1</v>
      </c>
      <c r="Q9" s="175">
        <v>290</v>
      </c>
      <c r="R9" s="175">
        <v>56.6</v>
      </c>
      <c r="S9" s="175">
        <v>63.1</v>
      </c>
      <c r="T9" s="204" t="s">
        <v>428</v>
      </c>
      <c r="U9" s="205">
        <v>2.56</v>
      </c>
      <c r="V9" s="127" t="s">
        <v>419</v>
      </c>
      <c r="W9" s="127">
        <v>57.74</v>
      </c>
      <c r="X9" s="127" t="s">
        <v>419</v>
      </c>
      <c r="Y9" s="228" t="s">
        <v>419</v>
      </c>
      <c r="Z9" s="228" t="s">
        <v>419</v>
      </c>
      <c r="AA9" s="127">
        <v>9</v>
      </c>
      <c r="AB9" s="127" t="s">
        <v>429</v>
      </c>
      <c r="AC9" s="228" t="s">
        <v>437</v>
      </c>
      <c r="AD9" s="127" t="s">
        <v>429</v>
      </c>
      <c r="AE9" s="127">
        <v>44</v>
      </c>
      <c r="AF9" s="127" t="s">
        <v>419</v>
      </c>
      <c r="AG9" s="228" t="s">
        <v>429</v>
      </c>
      <c r="AH9" s="204" t="s">
        <v>489</v>
      </c>
      <c r="AI9" s="204" t="s">
        <v>422</v>
      </c>
      <c r="AJ9" s="236" t="s">
        <v>422</v>
      </c>
      <c r="AK9" s="204" t="s">
        <v>423</v>
      </c>
      <c r="AL9" s="237">
        <v>233.545454545455</v>
      </c>
      <c r="AM9" s="176">
        <f>AL9-232.5</f>
        <v>1.0454545454549873</v>
      </c>
      <c r="AN9" s="176">
        <v>81.5818181818182</v>
      </c>
      <c r="AO9" s="176">
        <v>41.5627272727273</v>
      </c>
      <c r="AP9" s="176">
        <v>33.9</v>
      </c>
      <c r="AQ9" s="176">
        <v>44.52</v>
      </c>
    </row>
    <row r="10" spans="1:43" ht="14.25">
      <c r="A10" s="124"/>
      <c r="B10" s="145"/>
      <c r="C10" s="126"/>
      <c r="D10" s="127"/>
      <c r="E10" s="130" t="s">
        <v>153</v>
      </c>
      <c r="F10" s="131">
        <f>AVERAGE(F8:F9)</f>
        <v>568.8353999999999</v>
      </c>
      <c r="G10" s="131">
        <f>(F10-548.2)/548.2*100</f>
        <v>3.764210142283818</v>
      </c>
      <c r="H10" s="146"/>
      <c r="I10" s="187"/>
      <c r="J10" s="187"/>
      <c r="K10" s="177"/>
      <c r="L10" s="177">
        <f aca="true" t="shared" si="2" ref="L10:S10">AVERAGE(L8:L9)</f>
        <v>834.5</v>
      </c>
      <c r="M10" s="178">
        <f t="shared" si="2"/>
        <v>14.03</v>
      </c>
      <c r="N10" s="129">
        <f t="shared" si="2"/>
        <v>28.65</v>
      </c>
      <c r="O10" s="178">
        <f t="shared" si="2"/>
        <v>59.8</v>
      </c>
      <c r="P10" s="178">
        <f t="shared" si="2"/>
        <v>5.6</v>
      </c>
      <c r="Q10" s="177">
        <f t="shared" si="2"/>
        <v>325</v>
      </c>
      <c r="R10" s="177">
        <f t="shared" si="2"/>
        <v>60</v>
      </c>
      <c r="S10" s="177">
        <f t="shared" si="2"/>
        <v>64</v>
      </c>
      <c r="T10" s="206" t="s">
        <v>428</v>
      </c>
      <c r="U10" s="131"/>
      <c r="V10" s="207" t="s">
        <v>420</v>
      </c>
      <c r="W10" s="207"/>
      <c r="X10" s="207" t="s">
        <v>419</v>
      </c>
      <c r="Y10" s="141" t="s">
        <v>420</v>
      </c>
      <c r="Z10" s="141" t="s">
        <v>420</v>
      </c>
      <c r="AA10" s="207"/>
      <c r="AB10" s="207" t="s">
        <v>429</v>
      </c>
      <c r="AC10" s="141" t="s">
        <v>419</v>
      </c>
      <c r="AD10" s="207" t="s">
        <v>429</v>
      </c>
      <c r="AE10" s="207"/>
      <c r="AF10" s="207" t="s">
        <v>419</v>
      </c>
      <c r="AG10" s="129" t="s">
        <v>429</v>
      </c>
      <c r="AH10" s="206" t="s">
        <v>489</v>
      </c>
      <c r="AI10" s="204" t="s">
        <v>422</v>
      </c>
      <c r="AJ10" s="236" t="s">
        <v>422</v>
      </c>
      <c r="AK10" s="204" t="s">
        <v>423</v>
      </c>
      <c r="AL10" s="178">
        <f aca="true" t="shared" si="3" ref="AL10:AQ10">AVERAGE(AL8:AL9)</f>
        <v>234.27272727272748</v>
      </c>
      <c r="AM10" s="176">
        <f>AL10-233.2</f>
        <v>1.0727272727274908</v>
      </c>
      <c r="AN10" s="238">
        <f t="shared" si="3"/>
        <v>80.79090909090911</v>
      </c>
      <c r="AO10" s="238">
        <f t="shared" si="3"/>
        <v>41.33136363636365</v>
      </c>
      <c r="AP10" s="238">
        <f t="shared" si="3"/>
        <v>33</v>
      </c>
      <c r="AQ10" s="238">
        <f t="shared" si="3"/>
        <v>44.510000000000005</v>
      </c>
    </row>
    <row r="11" spans="1:43" s="108" customFormat="1" ht="16.5">
      <c r="A11" s="132"/>
      <c r="B11" s="147"/>
      <c r="C11" s="148"/>
      <c r="D11" s="137"/>
      <c r="E11" s="136" t="s">
        <v>432</v>
      </c>
      <c r="F11" s="137">
        <v>576.12</v>
      </c>
      <c r="G11" s="137">
        <v>5.79</v>
      </c>
      <c r="H11" s="138"/>
      <c r="I11" s="179"/>
      <c r="J11" s="179"/>
      <c r="K11" s="137">
        <v>2</v>
      </c>
      <c r="L11" s="180"/>
      <c r="M11" s="181"/>
      <c r="N11" s="182"/>
      <c r="O11" s="181"/>
      <c r="P11" s="181"/>
      <c r="Q11" s="208"/>
      <c r="R11" s="208"/>
      <c r="S11" s="209"/>
      <c r="T11" s="210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135"/>
      <c r="AJ11" s="243"/>
      <c r="AK11" s="135"/>
      <c r="AL11" s="244"/>
      <c r="AM11" s="135"/>
      <c r="AN11" s="245"/>
      <c r="AO11" s="245"/>
      <c r="AP11" s="245"/>
      <c r="AQ11" s="245"/>
    </row>
    <row r="12" spans="1:43" ht="14.25">
      <c r="A12" s="124">
        <v>3</v>
      </c>
      <c r="B12" s="149" t="s">
        <v>491</v>
      </c>
      <c r="C12" s="150" t="s">
        <v>295</v>
      </c>
      <c r="D12" s="141" t="s">
        <v>492</v>
      </c>
      <c r="E12" s="142" t="s">
        <v>482</v>
      </c>
      <c r="F12" s="143">
        <v>550.24</v>
      </c>
      <c r="G12" s="141">
        <v>6.57</v>
      </c>
      <c r="H12" s="144" t="s">
        <v>415</v>
      </c>
      <c r="I12" s="183" t="s">
        <v>493</v>
      </c>
      <c r="J12" s="183" t="s">
        <v>483</v>
      </c>
      <c r="K12" s="184">
        <v>1</v>
      </c>
      <c r="L12" s="185">
        <v>822</v>
      </c>
      <c r="M12" s="186">
        <v>15.59</v>
      </c>
      <c r="N12" s="186">
        <v>30</v>
      </c>
      <c r="O12" s="186">
        <v>52.4</v>
      </c>
      <c r="P12" s="186">
        <v>8.6</v>
      </c>
      <c r="Q12" s="185">
        <v>480</v>
      </c>
      <c r="R12" s="185">
        <v>86.2</v>
      </c>
      <c r="S12" s="185">
        <v>47.2</v>
      </c>
      <c r="T12" s="213" t="s">
        <v>428</v>
      </c>
      <c r="U12" s="214">
        <v>2.74</v>
      </c>
      <c r="V12" s="215" t="s">
        <v>419</v>
      </c>
      <c r="W12" s="215">
        <v>19.51</v>
      </c>
      <c r="X12" s="215" t="s">
        <v>418</v>
      </c>
      <c r="Y12" s="141" t="s">
        <v>429</v>
      </c>
      <c r="Z12" s="141" t="s">
        <v>429</v>
      </c>
      <c r="AA12" s="215">
        <v>9</v>
      </c>
      <c r="AB12" s="215" t="s">
        <v>429</v>
      </c>
      <c r="AC12" s="141" t="s">
        <v>420</v>
      </c>
      <c r="AD12" s="215" t="s">
        <v>429</v>
      </c>
      <c r="AE12" s="215">
        <v>33.6</v>
      </c>
      <c r="AF12" s="215" t="s">
        <v>420</v>
      </c>
      <c r="AG12" s="141" t="s">
        <v>429</v>
      </c>
      <c r="AH12" s="213" t="s">
        <v>485</v>
      </c>
      <c r="AI12" s="213" t="s">
        <v>422</v>
      </c>
      <c r="AJ12" s="213" t="s">
        <v>423</v>
      </c>
      <c r="AK12" s="213" t="s">
        <v>423</v>
      </c>
      <c r="AL12" s="241">
        <v>233.6</v>
      </c>
      <c r="AM12" s="242">
        <f>AL12-233.9</f>
        <v>-0.30000000000001137</v>
      </c>
      <c r="AN12" s="242">
        <v>86</v>
      </c>
      <c r="AO12" s="242">
        <v>41.4</v>
      </c>
      <c r="AP12" s="242">
        <v>33.5</v>
      </c>
      <c r="AQ12" s="242">
        <v>45.5</v>
      </c>
    </row>
    <row r="13" spans="1:43" ht="14.25">
      <c r="A13" s="124"/>
      <c r="B13" s="126"/>
      <c r="C13" s="126" t="s">
        <v>297</v>
      </c>
      <c r="D13" s="127" t="s">
        <v>494</v>
      </c>
      <c r="E13" s="127" t="s">
        <v>425</v>
      </c>
      <c r="F13" s="128">
        <v>599.166</v>
      </c>
      <c r="G13" s="128">
        <v>3.28898941020915</v>
      </c>
      <c r="H13" s="129" t="s">
        <v>415</v>
      </c>
      <c r="I13" s="160" t="s">
        <v>495</v>
      </c>
      <c r="J13" s="160" t="s">
        <v>435</v>
      </c>
      <c r="K13" s="175">
        <v>3</v>
      </c>
      <c r="L13" s="175">
        <v>822</v>
      </c>
      <c r="M13" s="176">
        <v>15.25</v>
      </c>
      <c r="N13" s="176">
        <v>30</v>
      </c>
      <c r="O13" s="176">
        <v>51.7</v>
      </c>
      <c r="P13" s="176">
        <v>8.1</v>
      </c>
      <c r="Q13" s="175">
        <v>255</v>
      </c>
      <c r="R13" s="175">
        <v>53.4</v>
      </c>
      <c r="S13" s="175">
        <v>44.9</v>
      </c>
      <c r="T13" s="204" t="s">
        <v>428</v>
      </c>
      <c r="U13" s="205">
        <v>2.65</v>
      </c>
      <c r="V13" s="127" t="s">
        <v>419</v>
      </c>
      <c r="W13" s="127">
        <v>61.25</v>
      </c>
      <c r="X13" s="127" t="s">
        <v>419</v>
      </c>
      <c r="Y13" s="228" t="s">
        <v>420</v>
      </c>
      <c r="Z13" s="228" t="s">
        <v>420</v>
      </c>
      <c r="AA13" s="127">
        <v>7</v>
      </c>
      <c r="AB13" s="127" t="s">
        <v>420</v>
      </c>
      <c r="AC13" s="228" t="s">
        <v>437</v>
      </c>
      <c r="AD13" s="127" t="s">
        <v>420</v>
      </c>
      <c r="AE13" s="127">
        <v>67.7</v>
      </c>
      <c r="AF13" s="127" t="s">
        <v>429</v>
      </c>
      <c r="AG13" s="228" t="s">
        <v>429</v>
      </c>
      <c r="AH13" s="204" t="s">
        <v>485</v>
      </c>
      <c r="AI13" s="204" t="s">
        <v>422</v>
      </c>
      <c r="AJ13" s="236" t="s">
        <v>431</v>
      </c>
      <c r="AK13" s="204" t="s">
        <v>423</v>
      </c>
      <c r="AL13" s="237">
        <v>232</v>
      </c>
      <c r="AM13" s="176">
        <f>AL13-232.5</f>
        <v>-0.5</v>
      </c>
      <c r="AN13" s="176">
        <v>89.0636363636364</v>
      </c>
      <c r="AO13" s="176">
        <v>40.0936363636364</v>
      </c>
      <c r="AP13" s="176">
        <v>36.8909090909091</v>
      </c>
      <c r="AQ13" s="176">
        <v>45.3009090909091</v>
      </c>
    </row>
    <row r="14" spans="1:43" ht="14.25">
      <c r="A14" s="151"/>
      <c r="B14" s="126"/>
      <c r="C14" s="126"/>
      <c r="D14" s="126"/>
      <c r="E14" s="152" t="s">
        <v>153</v>
      </c>
      <c r="F14" s="153">
        <f>AVERAGE(F12:F13)</f>
        <v>574.703</v>
      </c>
      <c r="G14" s="153">
        <f>(F14-548.2)/548.2*100</f>
        <v>4.834549434512938</v>
      </c>
      <c r="H14" s="154"/>
      <c r="I14" s="188"/>
      <c r="J14" s="188"/>
      <c r="K14" s="189"/>
      <c r="L14" s="189">
        <f aca="true" t="shared" si="4" ref="L14:S14">AVERAGE(L12:L13)</f>
        <v>822</v>
      </c>
      <c r="M14" s="190">
        <f t="shared" si="4"/>
        <v>15.42</v>
      </c>
      <c r="N14" s="191">
        <f t="shared" si="4"/>
        <v>30</v>
      </c>
      <c r="O14" s="190">
        <f t="shared" si="4"/>
        <v>52.05</v>
      </c>
      <c r="P14" s="190">
        <f t="shared" si="4"/>
        <v>8.35</v>
      </c>
      <c r="Q14" s="189">
        <f t="shared" si="4"/>
        <v>367.5</v>
      </c>
      <c r="R14" s="189">
        <f t="shared" si="4"/>
        <v>69.8</v>
      </c>
      <c r="S14" s="189">
        <f t="shared" si="4"/>
        <v>46.05</v>
      </c>
      <c r="T14" s="216" t="s">
        <v>428</v>
      </c>
      <c r="U14" s="153"/>
      <c r="V14" s="217" t="s">
        <v>419</v>
      </c>
      <c r="W14" s="217"/>
      <c r="X14" s="126" t="s">
        <v>419</v>
      </c>
      <c r="Y14" s="150" t="s">
        <v>429</v>
      </c>
      <c r="Z14" s="150" t="s">
        <v>429</v>
      </c>
      <c r="AA14" s="217"/>
      <c r="AB14" s="217" t="s">
        <v>429</v>
      </c>
      <c r="AC14" s="150" t="s">
        <v>420</v>
      </c>
      <c r="AD14" s="217" t="s">
        <v>429</v>
      </c>
      <c r="AE14" s="217"/>
      <c r="AF14" s="217" t="s">
        <v>429</v>
      </c>
      <c r="AG14" s="191" t="s">
        <v>429</v>
      </c>
      <c r="AH14" s="216" t="s">
        <v>485</v>
      </c>
      <c r="AI14" s="204" t="s">
        <v>422</v>
      </c>
      <c r="AJ14" s="213" t="s">
        <v>423</v>
      </c>
      <c r="AK14" s="246" t="s">
        <v>423</v>
      </c>
      <c r="AL14" s="190">
        <f aca="true" t="shared" si="5" ref="AL14:AQ14">AVERAGE(AL12:AL13)</f>
        <v>232.8</v>
      </c>
      <c r="AM14" s="125">
        <f>AL14-233.2</f>
        <v>-0.39999999999997726</v>
      </c>
      <c r="AN14" s="247">
        <f t="shared" si="5"/>
        <v>87.53181818181821</v>
      </c>
      <c r="AO14" s="247">
        <f t="shared" si="5"/>
        <v>40.7468181818182</v>
      </c>
      <c r="AP14" s="247">
        <f t="shared" si="5"/>
        <v>35.19545454545455</v>
      </c>
      <c r="AQ14" s="247">
        <f t="shared" si="5"/>
        <v>45.40045454545455</v>
      </c>
    </row>
    <row r="15" spans="1:43" s="108" customFormat="1" ht="16.5">
      <c r="A15" s="132"/>
      <c r="B15" s="155"/>
      <c r="C15" s="148"/>
      <c r="D15" s="137"/>
      <c r="E15" s="136" t="s">
        <v>432</v>
      </c>
      <c r="F15" s="137">
        <v>579.84</v>
      </c>
      <c r="G15" s="137">
        <v>6.49</v>
      </c>
      <c r="H15" s="138"/>
      <c r="I15" s="179"/>
      <c r="J15" s="179"/>
      <c r="K15" s="137">
        <v>1</v>
      </c>
      <c r="L15" s="192"/>
      <c r="M15" s="181"/>
      <c r="N15" s="182"/>
      <c r="O15" s="181"/>
      <c r="P15" s="181"/>
      <c r="Q15" s="208"/>
      <c r="R15" s="208"/>
      <c r="S15" s="209"/>
      <c r="T15" s="210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39"/>
      <c r="AM15" s="211"/>
      <c r="AN15" s="240"/>
      <c r="AO15" s="240"/>
      <c r="AP15" s="240"/>
      <c r="AQ15" s="240"/>
    </row>
    <row r="16" spans="1:43" ht="14.25">
      <c r="A16" s="142"/>
      <c r="B16" s="156" t="s">
        <v>496</v>
      </c>
      <c r="C16" s="150" t="s">
        <v>497</v>
      </c>
      <c r="D16" s="157" t="s">
        <v>497</v>
      </c>
      <c r="E16" s="142" t="s">
        <v>482</v>
      </c>
      <c r="F16" s="143">
        <v>516.32</v>
      </c>
      <c r="G16" s="141"/>
      <c r="H16" s="141"/>
      <c r="I16" s="183"/>
      <c r="J16" s="183"/>
      <c r="K16" s="184">
        <v>10</v>
      </c>
      <c r="L16" s="185">
        <v>834</v>
      </c>
      <c r="M16" s="186">
        <v>15.3</v>
      </c>
      <c r="N16" s="186">
        <v>32.3</v>
      </c>
      <c r="O16" s="186">
        <v>57.8</v>
      </c>
      <c r="P16" s="186">
        <v>7.1</v>
      </c>
      <c r="Q16" s="185">
        <v>470</v>
      </c>
      <c r="R16" s="185">
        <v>78.8</v>
      </c>
      <c r="S16" s="212">
        <v>63.6</v>
      </c>
      <c r="T16" s="213" t="s">
        <v>428</v>
      </c>
      <c r="U16" s="218">
        <v>3.18</v>
      </c>
      <c r="V16" s="215" t="s">
        <v>419</v>
      </c>
      <c r="W16" s="215">
        <v>25</v>
      </c>
      <c r="X16" s="215" t="s">
        <v>418</v>
      </c>
      <c r="Y16" s="141" t="s">
        <v>429</v>
      </c>
      <c r="Z16" s="141" t="s">
        <v>429</v>
      </c>
      <c r="AA16" s="215">
        <v>9</v>
      </c>
      <c r="AB16" s="215" t="s">
        <v>429</v>
      </c>
      <c r="AC16" s="141" t="s">
        <v>419</v>
      </c>
      <c r="AD16" s="215" t="s">
        <v>429</v>
      </c>
      <c r="AE16" s="215">
        <v>0</v>
      </c>
      <c r="AF16" s="215" t="s">
        <v>437</v>
      </c>
      <c r="AG16" s="141" t="s">
        <v>429</v>
      </c>
      <c r="AH16" s="213" t="s">
        <v>498</v>
      </c>
      <c r="AI16" s="213" t="s">
        <v>422</v>
      </c>
      <c r="AJ16" s="213" t="s">
        <v>423</v>
      </c>
      <c r="AK16" s="213" t="s">
        <v>438</v>
      </c>
      <c r="AL16" s="241">
        <v>233.9</v>
      </c>
      <c r="AM16" s="242">
        <v>0</v>
      </c>
      <c r="AN16" s="242">
        <v>86</v>
      </c>
      <c r="AO16" s="242">
        <v>42.3</v>
      </c>
      <c r="AP16" s="242">
        <v>30.6</v>
      </c>
      <c r="AQ16" s="242">
        <v>42.2</v>
      </c>
    </row>
    <row r="17" spans="1:43" ht="15">
      <c r="A17" s="158"/>
      <c r="B17" s="159"/>
      <c r="C17" s="126" t="s">
        <v>499</v>
      </c>
      <c r="D17" s="127" t="s">
        <v>499</v>
      </c>
      <c r="E17" s="127" t="s">
        <v>425</v>
      </c>
      <c r="F17" s="128">
        <v>580.0866</v>
      </c>
      <c r="G17" s="128"/>
      <c r="H17" s="160"/>
      <c r="I17" s="160"/>
      <c r="J17" s="160"/>
      <c r="K17" s="175"/>
      <c r="L17" s="175">
        <v>836</v>
      </c>
      <c r="M17" s="176">
        <v>14.18</v>
      </c>
      <c r="N17" s="176">
        <v>30.9</v>
      </c>
      <c r="O17" s="176">
        <v>60.9</v>
      </c>
      <c r="P17" s="176">
        <v>8</v>
      </c>
      <c r="Q17" s="175">
        <v>180</v>
      </c>
      <c r="R17" s="175">
        <v>43.2</v>
      </c>
      <c r="S17" s="175">
        <v>63.3</v>
      </c>
      <c r="T17" s="204" t="s">
        <v>428</v>
      </c>
      <c r="U17" s="205">
        <v>2.67</v>
      </c>
      <c r="V17" s="127" t="s">
        <v>419</v>
      </c>
      <c r="W17" s="127">
        <v>62.5</v>
      </c>
      <c r="X17" s="127" t="s">
        <v>419</v>
      </c>
      <c r="Y17" s="229"/>
      <c r="Z17" s="127"/>
      <c r="AA17" s="127">
        <v>5</v>
      </c>
      <c r="AB17" s="127" t="s">
        <v>419</v>
      </c>
      <c r="AC17" s="229" t="s">
        <v>437</v>
      </c>
      <c r="AD17" s="127" t="s">
        <v>419</v>
      </c>
      <c r="AE17" s="127">
        <v>0.5</v>
      </c>
      <c r="AF17" s="127" t="s">
        <v>441</v>
      </c>
      <c r="AG17" s="228" t="s">
        <v>429</v>
      </c>
      <c r="AH17" s="204" t="s">
        <v>498</v>
      </c>
      <c r="AI17" s="228"/>
      <c r="AJ17" s="204" t="s">
        <v>423</v>
      </c>
      <c r="AK17" s="204" t="s">
        <v>423</v>
      </c>
      <c r="AL17" s="237">
        <v>232.454545454545</v>
      </c>
      <c r="AM17" s="176">
        <f>AL17-232.5</f>
        <v>-0.04545454545498728</v>
      </c>
      <c r="AN17" s="176">
        <v>90</v>
      </c>
      <c r="AO17" s="176">
        <v>43.46</v>
      </c>
      <c r="AP17" s="176">
        <v>34.8545454545455</v>
      </c>
      <c r="AQ17" s="176">
        <v>41.7</v>
      </c>
    </row>
    <row r="18" spans="1:43" ht="14.25">
      <c r="A18" s="158"/>
      <c r="B18" s="159"/>
      <c r="C18" s="126"/>
      <c r="D18" s="127"/>
      <c r="E18" s="130" t="s">
        <v>153</v>
      </c>
      <c r="F18" s="131">
        <f>AVERAGE(F16:F17)</f>
        <v>548.2033</v>
      </c>
      <c r="G18" s="161"/>
      <c r="H18" s="162"/>
      <c r="I18" s="160"/>
      <c r="J18" s="160"/>
      <c r="K18" s="177"/>
      <c r="L18" s="177">
        <f aca="true" t="shared" si="6" ref="L18:S18">AVERAGE(L16:L17)</f>
        <v>835</v>
      </c>
      <c r="M18" s="178">
        <f t="shared" si="6"/>
        <v>14.74</v>
      </c>
      <c r="N18" s="129">
        <f t="shared" si="6"/>
        <v>31.599999999999998</v>
      </c>
      <c r="O18" s="178">
        <f t="shared" si="6"/>
        <v>59.349999999999994</v>
      </c>
      <c r="P18" s="178">
        <f t="shared" si="6"/>
        <v>7.55</v>
      </c>
      <c r="Q18" s="177">
        <f t="shared" si="6"/>
        <v>325</v>
      </c>
      <c r="R18" s="177">
        <f t="shared" si="6"/>
        <v>61</v>
      </c>
      <c r="S18" s="177">
        <f t="shared" si="6"/>
        <v>63.45</v>
      </c>
      <c r="T18" s="206" t="s">
        <v>428</v>
      </c>
      <c r="U18" s="131"/>
      <c r="V18" s="207" t="s">
        <v>419</v>
      </c>
      <c r="W18" s="129"/>
      <c r="X18" s="207" t="s">
        <v>419</v>
      </c>
      <c r="Y18" s="129"/>
      <c r="Z18" s="121" t="s">
        <v>429</v>
      </c>
      <c r="AA18" s="129"/>
      <c r="AB18" s="207" t="s">
        <v>429</v>
      </c>
      <c r="AC18" s="121" t="s">
        <v>419</v>
      </c>
      <c r="AD18" s="207" t="s">
        <v>429</v>
      </c>
      <c r="AE18" s="129"/>
      <c r="AF18" s="207" t="s">
        <v>441</v>
      </c>
      <c r="AG18" s="129" t="s">
        <v>429</v>
      </c>
      <c r="AH18" s="206" t="s">
        <v>498</v>
      </c>
      <c r="AI18" s="248"/>
      <c r="AJ18" s="204" t="s">
        <v>423</v>
      </c>
      <c r="AK18" s="204" t="s">
        <v>422</v>
      </c>
      <c r="AL18" s="178">
        <f aca="true" t="shared" si="7" ref="AL18:AQ18">AVERAGE(AL16:AL17)</f>
        <v>233.1772727272725</v>
      </c>
      <c r="AM18" s="228"/>
      <c r="AN18" s="238">
        <f t="shared" si="7"/>
        <v>88</v>
      </c>
      <c r="AO18" s="238">
        <f t="shared" si="7"/>
        <v>42.879999999999995</v>
      </c>
      <c r="AP18" s="238">
        <f t="shared" si="7"/>
        <v>32.72727272727275</v>
      </c>
      <c r="AQ18" s="238">
        <f t="shared" si="7"/>
        <v>41.95</v>
      </c>
    </row>
    <row r="19" spans="1:43" ht="16.5">
      <c r="A19" s="163"/>
      <c r="B19" s="164"/>
      <c r="C19" s="165"/>
      <c r="D19" s="166"/>
      <c r="E19" s="167" t="s">
        <v>500</v>
      </c>
      <c r="F19" s="168">
        <v>545.04</v>
      </c>
      <c r="G19" s="168"/>
      <c r="H19" s="168"/>
      <c r="I19" s="193"/>
      <c r="J19" s="193"/>
      <c r="K19" s="194">
        <v>4</v>
      </c>
      <c r="L19" s="195"/>
      <c r="M19" s="196"/>
      <c r="N19" s="197"/>
      <c r="O19" s="196"/>
      <c r="P19" s="196"/>
      <c r="Q19" s="219"/>
      <c r="R19" s="219"/>
      <c r="S19" s="220"/>
      <c r="T19" s="221"/>
      <c r="U19" s="222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49"/>
      <c r="AJ19" s="250"/>
      <c r="AK19" s="251"/>
      <c r="AL19" s="252"/>
      <c r="AM19" s="253"/>
      <c r="AN19" s="253"/>
      <c r="AO19" s="253"/>
      <c r="AP19" s="253"/>
      <c r="AQ19" s="253"/>
    </row>
  </sheetData>
  <sheetProtection/>
  <mergeCells count="29">
    <mergeCell ref="A1:AQ1"/>
    <mergeCell ref="F2:K2"/>
    <mergeCell ref="L2:T2"/>
    <mergeCell ref="U2:V2"/>
    <mergeCell ref="W2:X2"/>
    <mergeCell ref="AA2:AB2"/>
    <mergeCell ref="AN2:AQ2"/>
    <mergeCell ref="A2:A3"/>
    <mergeCell ref="A4:A7"/>
    <mergeCell ref="A8:A11"/>
    <mergeCell ref="A12:A15"/>
    <mergeCell ref="A16:A19"/>
    <mergeCell ref="B2:B3"/>
    <mergeCell ref="B4:B7"/>
    <mergeCell ref="B8:B11"/>
    <mergeCell ref="B12:B15"/>
    <mergeCell ref="B16:B19"/>
    <mergeCell ref="C2:C3"/>
    <mergeCell ref="D2:D3"/>
    <mergeCell ref="E2:E3"/>
    <mergeCell ref="Z2:Z3"/>
    <mergeCell ref="AD2:AD3"/>
    <mergeCell ref="AH2:AH3"/>
    <mergeCell ref="AI2:AI3"/>
    <mergeCell ref="AJ2:AJ3"/>
    <mergeCell ref="AK2:AK3"/>
    <mergeCell ref="AL2:AL3"/>
    <mergeCell ref="AM2:AM3"/>
    <mergeCell ref="AE2:AF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3"/>
  <sheetViews>
    <sheetView zoomScaleSheetLayoutView="100" workbookViewId="0" topLeftCell="A1">
      <pane xSplit="5" ySplit="3" topLeftCell="L4" activePane="bottomRight" state="frozen"/>
      <selection pane="bottomRight" activeCell="R3" sqref="R3"/>
    </sheetView>
  </sheetViews>
  <sheetFormatPr defaultColWidth="9.00390625" defaultRowHeight="14.25"/>
  <cols>
    <col min="1" max="1" width="4.75390625" style="0" customWidth="1"/>
    <col min="3" max="7" width="6.125" style="0" customWidth="1"/>
    <col min="8" max="11" width="5.125" style="0" customWidth="1"/>
    <col min="12" max="19" width="6.125" style="0" customWidth="1"/>
    <col min="20" max="32" width="4.875" style="0" customWidth="1"/>
    <col min="33" max="35" width="6.125" style="0" customWidth="1"/>
    <col min="36" max="36" width="6.125" style="1" customWidth="1"/>
    <col min="37" max="43" width="6.125" style="0" customWidth="1"/>
  </cols>
  <sheetData>
    <row r="1" spans="1:42" ht="24">
      <c r="A1" s="2" t="s">
        <v>501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0"/>
      <c r="N1" s="3"/>
      <c r="O1" s="50"/>
      <c r="P1" s="3"/>
      <c r="Q1" s="68"/>
      <c r="R1" s="68"/>
      <c r="S1" s="3"/>
      <c r="T1" s="3"/>
      <c r="U1" s="3"/>
      <c r="V1" s="5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0"/>
      <c r="AK1" s="3"/>
      <c r="AL1" s="50"/>
      <c r="AM1" s="50"/>
      <c r="AN1" s="50"/>
      <c r="AO1" s="50"/>
      <c r="AP1" s="50"/>
    </row>
    <row r="2" spans="1:42" ht="27.75" customHeight="1">
      <c r="A2" s="4" t="s">
        <v>369</v>
      </c>
      <c r="B2" s="5" t="s">
        <v>178</v>
      </c>
      <c r="C2" s="6" t="s">
        <v>302</v>
      </c>
      <c r="D2" s="6" t="s">
        <v>371</v>
      </c>
      <c r="E2" s="4" t="s">
        <v>61</v>
      </c>
      <c r="F2" s="7" t="s">
        <v>372</v>
      </c>
      <c r="G2" s="7"/>
      <c r="H2" s="7"/>
      <c r="I2" s="7"/>
      <c r="J2" s="7"/>
      <c r="K2" s="7"/>
      <c r="L2" s="51" t="s">
        <v>373</v>
      </c>
      <c r="M2" s="51"/>
      <c r="N2" s="51"/>
      <c r="O2" s="52"/>
      <c r="P2" s="51"/>
      <c r="Q2" s="69"/>
      <c r="R2" s="69"/>
      <c r="S2" s="51"/>
      <c r="T2" s="70" t="s">
        <v>192</v>
      </c>
      <c r="U2" s="71"/>
      <c r="V2" s="72" t="s">
        <v>196</v>
      </c>
      <c r="W2" s="70"/>
      <c r="X2" s="70"/>
      <c r="Y2" s="70" t="s">
        <v>502</v>
      </c>
      <c r="Z2" s="70" t="s">
        <v>193</v>
      </c>
      <c r="AA2" s="70"/>
      <c r="AB2" s="70"/>
      <c r="AC2" s="70" t="s">
        <v>503</v>
      </c>
      <c r="AD2" s="86" t="s">
        <v>504</v>
      </c>
      <c r="AE2" s="87" t="s">
        <v>273</v>
      </c>
      <c r="AF2" s="88" t="s">
        <v>457</v>
      </c>
      <c r="AG2" s="88" t="s">
        <v>458</v>
      </c>
      <c r="AH2" s="88" t="s">
        <v>378</v>
      </c>
      <c r="AI2" s="88" t="s">
        <v>377</v>
      </c>
      <c r="AJ2" s="94" t="s">
        <v>461</v>
      </c>
      <c r="AK2" s="95" t="s">
        <v>505</v>
      </c>
      <c r="AL2" s="96" t="s">
        <v>506</v>
      </c>
      <c r="AM2" s="96"/>
      <c r="AN2" s="96"/>
      <c r="AO2" s="96"/>
      <c r="AP2" s="96"/>
    </row>
    <row r="3" spans="1:42" ht="72">
      <c r="A3" s="8"/>
      <c r="B3" s="9"/>
      <c r="C3" s="10"/>
      <c r="D3" s="11"/>
      <c r="E3" s="8"/>
      <c r="F3" s="12" t="s">
        <v>383</v>
      </c>
      <c r="G3" s="11" t="s">
        <v>507</v>
      </c>
      <c r="H3" s="13" t="s">
        <v>508</v>
      </c>
      <c r="I3" s="53" t="s">
        <v>385</v>
      </c>
      <c r="J3" s="54" t="s">
        <v>464</v>
      </c>
      <c r="K3" s="13" t="s">
        <v>389</v>
      </c>
      <c r="L3" s="55" t="s">
        <v>390</v>
      </c>
      <c r="M3" s="56" t="s">
        <v>391</v>
      </c>
      <c r="N3" s="55" t="s">
        <v>465</v>
      </c>
      <c r="O3" s="56" t="s">
        <v>466</v>
      </c>
      <c r="P3" s="55" t="s">
        <v>467</v>
      </c>
      <c r="Q3" s="73" t="s">
        <v>509</v>
      </c>
      <c r="R3" s="73" t="s">
        <v>396</v>
      </c>
      <c r="S3" s="55" t="s">
        <v>469</v>
      </c>
      <c r="T3" s="74" t="s">
        <v>209</v>
      </c>
      <c r="U3" s="74" t="s">
        <v>470</v>
      </c>
      <c r="V3" s="12" t="s">
        <v>400</v>
      </c>
      <c r="W3" s="13" t="s">
        <v>399</v>
      </c>
      <c r="X3" s="75" t="s">
        <v>273</v>
      </c>
      <c r="Y3" s="89"/>
      <c r="Z3" s="13" t="s">
        <v>400</v>
      </c>
      <c r="AA3" s="13" t="s">
        <v>401</v>
      </c>
      <c r="AB3" s="13" t="s">
        <v>273</v>
      </c>
      <c r="AC3" s="89"/>
      <c r="AD3" s="90"/>
      <c r="AE3" s="10" t="s">
        <v>476</v>
      </c>
      <c r="AF3" s="10"/>
      <c r="AG3" s="10"/>
      <c r="AH3" s="10"/>
      <c r="AI3" s="10"/>
      <c r="AJ3" s="97"/>
      <c r="AK3" s="98"/>
      <c r="AL3" s="97" t="s">
        <v>510</v>
      </c>
      <c r="AM3" s="99" t="s">
        <v>477</v>
      </c>
      <c r="AN3" s="97" t="s">
        <v>406</v>
      </c>
      <c r="AO3" s="97" t="s">
        <v>478</v>
      </c>
      <c r="AP3" s="99" t="s">
        <v>479</v>
      </c>
    </row>
    <row r="4" spans="1:42" ht="14.25">
      <c r="A4" s="14">
        <v>1</v>
      </c>
      <c r="B4" s="15" t="s">
        <v>511</v>
      </c>
      <c r="C4" s="16" t="s">
        <v>359</v>
      </c>
      <c r="D4" s="14" t="s">
        <v>512</v>
      </c>
      <c r="E4" s="17" t="s">
        <v>482</v>
      </c>
      <c r="F4" s="18">
        <v>527.43</v>
      </c>
      <c r="G4" s="16">
        <v>6.92</v>
      </c>
      <c r="H4" s="14" t="s">
        <v>415</v>
      </c>
      <c r="I4" s="57" t="s">
        <v>483</v>
      </c>
      <c r="J4" s="57" t="s">
        <v>483</v>
      </c>
      <c r="K4" s="14">
        <v>5</v>
      </c>
      <c r="L4" s="58">
        <v>850</v>
      </c>
      <c r="M4" s="59">
        <v>12.96</v>
      </c>
      <c r="N4" s="59">
        <v>26.6</v>
      </c>
      <c r="O4" s="59">
        <v>60.5</v>
      </c>
      <c r="P4" s="59">
        <v>7</v>
      </c>
      <c r="Q4" s="76">
        <v>410</v>
      </c>
      <c r="R4" s="76">
        <v>64</v>
      </c>
      <c r="S4" s="15" t="s">
        <v>428</v>
      </c>
      <c r="T4" s="16">
        <v>2.47</v>
      </c>
      <c r="U4" s="16" t="s">
        <v>418</v>
      </c>
      <c r="V4" s="18">
        <v>11.25</v>
      </c>
      <c r="W4" s="16" t="s">
        <v>418</v>
      </c>
      <c r="X4" s="14" t="s">
        <v>429</v>
      </c>
      <c r="Y4" s="14" t="s">
        <v>429</v>
      </c>
      <c r="Z4" s="16">
        <v>9</v>
      </c>
      <c r="AA4" s="16" t="s">
        <v>429</v>
      </c>
      <c r="AB4" s="14" t="s">
        <v>437</v>
      </c>
      <c r="AC4" s="16" t="s">
        <v>429</v>
      </c>
      <c r="AD4" s="16" t="s">
        <v>437</v>
      </c>
      <c r="AE4" s="14" t="s">
        <v>437</v>
      </c>
      <c r="AF4" s="15" t="s">
        <v>489</v>
      </c>
      <c r="AG4" s="15" t="s">
        <v>422</v>
      </c>
      <c r="AH4" s="100" t="s">
        <v>422</v>
      </c>
      <c r="AI4" s="15" t="s">
        <v>422</v>
      </c>
      <c r="AJ4" s="101">
        <v>216.9</v>
      </c>
      <c r="AK4" s="101">
        <f>AJ4-AJ20</f>
        <v>-1</v>
      </c>
      <c r="AL4" s="101">
        <v>22.82</v>
      </c>
      <c r="AM4" s="101">
        <v>82.7</v>
      </c>
      <c r="AN4" s="101">
        <v>40.64</v>
      </c>
      <c r="AO4" s="101">
        <v>32.59</v>
      </c>
      <c r="AP4" s="101">
        <v>42.86</v>
      </c>
    </row>
    <row r="5" spans="1:42" ht="15.75">
      <c r="A5" s="19"/>
      <c r="B5" s="20" t="s">
        <v>511</v>
      </c>
      <c r="C5" s="21" t="s">
        <v>362</v>
      </c>
      <c r="D5" s="21" t="s">
        <v>513</v>
      </c>
      <c r="E5" s="22" t="s">
        <v>514</v>
      </c>
      <c r="F5" s="23">
        <v>528.31</v>
      </c>
      <c r="G5" s="24">
        <v>9.78</v>
      </c>
      <c r="H5" s="25" t="s">
        <v>445</v>
      </c>
      <c r="I5" s="60" t="s">
        <v>495</v>
      </c>
      <c r="J5" s="60" t="s">
        <v>414</v>
      </c>
      <c r="K5" s="19">
        <v>6</v>
      </c>
      <c r="L5" s="19">
        <v>808</v>
      </c>
      <c r="M5" s="61">
        <v>13.29</v>
      </c>
      <c r="N5" s="61">
        <v>26.7</v>
      </c>
      <c r="O5" s="61">
        <v>60.1</v>
      </c>
      <c r="P5" s="61">
        <v>11.9</v>
      </c>
      <c r="Q5" s="77">
        <v>405</v>
      </c>
      <c r="R5" s="77">
        <v>79.7</v>
      </c>
      <c r="S5" s="20" t="s">
        <v>428</v>
      </c>
      <c r="T5" s="21">
        <v>3</v>
      </c>
      <c r="U5" s="21" t="s">
        <v>419</v>
      </c>
      <c r="V5" s="23">
        <v>69.51</v>
      </c>
      <c r="W5" s="21" t="s">
        <v>419</v>
      </c>
      <c r="X5" s="19" t="s">
        <v>419</v>
      </c>
      <c r="Y5" s="19" t="s">
        <v>419</v>
      </c>
      <c r="Z5" s="21">
        <v>5</v>
      </c>
      <c r="AA5" s="21" t="s">
        <v>419</v>
      </c>
      <c r="AB5" s="19" t="s">
        <v>420</v>
      </c>
      <c r="AC5" s="21" t="s">
        <v>419</v>
      </c>
      <c r="AD5" s="21" t="s">
        <v>441</v>
      </c>
      <c r="AE5" s="19" t="s">
        <v>429</v>
      </c>
      <c r="AF5" s="20" t="s">
        <v>489</v>
      </c>
      <c r="AG5" s="102" t="s">
        <v>423</v>
      </c>
      <c r="AH5" s="102" t="s">
        <v>422</v>
      </c>
      <c r="AI5" s="15" t="s">
        <v>422</v>
      </c>
      <c r="AJ5" s="61">
        <v>214.6</v>
      </c>
      <c r="AK5" s="101">
        <f>AJ5-AJ21</f>
        <v>0.5999999999999943</v>
      </c>
      <c r="AL5" s="61">
        <v>22.009</v>
      </c>
      <c r="AM5" s="61">
        <v>81.42</v>
      </c>
      <c r="AN5" s="61">
        <v>44.525</v>
      </c>
      <c r="AO5" s="61">
        <v>33.44</v>
      </c>
      <c r="AP5" s="61">
        <v>39.3427272727273</v>
      </c>
    </row>
    <row r="6" spans="1:42" ht="14.25">
      <c r="A6" s="19"/>
      <c r="B6" s="26"/>
      <c r="C6" s="27"/>
      <c r="D6" s="26"/>
      <c r="E6" s="28" t="s">
        <v>153</v>
      </c>
      <c r="F6" s="29">
        <f>AVERAGE(F4:F5)</f>
        <v>527.8699999999999</v>
      </c>
      <c r="G6" s="29"/>
      <c r="H6" s="26"/>
      <c r="I6" s="62"/>
      <c r="J6" s="62"/>
      <c r="K6" s="26"/>
      <c r="L6" s="29">
        <f aca="true" t="shared" si="0" ref="L6:R6">AVERAGE(L4:L5)</f>
        <v>829</v>
      </c>
      <c r="M6" s="29">
        <f t="shared" si="0"/>
        <v>13.125</v>
      </c>
      <c r="N6" s="29">
        <f t="shared" si="0"/>
        <v>26.65</v>
      </c>
      <c r="O6" s="29">
        <f t="shared" si="0"/>
        <v>60.3</v>
      </c>
      <c r="P6" s="29">
        <f t="shared" si="0"/>
        <v>9.45</v>
      </c>
      <c r="Q6" s="78">
        <f t="shared" si="0"/>
        <v>407.5</v>
      </c>
      <c r="R6" s="78">
        <f t="shared" si="0"/>
        <v>71.85</v>
      </c>
      <c r="S6" s="79" t="s">
        <v>428</v>
      </c>
      <c r="T6" s="66">
        <f>AVERAGE(T4:T4)</f>
        <v>2.47</v>
      </c>
      <c r="U6" s="27" t="s">
        <v>419</v>
      </c>
      <c r="V6" s="67">
        <f>AVERAGE(V4:V4)</f>
        <v>11.25</v>
      </c>
      <c r="W6" s="27"/>
      <c r="X6" s="26"/>
      <c r="Y6" s="26" t="s">
        <v>429</v>
      </c>
      <c r="Z6" s="27"/>
      <c r="AA6" s="27"/>
      <c r="AB6" s="26"/>
      <c r="AC6" s="27" t="s">
        <v>429</v>
      </c>
      <c r="AD6" s="27" t="s">
        <v>441</v>
      </c>
      <c r="AE6" s="26" t="s">
        <v>429</v>
      </c>
      <c r="AF6" s="91" t="s">
        <v>489</v>
      </c>
      <c r="AG6" s="15" t="s">
        <v>422</v>
      </c>
      <c r="AH6" s="102" t="s">
        <v>422</v>
      </c>
      <c r="AI6" s="15" t="s">
        <v>422</v>
      </c>
      <c r="AJ6" s="29">
        <f aca="true" t="shared" si="1" ref="AJ6:AP6">AVERAGE(AJ4:AJ5)</f>
        <v>215.75</v>
      </c>
      <c r="AK6" s="29"/>
      <c r="AL6" s="29">
        <f t="shared" si="1"/>
        <v>22.4145</v>
      </c>
      <c r="AM6" s="29">
        <f t="shared" si="1"/>
        <v>82.06</v>
      </c>
      <c r="AN6" s="29">
        <f t="shared" si="1"/>
        <v>42.582499999999996</v>
      </c>
      <c r="AO6" s="29">
        <f t="shared" si="1"/>
        <v>33.015</v>
      </c>
      <c r="AP6" s="29">
        <f t="shared" si="1"/>
        <v>41.10136363636365</v>
      </c>
    </row>
    <row r="7" spans="1:42" ht="16.5">
      <c r="A7" s="30"/>
      <c r="B7" s="31" t="s">
        <v>511</v>
      </c>
      <c r="C7" s="32"/>
      <c r="D7" s="32"/>
      <c r="E7" s="33" t="s">
        <v>515</v>
      </c>
      <c r="F7" s="34">
        <v>556.823384160406</v>
      </c>
      <c r="G7" s="35">
        <v>6.60579417989089</v>
      </c>
      <c r="H7" s="36"/>
      <c r="I7" s="63" t="s">
        <v>488</v>
      </c>
      <c r="J7" s="63"/>
      <c r="K7" s="36">
        <v>2</v>
      </c>
      <c r="L7" s="36"/>
      <c r="M7" s="64"/>
      <c r="N7" s="64"/>
      <c r="O7" s="64"/>
      <c r="P7" s="64"/>
      <c r="Q7" s="80"/>
      <c r="R7" s="80"/>
      <c r="S7" s="81"/>
      <c r="T7" s="82"/>
      <c r="U7" s="82"/>
      <c r="V7" s="83"/>
      <c r="W7" s="82"/>
      <c r="X7" s="30"/>
      <c r="Y7" s="82"/>
      <c r="Z7" s="92"/>
      <c r="AA7" s="92"/>
      <c r="AB7" s="30"/>
      <c r="AC7" s="92"/>
      <c r="AD7" s="30"/>
      <c r="AE7" s="30"/>
      <c r="AF7" s="93"/>
      <c r="AG7" s="103"/>
      <c r="AH7" s="32"/>
      <c r="AI7" s="92"/>
      <c r="AJ7" s="104"/>
      <c r="AK7" s="104"/>
      <c r="AL7" s="104"/>
      <c r="AM7" s="104"/>
      <c r="AN7" s="104"/>
      <c r="AO7" s="104"/>
      <c r="AP7" s="104"/>
    </row>
    <row r="8" spans="1:42" ht="14.25">
      <c r="A8" s="14">
        <v>2</v>
      </c>
      <c r="B8" s="37" t="s">
        <v>516</v>
      </c>
      <c r="C8" s="16" t="s">
        <v>363</v>
      </c>
      <c r="D8" s="16" t="s">
        <v>517</v>
      </c>
      <c r="E8" s="17" t="s">
        <v>482</v>
      </c>
      <c r="F8" s="18">
        <v>537.88</v>
      </c>
      <c r="G8" s="16">
        <v>9.03</v>
      </c>
      <c r="H8" s="14" t="s">
        <v>415</v>
      </c>
      <c r="I8" s="57" t="s">
        <v>488</v>
      </c>
      <c r="J8" s="57" t="s">
        <v>488</v>
      </c>
      <c r="K8" s="14">
        <v>2</v>
      </c>
      <c r="L8" s="58">
        <v>838</v>
      </c>
      <c r="M8" s="59">
        <v>13.62</v>
      </c>
      <c r="N8" s="59">
        <v>29.7</v>
      </c>
      <c r="O8" s="59">
        <v>58.3</v>
      </c>
      <c r="P8" s="59">
        <v>7</v>
      </c>
      <c r="Q8" s="76">
        <v>380</v>
      </c>
      <c r="R8" s="76">
        <v>69.6</v>
      </c>
      <c r="S8" s="15" t="s">
        <v>428</v>
      </c>
      <c r="T8" s="16">
        <v>2.94</v>
      </c>
      <c r="U8" s="16" t="s">
        <v>419</v>
      </c>
      <c r="V8" s="18">
        <v>11.25</v>
      </c>
      <c r="W8" s="16" t="s">
        <v>418</v>
      </c>
      <c r="X8" s="14" t="s">
        <v>419</v>
      </c>
      <c r="Y8" s="14" t="s">
        <v>419</v>
      </c>
      <c r="Z8" s="16">
        <v>9</v>
      </c>
      <c r="AA8" s="16" t="s">
        <v>429</v>
      </c>
      <c r="AB8" s="14" t="s">
        <v>419</v>
      </c>
      <c r="AC8" s="16" t="s">
        <v>429</v>
      </c>
      <c r="AD8" s="16" t="s">
        <v>437</v>
      </c>
      <c r="AE8" s="14" t="s">
        <v>419</v>
      </c>
      <c r="AF8" s="15" t="s">
        <v>498</v>
      </c>
      <c r="AG8" s="15" t="s">
        <v>438</v>
      </c>
      <c r="AH8" s="102" t="s">
        <v>422</v>
      </c>
      <c r="AI8" s="15" t="s">
        <v>422</v>
      </c>
      <c r="AJ8" s="101">
        <v>217.9</v>
      </c>
      <c r="AK8" s="101">
        <f>AJ8-AJ20</f>
        <v>0</v>
      </c>
      <c r="AL8" s="101">
        <v>22.64</v>
      </c>
      <c r="AM8" s="101">
        <v>85.4</v>
      </c>
      <c r="AN8" s="101">
        <v>39.33</v>
      </c>
      <c r="AO8" s="101">
        <v>35.01</v>
      </c>
      <c r="AP8" s="101">
        <v>41.74</v>
      </c>
    </row>
    <row r="9" spans="1:42" ht="15.75">
      <c r="A9" s="19"/>
      <c r="B9" s="38" t="s">
        <v>516</v>
      </c>
      <c r="C9" s="21" t="s">
        <v>335</v>
      </c>
      <c r="D9" s="21" t="s">
        <v>348</v>
      </c>
      <c r="E9" s="22" t="s">
        <v>514</v>
      </c>
      <c r="F9" s="23">
        <v>531.08</v>
      </c>
      <c r="G9" s="24">
        <v>10.36</v>
      </c>
      <c r="H9" s="25" t="s">
        <v>415</v>
      </c>
      <c r="I9" s="60" t="s">
        <v>413</v>
      </c>
      <c r="J9" s="60" t="s">
        <v>413</v>
      </c>
      <c r="K9" s="19">
        <v>5</v>
      </c>
      <c r="L9" s="19">
        <v>810</v>
      </c>
      <c r="M9" s="61">
        <v>13.79</v>
      </c>
      <c r="N9" s="61">
        <v>28.9</v>
      </c>
      <c r="O9" s="61">
        <v>59.6</v>
      </c>
      <c r="P9" s="61">
        <v>11.2</v>
      </c>
      <c r="Q9" s="77">
        <v>290</v>
      </c>
      <c r="R9" s="77">
        <v>62.6</v>
      </c>
      <c r="S9" s="20" t="s">
        <v>428</v>
      </c>
      <c r="T9" s="21">
        <v>2.35</v>
      </c>
      <c r="U9" s="21" t="s">
        <v>418</v>
      </c>
      <c r="V9" s="23">
        <v>70</v>
      </c>
      <c r="W9" s="21" t="s">
        <v>420</v>
      </c>
      <c r="X9" s="19" t="s">
        <v>419</v>
      </c>
      <c r="Y9" s="21" t="s">
        <v>420</v>
      </c>
      <c r="Z9" s="21">
        <v>5</v>
      </c>
      <c r="AA9" s="21" t="s">
        <v>419</v>
      </c>
      <c r="AB9" s="19" t="s">
        <v>420</v>
      </c>
      <c r="AC9" s="19" t="s">
        <v>420</v>
      </c>
      <c r="AD9" s="21" t="s">
        <v>441</v>
      </c>
      <c r="AE9" s="19" t="s">
        <v>429</v>
      </c>
      <c r="AF9" s="20" t="s">
        <v>489</v>
      </c>
      <c r="AG9" s="102" t="s">
        <v>422</v>
      </c>
      <c r="AH9" s="102" t="s">
        <v>422</v>
      </c>
      <c r="AI9" s="15" t="s">
        <v>422</v>
      </c>
      <c r="AJ9" s="61">
        <v>215.4</v>
      </c>
      <c r="AK9" s="101">
        <f>AJ9-AJ21</f>
        <v>1.4000000000000057</v>
      </c>
      <c r="AL9" s="61">
        <v>22.152</v>
      </c>
      <c r="AM9" s="61">
        <v>82.22</v>
      </c>
      <c r="AN9" s="61">
        <v>42.725</v>
      </c>
      <c r="AO9" s="61">
        <v>35.94</v>
      </c>
      <c r="AP9" s="61">
        <v>39.2263636363636</v>
      </c>
    </row>
    <row r="10" spans="1:42" ht="14.25">
      <c r="A10" s="19"/>
      <c r="B10" s="26"/>
      <c r="C10" s="27"/>
      <c r="D10" s="26"/>
      <c r="E10" s="28" t="s">
        <v>153</v>
      </c>
      <c r="F10" s="29">
        <f>AVERAGE(F8:F9)</f>
        <v>534.48</v>
      </c>
      <c r="G10" s="29"/>
      <c r="H10" s="26"/>
      <c r="I10" s="62"/>
      <c r="J10" s="62"/>
      <c r="K10" s="26"/>
      <c r="L10" s="29">
        <f aca="true" t="shared" si="2" ref="L10:R10">AVERAGE(L8:L9)</f>
        <v>824</v>
      </c>
      <c r="M10" s="29">
        <f t="shared" si="2"/>
        <v>13.704999999999998</v>
      </c>
      <c r="N10" s="29">
        <f t="shared" si="2"/>
        <v>29.299999999999997</v>
      </c>
      <c r="O10" s="29">
        <f t="shared" si="2"/>
        <v>58.95</v>
      </c>
      <c r="P10" s="29">
        <f t="shared" si="2"/>
        <v>9.1</v>
      </c>
      <c r="Q10" s="78">
        <f t="shared" si="2"/>
        <v>335</v>
      </c>
      <c r="R10" s="78">
        <f t="shared" si="2"/>
        <v>66.1</v>
      </c>
      <c r="S10" s="79" t="s">
        <v>428</v>
      </c>
      <c r="T10" s="66">
        <f>AVERAGE(T8:T8)</f>
        <v>2.94</v>
      </c>
      <c r="U10" s="27" t="s">
        <v>419</v>
      </c>
      <c r="V10" s="67">
        <f>AVERAGE(V8:V8)</f>
        <v>11.25</v>
      </c>
      <c r="W10" s="27"/>
      <c r="X10" s="26"/>
      <c r="Y10" s="27" t="s">
        <v>420</v>
      </c>
      <c r="Z10" s="27"/>
      <c r="AA10" s="27"/>
      <c r="AB10" s="26"/>
      <c r="AC10" s="27" t="s">
        <v>429</v>
      </c>
      <c r="AD10" s="27" t="s">
        <v>441</v>
      </c>
      <c r="AE10" s="26" t="s">
        <v>429</v>
      </c>
      <c r="AF10" s="91" t="s">
        <v>489</v>
      </c>
      <c r="AG10" s="79" t="s">
        <v>422</v>
      </c>
      <c r="AH10" s="102" t="s">
        <v>422</v>
      </c>
      <c r="AI10" s="15" t="s">
        <v>422</v>
      </c>
      <c r="AJ10" s="29">
        <f aca="true" t="shared" si="3" ref="AJ10:AP10">AVERAGE(AJ8:AJ9)</f>
        <v>216.65</v>
      </c>
      <c r="AK10" s="29"/>
      <c r="AL10" s="29">
        <f t="shared" si="3"/>
        <v>22.396</v>
      </c>
      <c r="AM10" s="29">
        <f t="shared" si="3"/>
        <v>83.81</v>
      </c>
      <c r="AN10" s="29">
        <f t="shared" si="3"/>
        <v>41.0275</v>
      </c>
      <c r="AO10" s="29">
        <f t="shared" si="3"/>
        <v>35.474999999999994</v>
      </c>
      <c r="AP10" s="29">
        <f t="shared" si="3"/>
        <v>40.483181818181805</v>
      </c>
    </row>
    <row r="11" spans="1:42" ht="16.5">
      <c r="A11" s="30"/>
      <c r="B11" s="39" t="s">
        <v>45</v>
      </c>
      <c r="C11" s="32"/>
      <c r="D11" s="32"/>
      <c r="E11" s="33" t="s">
        <v>515</v>
      </c>
      <c r="F11" s="34">
        <v>555.646691184628</v>
      </c>
      <c r="G11" s="35">
        <v>6.38051217350055</v>
      </c>
      <c r="H11" s="36"/>
      <c r="I11" s="63" t="s">
        <v>488</v>
      </c>
      <c r="J11" s="63"/>
      <c r="K11" s="36">
        <v>3</v>
      </c>
      <c r="L11" s="36"/>
      <c r="M11" s="64"/>
      <c r="N11" s="64"/>
      <c r="O11" s="64"/>
      <c r="P11" s="64"/>
      <c r="Q11" s="80"/>
      <c r="R11" s="80"/>
      <c r="S11" s="81"/>
      <c r="T11" s="82"/>
      <c r="U11" s="82"/>
      <c r="V11" s="83"/>
      <c r="W11" s="82"/>
      <c r="X11" s="30"/>
      <c r="Y11" s="82"/>
      <c r="Z11" s="92"/>
      <c r="AA11" s="92"/>
      <c r="AB11" s="30"/>
      <c r="AC11" s="92"/>
      <c r="AD11" s="30"/>
      <c r="AE11" s="30"/>
      <c r="AF11" s="93"/>
      <c r="AG11" s="103"/>
      <c r="AH11" s="32"/>
      <c r="AI11" s="92"/>
      <c r="AJ11" s="104"/>
      <c r="AK11" s="104"/>
      <c r="AL11" s="104"/>
      <c r="AM11" s="104"/>
      <c r="AN11" s="104"/>
      <c r="AO11" s="104"/>
      <c r="AP11" s="104"/>
    </row>
    <row r="12" spans="1:42" ht="14.25">
      <c r="A12" s="14">
        <v>3</v>
      </c>
      <c r="B12" s="15" t="s">
        <v>518</v>
      </c>
      <c r="C12" s="16" t="s">
        <v>335</v>
      </c>
      <c r="D12" s="16" t="s">
        <v>519</v>
      </c>
      <c r="E12" s="17" t="s">
        <v>482</v>
      </c>
      <c r="F12" s="18">
        <v>529.55</v>
      </c>
      <c r="G12" s="16">
        <v>7.34</v>
      </c>
      <c r="H12" s="14" t="s">
        <v>415</v>
      </c>
      <c r="I12" s="57" t="s">
        <v>488</v>
      </c>
      <c r="J12" s="57" t="s">
        <v>493</v>
      </c>
      <c r="K12" s="14">
        <v>4</v>
      </c>
      <c r="L12" s="58">
        <v>844</v>
      </c>
      <c r="M12" s="59">
        <v>13.85</v>
      </c>
      <c r="N12" s="59">
        <v>30.3</v>
      </c>
      <c r="O12" s="59">
        <v>61</v>
      </c>
      <c r="P12" s="59">
        <v>4.4</v>
      </c>
      <c r="Q12" s="76">
        <v>280</v>
      </c>
      <c r="R12" s="76">
        <v>60</v>
      </c>
      <c r="S12" s="15" t="s">
        <v>428</v>
      </c>
      <c r="T12" s="16">
        <v>2.2</v>
      </c>
      <c r="U12" s="16" t="s">
        <v>418</v>
      </c>
      <c r="V12" s="18">
        <v>1.74</v>
      </c>
      <c r="W12" s="16" t="s">
        <v>441</v>
      </c>
      <c r="X12" s="14" t="s">
        <v>429</v>
      </c>
      <c r="Y12" s="14" t="s">
        <v>429</v>
      </c>
      <c r="Z12" s="16">
        <v>9</v>
      </c>
      <c r="AA12" s="16" t="s">
        <v>429</v>
      </c>
      <c r="AB12" s="14" t="s">
        <v>437</v>
      </c>
      <c r="AC12" s="16" t="s">
        <v>429</v>
      </c>
      <c r="AD12" s="16" t="s">
        <v>420</v>
      </c>
      <c r="AE12" s="14" t="s">
        <v>437</v>
      </c>
      <c r="AF12" s="15" t="s">
        <v>489</v>
      </c>
      <c r="AG12" s="15" t="s">
        <v>422</v>
      </c>
      <c r="AH12" s="102" t="s">
        <v>422</v>
      </c>
      <c r="AI12" s="15" t="s">
        <v>422</v>
      </c>
      <c r="AJ12" s="101">
        <v>217</v>
      </c>
      <c r="AK12" s="101">
        <f>AJ12-AJ20</f>
        <v>-0.9000000000000057</v>
      </c>
      <c r="AL12" s="101">
        <v>23.43</v>
      </c>
      <c r="AM12" s="101">
        <v>83.1</v>
      </c>
      <c r="AN12" s="101">
        <v>41.16</v>
      </c>
      <c r="AO12" s="101">
        <v>33.75</v>
      </c>
      <c r="AP12" s="101">
        <v>41.86</v>
      </c>
    </row>
    <row r="13" spans="1:42" ht="15.75">
      <c r="A13" s="19"/>
      <c r="B13" s="20" t="s">
        <v>518</v>
      </c>
      <c r="C13" s="21" t="s">
        <v>348</v>
      </c>
      <c r="D13" s="21" t="s">
        <v>363</v>
      </c>
      <c r="E13" s="22" t="s">
        <v>514</v>
      </c>
      <c r="F13" s="23">
        <v>548.8</v>
      </c>
      <c r="G13" s="24">
        <v>14.04</v>
      </c>
      <c r="H13" s="25" t="s">
        <v>415</v>
      </c>
      <c r="I13" s="60" t="s">
        <v>413</v>
      </c>
      <c r="J13" s="60" t="s">
        <v>413</v>
      </c>
      <c r="K13" s="19">
        <v>2</v>
      </c>
      <c r="L13" s="19">
        <v>822</v>
      </c>
      <c r="M13" s="61">
        <v>13.97</v>
      </c>
      <c r="N13" s="61">
        <v>30</v>
      </c>
      <c r="O13" s="61">
        <v>60.9</v>
      </c>
      <c r="P13" s="61">
        <v>9.5</v>
      </c>
      <c r="Q13" s="77">
        <v>360</v>
      </c>
      <c r="R13" s="77">
        <v>70.1</v>
      </c>
      <c r="S13" s="20" t="s">
        <v>428</v>
      </c>
      <c r="T13" s="21">
        <v>2.42</v>
      </c>
      <c r="U13" s="21" t="s">
        <v>418</v>
      </c>
      <c r="V13" s="23">
        <v>65.24</v>
      </c>
      <c r="W13" s="21" t="s">
        <v>419</v>
      </c>
      <c r="X13" s="19" t="s">
        <v>419</v>
      </c>
      <c r="Y13" s="19" t="s">
        <v>419</v>
      </c>
      <c r="Z13" s="21">
        <v>5</v>
      </c>
      <c r="AA13" s="21" t="s">
        <v>419</v>
      </c>
      <c r="AB13" s="19" t="s">
        <v>419</v>
      </c>
      <c r="AC13" s="21" t="s">
        <v>419</v>
      </c>
      <c r="AD13" s="21" t="s">
        <v>441</v>
      </c>
      <c r="AE13" s="19" t="s">
        <v>429</v>
      </c>
      <c r="AF13" s="20" t="s">
        <v>498</v>
      </c>
      <c r="AG13" s="102" t="s">
        <v>422</v>
      </c>
      <c r="AH13" s="102" t="s">
        <v>422</v>
      </c>
      <c r="AI13" s="15" t="s">
        <v>422</v>
      </c>
      <c r="AJ13" s="61">
        <v>216</v>
      </c>
      <c r="AK13" s="101">
        <f>AJ13-AJ21</f>
        <v>2</v>
      </c>
      <c r="AL13" s="61">
        <v>22.432</v>
      </c>
      <c r="AM13" s="61">
        <v>80.22</v>
      </c>
      <c r="AN13" s="61">
        <v>42.106</v>
      </c>
      <c r="AO13" s="61">
        <v>34.39</v>
      </c>
      <c r="AP13" s="61">
        <v>41.3327272727273</v>
      </c>
    </row>
    <row r="14" spans="1:42" ht="14.25">
      <c r="A14" s="19"/>
      <c r="B14" s="26"/>
      <c r="C14" s="27"/>
      <c r="D14" s="26"/>
      <c r="E14" s="28" t="s">
        <v>153</v>
      </c>
      <c r="F14" s="29">
        <f>AVERAGE(F12:F13)</f>
        <v>539.175</v>
      </c>
      <c r="G14" s="29"/>
      <c r="H14" s="26"/>
      <c r="I14" s="62"/>
      <c r="J14" s="62"/>
      <c r="K14" s="26"/>
      <c r="L14" s="29">
        <f aca="true" t="shared" si="4" ref="L14:R14">AVERAGE(L12:L13)</f>
        <v>833</v>
      </c>
      <c r="M14" s="29">
        <f t="shared" si="4"/>
        <v>13.91</v>
      </c>
      <c r="N14" s="29">
        <f t="shared" si="4"/>
        <v>30.15</v>
      </c>
      <c r="O14" s="29">
        <f t="shared" si="4"/>
        <v>60.95</v>
      </c>
      <c r="P14" s="29">
        <f t="shared" si="4"/>
        <v>6.95</v>
      </c>
      <c r="Q14" s="78">
        <f t="shared" si="4"/>
        <v>320</v>
      </c>
      <c r="R14" s="78">
        <f t="shared" si="4"/>
        <v>65.05</v>
      </c>
      <c r="S14" s="79" t="s">
        <v>428</v>
      </c>
      <c r="T14" s="66">
        <f>AVERAGE(T11:T12)</f>
        <v>2.2</v>
      </c>
      <c r="U14" s="27" t="s">
        <v>418</v>
      </c>
      <c r="V14" s="67">
        <f>AVERAGE(V11:V12)</f>
        <v>1.74</v>
      </c>
      <c r="W14" s="27"/>
      <c r="X14" s="27"/>
      <c r="Y14" s="27" t="s">
        <v>429</v>
      </c>
      <c r="Z14" s="27"/>
      <c r="AA14" s="27"/>
      <c r="AB14" s="26"/>
      <c r="AC14" s="27" t="s">
        <v>429</v>
      </c>
      <c r="AD14" s="16" t="s">
        <v>420</v>
      </c>
      <c r="AE14" s="26" t="s">
        <v>429</v>
      </c>
      <c r="AF14" s="91" t="s">
        <v>489</v>
      </c>
      <c r="AG14" s="102" t="s">
        <v>422</v>
      </c>
      <c r="AH14" s="102" t="s">
        <v>422</v>
      </c>
      <c r="AI14" s="15" t="s">
        <v>422</v>
      </c>
      <c r="AJ14" s="29">
        <f aca="true" t="shared" si="5" ref="AJ14:AP14">AVERAGE(AJ12:AJ13)</f>
        <v>216.5</v>
      </c>
      <c r="AK14" s="29"/>
      <c r="AL14" s="29">
        <f t="shared" si="5"/>
        <v>22.930999999999997</v>
      </c>
      <c r="AM14" s="29">
        <f t="shared" si="5"/>
        <v>81.66</v>
      </c>
      <c r="AN14" s="29">
        <f t="shared" si="5"/>
        <v>41.632999999999996</v>
      </c>
      <c r="AO14" s="29">
        <f t="shared" si="5"/>
        <v>34.07</v>
      </c>
      <c r="AP14" s="29">
        <f t="shared" si="5"/>
        <v>41.59636363636365</v>
      </c>
    </row>
    <row r="15" spans="1:42" ht="16.5">
      <c r="A15" s="30"/>
      <c r="B15" s="39" t="s">
        <v>49</v>
      </c>
      <c r="C15" s="32"/>
      <c r="D15" s="32"/>
      <c r="E15" s="33" t="s">
        <v>515</v>
      </c>
      <c r="F15" s="34">
        <v>540.522292164916</v>
      </c>
      <c r="G15" s="35">
        <v>3.48489281760534</v>
      </c>
      <c r="H15" s="36"/>
      <c r="I15" s="63" t="s">
        <v>488</v>
      </c>
      <c r="J15" s="63"/>
      <c r="K15" s="36">
        <v>4</v>
      </c>
      <c r="L15" s="36"/>
      <c r="M15" s="64"/>
      <c r="N15" s="64"/>
      <c r="O15" s="64"/>
      <c r="P15" s="64"/>
      <c r="Q15" s="80"/>
      <c r="R15" s="80"/>
      <c r="S15" s="81"/>
      <c r="T15" s="82"/>
      <c r="U15" s="82"/>
      <c r="V15" s="83"/>
      <c r="W15" s="82"/>
      <c r="X15" s="30"/>
      <c r="Y15" s="82"/>
      <c r="Z15" s="92"/>
      <c r="AA15" s="92"/>
      <c r="AB15" s="30"/>
      <c r="AC15" s="92"/>
      <c r="AD15" s="30"/>
      <c r="AE15" s="30"/>
      <c r="AF15" s="93"/>
      <c r="AG15" s="103"/>
      <c r="AH15" s="32"/>
      <c r="AI15" s="92"/>
      <c r="AJ15" s="104"/>
      <c r="AK15" s="104"/>
      <c r="AL15" s="104"/>
      <c r="AM15" s="104"/>
      <c r="AN15" s="104"/>
      <c r="AO15" s="104"/>
      <c r="AP15" s="104"/>
    </row>
    <row r="16" spans="1:42" ht="14.25">
      <c r="A16" s="14">
        <v>4</v>
      </c>
      <c r="B16" s="15" t="s">
        <v>520</v>
      </c>
      <c r="C16" s="16" t="s">
        <v>365</v>
      </c>
      <c r="D16" s="14" t="s">
        <v>521</v>
      </c>
      <c r="E16" s="17" t="s">
        <v>482</v>
      </c>
      <c r="F16" s="18">
        <v>547.03</v>
      </c>
      <c r="G16" s="16">
        <v>10.89</v>
      </c>
      <c r="H16" s="14" t="s">
        <v>415</v>
      </c>
      <c r="I16" s="57" t="s">
        <v>488</v>
      </c>
      <c r="J16" s="57" t="s">
        <v>488</v>
      </c>
      <c r="K16" s="14">
        <v>1</v>
      </c>
      <c r="L16" s="58">
        <v>833</v>
      </c>
      <c r="M16" s="59">
        <v>13.53</v>
      </c>
      <c r="N16" s="59">
        <v>28.3</v>
      </c>
      <c r="O16" s="59">
        <v>63.2</v>
      </c>
      <c r="P16" s="59">
        <v>3.6</v>
      </c>
      <c r="Q16" s="76">
        <v>345</v>
      </c>
      <c r="R16" s="76">
        <v>54.8</v>
      </c>
      <c r="S16" s="15" t="s">
        <v>428</v>
      </c>
      <c r="T16" s="16">
        <v>2.85</v>
      </c>
      <c r="U16" s="16" t="s">
        <v>419</v>
      </c>
      <c r="V16" s="18">
        <v>12.5</v>
      </c>
      <c r="W16" s="16" t="s">
        <v>418</v>
      </c>
      <c r="X16" s="14" t="s">
        <v>420</v>
      </c>
      <c r="Y16" s="14" t="s">
        <v>420</v>
      </c>
      <c r="Z16" s="16">
        <v>9</v>
      </c>
      <c r="AA16" s="16" t="s">
        <v>429</v>
      </c>
      <c r="AB16" s="14" t="s">
        <v>418</v>
      </c>
      <c r="AC16" s="16" t="s">
        <v>429</v>
      </c>
      <c r="AD16" s="16" t="s">
        <v>437</v>
      </c>
      <c r="AE16" s="14" t="s">
        <v>437</v>
      </c>
      <c r="AF16" s="15" t="s">
        <v>498</v>
      </c>
      <c r="AG16" s="20" t="s">
        <v>422</v>
      </c>
      <c r="AH16" s="102" t="s">
        <v>422</v>
      </c>
      <c r="AI16" s="15" t="s">
        <v>422</v>
      </c>
      <c r="AJ16" s="61">
        <v>216.3</v>
      </c>
      <c r="AK16" s="61">
        <f>AJ16-AJ20</f>
        <v>-1.5999999999999943</v>
      </c>
      <c r="AL16" s="61">
        <v>23.41</v>
      </c>
      <c r="AM16" s="61">
        <v>80.3</v>
      </c>
      <c r="AN16" s="61">
        <v>41.15</v>
      </c>
      <c r="AO16" s="61">
        <v>32.22</v>
      </c>
      <c r="AP16" s="61">
        <v>46.26</v>
      </c>
    </row>
    <row r="17" spans="1:42" ht="15.75">
      <c r="A17" s="19"/>
      <c r="B17" s="20" t="s">
        <v>520</v>
      </c>
      <c r="C17" s="21" t="s">
        <v>359</v>
      </c>
      <c r="D17" s="21" t="s">
        <v>362</v>
      </c>
      <c r="E17" s="22" t="s">
        <v>514</v>
      </c>
      <c r="F17" s="23">
        <v>560</v>
      </c>
      <c r="G17" s="24">
        <v>16.37</v>
      </c>
      <c r="H17" s="25" t="s">
        <v>415</v>
      </c>
      <c r="I17" s="60" t="s">
        <v>413</v>
      </c>
      <c r="J17" s="60" t="s">
        <v>413</v>
      </c>
      <c r="K17" s="19">
        <v>1</v>
      </c>
      <c r="L17" s="19">
        <v>819</v>
      </c>
      <c r="M17" s="61">
        <v>13.24</v>
      </c>
      <c r="N17" s="61">
        <v>29.5</v>
      </c>
      <c r="O17" s="61">
        <v>61.7</v>
      </c>
      <c r="P17" s="61">
        <v>8.6</v>
      </c>
      <c r="Q17" s="77">
        <v>325</v>
      </c>
      <c r="R17" s="77">
        <v>73.2</v>
      </c>
      <c r="S17" s="20" t="s">
        <v>428</v>
      </c>
      <c r="T17" s="21">
        <v>2.9</v>
      </c>
      <c r="U17" s="21" t="s">
        <v>419</v>
      </c>
      <c r="V17" s="23">
        <v>54.76</v>
      </c>
      <c r="W17" s="21" t="s">
        <v>419</v>
      </c>
      <c r="X17" s="19" t="s">
        <v>420</v>
      </c>
      <c r="Y17" s="19" t="s">
        <v>420</v>
      </c>
      <c r="Z17" s="21">
        <v>5</v>
      </c>
      <c r="AA17" s="21" t="s">
        <v>419</v>
      </c>
      <c r="AB17" s="19" t="s">
        <v>419</v>
      </c>
      <c r="AC17" s="21" t="s">
        <v>419</v>
      </c>
      <c r="AD17" s="21" t="s">
        <v>441</v>
      </c>
      <c r="AE17" s="19" t="s">
        <v>429</v>
      </c>
      <c r="AF17" s="20" t="s">
        <v>485</v>
      </c>
      <c r="AG17" s="102" t="s">
        <v>422</v>
      </c>
      <c r="AH17" s="102" t="s">
        <v>422</v>
      </c>
      <c r="AI17" s="15" t="s">
        <v>422</v>
      </c>
      <c r="AJ17" s="61">
        <v>215.3</v>
      </c>
      <c r="AK17" s="61">
        <f>AJ17-AJ21</f>
        <v>1.3000000000000114</v>
      </c>
      <c r="AL17" s="61">
        <v>22.285</v>
      </c>
      <c r="AM17" s="61">
        <v>78.5</v>
      </c>
      <c r="AN17" s="61">
        <v>43.553</v>
      </c>
      <c r="AO17" s="61">
        <v>34.3</v>
      </c>
      <c r="AP17" s="61">
        <v>41.8545454545455</v>
      </c>
    </row>
    <row r="18" spans="1:42" ht="14.25">
      <c r="A18" s="19"/>
      <c r="B18" s="26"/>
      <c r="C18" s="27"/>
      <c r="D18" s="26"/>
      <c r="E18" s="28" t="s">
        <v>153</v>
      </c>
      <c r="F18" s="29">
        <f>AVERAGE(F16:F17)</f>
        <v>553.515</v>
      </c>
      <c r="G18" s="29"/>
      <c r="H18" s="26"/>
      <c r="I18" s="62"/>
      <c r="J18" s="62"/>
      <c r="K18" s="26"/>
      <c r="L18" s="29">
        <f aca="true" t="shared" si="6" ref="L18:R18">AVERAGE(L16:L17)</f>
        <v>826</v>
      </c>
      <c r="M18" s="29">
        <f t="shared" si="6"/>
        <v>13.385</v>
      </c>
      <c r="N18" s="29">
        <f t="shared" si="6"/>
        <v>28.9</v>
      </c>
      <c r="O18" s="29">
        <f t="shared" si="6"/>
        <v>62.45</v>
      </c>
      <c r="P18" s="29">
        <f t="shared" si="6"/>
        <v>6.1</v>
      </c>
      <c r="Q18" s="78">
        <f t="shared" si="6"/>
        <v>335</v>
      </c>
      <c r="R18" s="78">
        <f t="shared" si="6"/>
        <v>64</v>
      </c>
      <c r="S18" s="79" t="s">
        <v>428</v>
      </c>
      <c r="T18" s="66">
        <f>AVERAGE(T3:T16)</f>
        <v>2.584</v>
      </c>
      <c r="U18" s="27" t="s">
        <v>419</v>
      </c>
      <c r="V18" s="67">
        <f>AVERAGE(V3:V16)</f>
        <v>26.573</v>
      </c>
      <c r="W18" s="27"/>
      <c r="X18" s="26"/>
      <c r="Y18" s="26" t="s">
        <v>420</v>
      </c>
      <c r="Z18" s="27"/>
      <c r="AA18" s="27"/>
      <c r="AB18" s="26"/>
      <c r="AC18" s="27" t="s">
        <v>429</v>
      </c>
      <c r="AD18" s="27" t="s">
        <v>441</v>
      </c>
      <c r="AE18" s="26" t="s">
        <v>429</v>
      </c>
      <c r="AF18" s="91" t="s">
        <v>498</v>
      </c>
      <c r="AG18" s="79" t="s">
        <v>422</v>
      </c>
      <c r="AH18" s="102" t="s">
        <v>422</v>
      </c>
      <c r="AI18" s="15" t="s">
        <v>422</v>
      </c>
      <c r="AJ18" s="29">
        <f aca="true" t="shared" si="7" ref="AJ18:AP18">AVERAGE(AJ16:AJ17)</f>
        <v>215.8</v>
      </c>
      <c r="AK18" s="29"/>
      <c r="AL18" s="29">
        <f t="shared" si="7"/>
        <v>22.8475</v>
      </c>
      <c r="AM18" s="29">
        <f t="shared" si="7"/>
        <v>79.4</v>
      </c>
      <c r="AN18" s="29">
        <f t="shared" si="7"/>
        <v>42.3515</v>
      </c>
      <c r="AO18" s="29">
        <f t="shared" si="7"/>
        <v>33.26</v>
      </c>
      <c r="AP18" s="29">
        <f t="shared" si="7"/>
        <v>44.057272727272746</v>
      </c>
    </row>
    <row r="19" spans="1:42" ht="16.5">
      <c r="A19" s="30"/>
      <c r="B19" s="40" t="s">
        <v>522</v>
      </c>
      <c r="C19" s="32"/>
      <c r="D19" s="32"/>
      <c r="E19" s="33" t="s">
        <v>515</v>
      </c>
      <c r="F19" s="41">
        <v>560.650091082538</v>
      </c>
      <c r="G19" s="35">
        <v>7.33843067133893</v>
      </c>
      <c r="H19" s="36"/>
      <c r="I19" s="63" t="s">
        <v>488</v>
      </c>
      <c r="J19" s="63"/>
      <c r="K19" s="36">
        <v>1</v>
      </c>
      <c r="L19" s="36"/>
      <c r="M19" s="64"/>
      <c r="N19" s="64"/>
      <c r="O19" s="64"/>
      <c r="P19" s="64"/>
      <c r="Q19" s="80"/>
      <c r="R19" s="80"/>
      <c r="S19" s="81"/>
      <c r="T19" s="82"/>
      <c r="U19" s="82"/>
      <c r="V19" s="83"/>
      <c r="W19" s="82"/>
      <c r="X19" s="30"/>
      <c r="Y19" s="82"/>
      <c r="Z19" s="92"/>
      <c r="AA19" s="92"/>
      <c r="AB19" s="30"/>
      <c r="AC19" s="92"/>
      <c r="AD19" s="30"/>
      <c r="AE19" s="30"/>
      <c r="AF19" s="93"/>
      <c r="AG19" s="103"/>
      <c r="AH19" s="32"/>
      <c r="AI19" s="92"/>
      <c r="AJ19" s="104"/>
      <c r="AK19" s="104"/>
      <c r="AL19" s="104"/>
      <c r="AM19" s="104"/>
      <c r="AN19" s="104"/>
      <c r="AO19" s="104"/>
      <c r="AP19" s="104"/>
    </row>
    <row r="20" spans="1:42" ht="15.75">
      <c r="A20" s="42"/>
      <c r="B20" s="43" t="s">
        <v>523</v>
      </c>
      <c r="C20" s="42"/>
      <c r="D20" s="44" t="s">
        <v>524</v>
      </c>
      <c r="E20" s="17" t="s">
        <v>482</v>
      </c>
      <c r="F20" s="16">
        <v>493.32</v>
      </c>
      <c r="G20" s="45"/>
      <c r="H20" s="16"/>
      <c r="I20" s="42"/>
      <c r="J20" s="42"/>
      <c r="K20" s="14">
        <v>10</v>
      </c>
      <c r="L20" s="58">
        <v>825</v>
      </c>
      <c r="M20" s="59">
        <v>14.13</v>
      </c>
      <c r="N20" s="59">
        <v>29.8</v>
      </c>
      <c r="O20" s="59">
        <v>60.3</v>
      </c>
      <c r="P20" s="59">
        <v>3.3</v>
      </c>
      <c r="Q20" s="76">
        <v>450</v>
      </c>
      <c r="R20" s="76">
        <v>73.3</v>
      </c>
      <c r="S20" s="15" t="s">
        <v>428</v>
      </c>
      <c r="T20" s="16">
        <v>2.82</v>
      </c>
      <c r="U20" s="16" t="s">
        <v>419</v>
      </c>
      <c r="V20" s="18">
        <v>16.25</v>
      </c>
      <c r="W20" s="16" t="s">
        <v>418</v>
      </c>
      <c r="X20" s="14" t="s">
        <v>429</v>
      </c>
      <c r="Y20" s="14" t="s">
        <v>429</v>
      </c>
      <c r="Z20" s="16">
        <v>9</v>
      </c>
      <c r="AA20" s="16" t="s">
        <v>429</v>
      </c>
      <c r="AB20" s="14" t="s">
        <v>419</v>
      </c>
      <c r="AC20" s="16" t="s">
        <v>429</v>
      </c>
      <c r="AD20" s="16" t="s">
        <v>437</v>
      </c>
      <c r="AE20" s="14" t="s">
        <v>429</v>
      </c>
      <c r="AF20" s="15" t="s">
        <v>498</v>
      </c>
      <c r="AG20" s="15" t="s">
        <v>438</v>
      </c>
      <c r="AH20" s="102" t="s">
        <v>422</v>
      </c>
      <c r="AI20" s="15" t="s">
        <v>423</v>
      </c>
      <c r="AJ20" s="101">
        <v>217.9</v>
      </c>
      <c r="AK20" s="101"/>
      <c r="AL20" s="101">
        <v>23.44</v>
      </c>
      <c r="AM20" s="101">
        <v>87.4</v>
      </c>
      <c r="AN20" s="101">
        <v>41.16</v>
      </c>
      <c r="AO20" s="101">
        <v>30.69</v>
      </c>
      <c r="AP20" s="101">
        <v>40.99</v>
      </c>
    </row>
    <row r="21" spans="1:42" ht="15.75">
      <c r="A21" s="26"/>
      <c r="B21" s="46" t="s">
        <v>525</v>
      </c>
      <c r="C21" s="19" t="s">
        <v>526</v>
      </c>
      <c r="D21" s="19" t="s">
        <v>526</v>
      </c>
      <c r="E21" s="22" t="s">
        <v>514</v>
      </c>
      <c r="F21" s="23">
        <v>481.24</v>
      </c>
      <c r="G21" s="47"/>
      <c r="H21" s="48" t="s">
        <v>415</v>
      </c>
      <c r="I21" s="65"/>
      <c r="J21" s="65"/>
      <c r="K21" s="26"/>
      <c r="L21" s="19">
        <v>782</v>
      </c>
      <c r="M21" s="61">
        <v>14.51</v>
      </c>
      <c r="N21" s="61">
        <v>30</v>
      </c>
      <c r="O21" s="61">
        <v>61</v>
      </c>
      <c r="P21" s="61">
        <v>8.6</v>
      </c>
      <c r="Q21" s="77">
        <v>368</v>
      </c>
      <c r="R21" s="77">
        <v>96.4</v>
      </c>
      <c r="S21" s="20" t="s">
        <v>436</v>
      </c>
      <c r="T21" s="21">
        <v>1.79</v>
      </c>
      <c r="U21" s="21" t="s">
        <v>418</v>
      </c>
      <c r="V21" s="23">
        <v>55</v>
      </c>
      <c r="W21" s="21" t="s">
        <v>419</v>
      </c>
      <c r="X21" s="21" t="s">
        <v>420</v>
      </c>
      <c r="Y21" s="19" t="s">
        <v>429</v>
      </c>
      <c r="Z21" s="21">
        <v>7</v>
      </c>
      <c r="AA21" s="21" t="s">
        <v>420</v>
      </c>
      <c r="AB21" s="19" t="s">
        <v>429</v>
      </c>
      <c r="AC21" s="21" t="s">
        <v>420</v>
      </c>
      <c r="AD21" s="21" t="s">
        <v>441</v>
      </c>
      <c r="AE21" s="19" t="s">
        <v>429</v>
      </c>
      <c r="AF21" s="20" t="s">
        <v>485</v>
      </c>
      <c r="AG21" s="102" t="s">
        <v>423</v>
      </c>
      <c r="AH21" s="102" t="s">
        <v>422</v>
      </c>
      <c r="AI21" s="102" t="s">
        <v>431</v>
      </c>
      <c r="AJ21" s="105">
        <v>214</v>
      </c>
      <c r="AK21" s="105"/>
      <c r="AL21" s="105">
        <v>22.82</v>
      </c>
      <c r="AM21" s="105">
        <v>85.41</v>
      </c>
      <c r="AN21" s="105">
        <v>42.053</v>
      </c>
      <c r="AO21" s="105">
        <v>29.81</v>
      </c>
      <c r="AP21" s="105">
        <v>43.8027272727273</v>
      </c>
    </row>
    <row r="22" spans="1:42" ht="14.25">
      <c r="A22" s="19"/>
      <c r="B22" s="19"/>
      <c r="C22" s="21"/>
      <c r="D22" s="19"/>
      <c r="E22" s="28" t="s">
        <v>153</v>
      </c>
      <c r="F22" s="29">
        <f>AVERAGE(F20:F21)</f>
        <v>487.28</v>
      </c>
      <c r="G22" s="21"/>
      <c r="H22" s="19"/>
      <c r="I22" s="60"/>
      <c r="J22" s="60"/>
      <c r="K22" s="19"/>
      <c r="L22" s="66"/>
      <c r="M22" s="67"/>
      <c r="N22" s="66"/>
      <c r="O22" s="67"/>
      <c r="P22" s="66"/>
      <c r="Q22" s="84"/>
      <c r="R22" s="84"/>
      <c r="S22" s="20"/>
      <c r="T22" s="21"/>
      <c r="U22" s="21"/>
      <c r="V22" s="23"/>
      <c r="W22" s="21"/>
      <c r="X22" s="19"/>
      <c r="Y22" s="21"/>
      <c r="Z22" s="21"/>
      <c r="AA22" s="21"/>
      <c r="AB22" s="19"/>
      <c r="AC22" s="27" t="s">
        <v>429</v>
      </c>
      <c r="AD22" s="21"/>
      <c r="AE22" s="19"/>
      <c r="AF22" s="19"/>
      <c r="AG22" s="19"/>
      <c r="AH22" s="106"/>
      <c r="AI22" s="107"/>
      <c r="AJ22" s="61"/>
      <c r="AK22" s="61"/>
      <c r="AL22" s="61"/>
      <c r="AM22" s="61"/>
      <c r="AN22" s="61"/>
      <c r="AO22" s="61"/>
      <c r="AP22" s="61"/>
    </row>
    <row r="23" spans="1:42" ht="16.5">
      <c r="A23" s="30"/>
      <c r="B23" s="49" t="s">
        <v>527</v>
      </c>
      <c r="C23" s="32"/>
      <c r="D23" s="32"/>
      <c r="E23" s="33" t="s">
        <v>515</v>
      </c>
      <c r="F23" s="34">
        <v>522.317568557035</v>
      </c>
      <c r="G23" s="35"/>
      <c r="H23" s="36"/>
      <c r="I23" s="63"/>
      <c r="J23" s="63"/>
      <c r="K23" s="36">
        <v>5</v>
      </c>
      <c r="L23" s="36"/>
      <c r="M23" s="64"/>
      <c r="N23" s="64"/>
      <c r="O23" s="64"/>
      <c r="P23" s="64"/>
      <c r="Q23" s="80"/>
      <c r="R23" s="80"/>
      <c r="S23" s="85"/>
      <c r="T23" s="82"/>
      <c r="U23" s="82"/>
      <c r="V23" s="83"/>
      <c r="W23" s="82"/>
      <c r="X23" s="30"/>
      <c r="Y23" s="82"/>
      <c r="Z23" s="92"/>
      <c r="AA23" s="92"/>
      <c r="AB23" s="30"/>
      <c r="AC23" s="92"/>
      <c r="AD23" s="30"/>
      <c r="AE23" s="30"/>
      <c r="AF23" s="93"/>
      <c r="AG23" s="103"/>
      <c r="AH23" s="32"/>
      <c r="AI23" s="92"/>
      <c r="AJ23" s="104"/>
      <c r="AK23" s="104"/>
      <c r="AL23" s="104"/>
      <c r="AM23" s="104"/>
      <c r="AN23" s="104"/>
      <c r="AO23" s="104"/>
      <c r="AP23" s="104"/>
    </row>
  </sheetData>
  <sheetProtection/>
  <mergeCells count="25">
    <mergeCell ref="A1:AP1"/>
    <mergeCell ref="F2:K2"/>
    <mergeCell ref="L2:S2"/>
    <mergeCell ref="T2:U2"/>
    <mergeCell ref="V2:X2"/>
    <mergeCell ref="Z2:AB2"/>
    <mergeCell ref="AL2:AP2"/>
    <mergeCell ref="A2:A3"/>
    <mergeCell ref="A4:A7"/>
    <mergeCell ref="A8:A11"/>
    <mergeCell ref="A12:A15"/>
    <mergeCell ref="A16:A19"/>
    <mergeCell ref="B2:B3"/>
    <mergeCell ref="C2:C3"/>
    <mergeCell ref="D2:D3"/>
    <mergeCell ref="E2:E3"/>
    <mergeCell ref="Y2:Y3"/>
    <mergeCell ref="AC2:AC3"/>
    <mergeCell ref="AD2:AD3"/>
    <mergeCell ref="AF2:AF3"/>
    <mergeCell ref="AG2:AG3"/>
    <mergeCell ref="AH2:AH3"/>
    <mergeCell ref="AI2:AI3"/>
    <mergeCell ref="AJ2:AJ3"/>
    <mergeCell ref="AK2:AK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2015-07-22T03:17:00Z</cp:lastPrinted>
  <dcterms:created xsi:type="dcterms:W3CDTF">2003-06-12T03:07:10Z</dcterms:created>
  <dcterms:modified xsi:type="dcterms:W3CDTF">2017-09-28T08:16:45Z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